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6\Datos Abiertos 2026\"/>
    </mc:Choice>
  </mc:AlternateContent>
  <xr:revisionPtr revIDLastSave="0" documentId="13_ncr:1_{986EC670-45A1-4906-B2BD-5F1B929DB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pa 26" sheetId="9" r:id="rId1"/>
    <sheet name="Comparativo 2025" sheetId="2" state="hidden" r:id="rId2"/>
    <sheet name="Evolución Fdo 2%" sheetId="4" state="hidden" r:id="rId3"/>
    <sheet name="Copa 2024" sheetId="5" state="hidden" r:id="rId4"/>
    <sheet name="Hoja4" sheetId="6" state="hidden" r:id="rId5"/>
    <sheet name="Hoja1" sheetId="7" state="hidden" r:id="rId6"/>
    <sheet name="Hoja3" sheetId="8" state="hidden" r:id="rId7"/>
  </sheets>
  <calcPr calcId="191029"/>
  <extLst>
    <ext uri="GoogleSheetsCustomDataVersion2">
      <go:sheetsCustomData xmlns:go="http://customooxmlschemas.google.com/" r:id="rId13" roundtripDataChecksum="49TsdcNwDRvvQ5FY08/JCX1FwzV5+0a/TsC5jPFrSfQ="/>
    </ext>
  </extLst>
</workbook>
</file>

<file path=xl/calcChain.xml><?xml version="1.0" encoding="utf-8"?>
<calcChain xmlns="http://schemas.openxmlformats.org/spreadsheetml/2006/main">
  <c r="C28" i="9" l="1"/>
  <c r="H35" i="5"/>
  <c r="C28" i="2"/>
  <c r="D28" i="2"/>
  <c r="F28" i="4"/>
  <c r="F52" i="4"/>
  <c r="F53" i="4" s="1"/>
  <c r="F55" i="4" s="1"/>
  <c r="F54" i="4"/>
  <c r="C16" i="2"/>
  <c r="C15" i="2"/>
  <c r="C14" i="2"/>
  <c r="D8" i="2" l="1"/>
  <c r="C30" i="5"/>
  <c r="C36" i="5"/>
  <c r="C35" i="5"/>
  <c r="O30" i="5"/>
  <c r="O32" i="5" s="1"/>
  <c r="N30" i="5"/>
  <c r="N32" i="5" s="1"/>
  <c r="M30" i="5"/>
  <c r="L30" i="5"/>
  <c r="L32" i="5" s="1"/>
  <c r="K30" i="5"/>
  <c r="J30" i="5"/>
  <c r="J32" i="5" s="1"/>
  <c r="I30" i="5"/>
  <c r="H30" i="5"/>
  <c r="H32" i="5" s="1"/>
  <c r="G30" i="5"/>
  <c r="G32" i="5" s="1"/>
  <c r="F30" i="5"/>
  <c r="F32" i="5" s="1"/>
  <c r="E30" i="5"/>
  <c r="D30" i="5"/>
  <c r="D32" i="5" s="1"/>
  <c r="P29" i="5"/>
  <c r="Q29" i="5" s="1"/>
  <c r="P28" i="5"/>
  <c r="Q28" i="5" s="1"/>
  <c r="P27" i="5"/>
  <c r="Q27" i="5" s="1"/>
  <c r="P26" i="5"/>
  <c r="Q26" i="5" s="1"/>
  <c r="P25" i="5"/>
  <c r="Q25" i="5" s="1"/>
  <c r="P24" i="5"/>
  <c r="Q24" i="5" s="1"/>
  <c r="P23" i="5"/>
  <c r="Q23" i="5" s="1"/>
  <c r="P22" i="5"/>
  <c r="Q22" i="5" s="1"/>
  <c r="P21" i="5"/>
  <c r="Q21" i="5" s="1"/>
  <c r="P20" i="5"/>
  <c r="Q20" i="5" s="1"/>
  <c r="P19" i="5"/>
  <c r="Q19" i="5" s="1"/>
  <c r="P18" i="5"/>
  <c r="Q18" i="5" s="1"/>
  <c r="P17" i="5"/>
  <c r="Q17" i="5" s="1"/>
  <c r="P16" i="5"/>
  <c r="Q16" i="5" s="1"/>
  <c r="P15" i="5"/>
  <c r="Q15" i="5" s="1"/>
  <c r="P14" i="5"/>
  <c r="Q14" i="5" s="1"/>
  <c r="P13" i="5"/>
  <c r="Q13" i="5" s="1"/>
  <c r="P12" i="5"/>
  <c r="Q12" i="5" s="1"/>
  <c r="P11" i="5"/>
  <c r="Q11" i="5" s="1"/>
  <c r="P10" i="5"/>
  <c r="Q10" i="5" s="1"/>
  <c r="P9" i="5"/>
  <c r="Q9" i="5" s="1"/>
  <c r="P8" i="5"/>
  <c r="Q8" i="5" s="1"/>
  <c r="P7" i="5"/>
  <c r="Q7" i="5" s="1"/>
  <c r="P6" i="5"/>
  <c r="Q6" i="5" s="1"/>
  <c r="P5" i="5"/>
  <c r="Q5" i="5" s="1"/>
  <c r="P4" i="5"/>
  <c r="Q4" i="5" s="1"/>
  <c r="N1" i="5"/>
  <c r="N2" i="5" s="1"/>
  <c r="K32" i="5" l="1"/>
  <c r="E32" i="5"/>
  <c r="I32" i="5"/>
  <c r="M32" i="5"/>
  <c r="P30" i="5"/>
  <c r="P32" i="5" s="1"/>
  <c r="Q30" i="5"/>
  <c r="D21" i="8" l="1"/>
  <c r="D20" i="8"/>
  <c r="B20" i="8"/>
  <c r="B23" i="7"/>
  <c r="C24" i="6"/>
  <c r="D34" i="6" s="1"/>
  <c r="D35" i="6" s="1"/>
  <c r="D22" i="6"/>
  <c r="C16" i="6"/>
  <c r="C35" i="6" s="1"/>
  <c r="D11" i="6"/>
  <c r="E28" i="4"/>
  <c r="D28" i="4"/>
  <c r="C28" i="4"/>
  <c r="B28" i="4"/>
</calcChain>
</file>

<file path=xl/sharedStrings.xml><?xml version="1.0" encoding="utf-8"?>
<sst xmlns="http://schemas.openxmlformats.org/spreadsheetml/2006/main" count="279" uniqueCount="147">
  <si>
    <t>ACRED.</t>
  </si>
  <si>
    <t>MES</t>
  </si>
  <si>
    <t>MONTO BRUTO</t>
  </si>
  <si>
    <t>CAJA JUB</t>
  </si>
  <si>
    <t>APROSS</t>
  </si>
  <si>
    <t>SEG. VIDA</t>
  </si>
  <si>
    <t>LEY 9802</t>
  </si>
  <si>
    <t>FDO. PTE. 1%</t>
  </si>
  <si>
    <t>DEV. PRES. FDO. PTE.</t>
  </si>
  <si>
    <t>RED GAS NAT</t>
  </si>
  <si>
    <t>VIDA DIGNA</t>
  </si>
  <si>
    <t>FOVICOR</t>
  </si>
  <si>
    <t>REFINAN-ASISTEN-MUNIC</t>
  </si>
  <si>
    <t>DEV. PMO. BCO. CBA.</t>
  </si>
  <si>
    <t>DEVOLUCION ADEL-COPA</t>
  </si>
  <si>
    <t>TOTAL RETENCIONES</t>
  </si>
  <si>
    <t>COPA NETA</t>
  </si>
  <si>
    <t>1 Q ENERO</t>
  </si>
  <si>
    <t>2 Q ENERO</t>
  </si>
  <si>
    <t>1 Q FEBRERO</t>
  </si>
  <si>
    <t>2 Q FEBRERO</t>
  </si>
  <si>
    <t>1 Q MARZO</t>
  </si>
  <si>
    <t>2 Q MARZO</t>
  </si>
  <si>
    <t>1 Q ABRIL</t>
  </si>
  <si>
    <t>2 Q ABRIL</t>
  </si>
  <si>
    <t>1 Q MAYO</t>
  </si>
  <si>
    <t>2 Q MAYO</t>
  </si>
  <si>
    <t>1 Q JUNIO</t>
  </si>
  <si>
    <t>2 Q JUNIO</t>
  </si>
  <si>
    <t>1 Q JULIO</t>
  </si>
  <si>
    <t>2 Q JULIO</t>
  </si>
  <si>
    <t>1 Q AGOSTO</t>
  </si>
  <si>
    <t>2 Q AGOSTO</t>
  </si>
  <si>
    <t>1 Q SEPTIEMBRE</t>
  </si>
  <si>
    <t>2 Q SEPTIEMBRE</t>
  </si>
  <si>
    <t>1 Q OCTUBRE</t>
  </si>
  <si>
    <t>2 Q OCTUBRE</t>
  </si>
  <si>
    <t>1 Q NOVIEMBRE</t>
  </si>
  <si>
    <t>2 Q NOVIEMBRE</t>
  </si>
  <si>
    <t>COPARTICIP. PRESUPUESTADA</t>
  </si>
  <si>
    <t>COPARTICIP. BRUTA PROMEDIO 1 Q. 2024</t>
  </si>
  <si>
    <t>COPARTICIP. BRUTA PROMEDIO 2 Q. 2024</t>
  </si>
  <si>
    <t>MESES ACREDITADOS</t>
  </si>
  <si>
    <t>SEGUIMIENTO COPARTICIPACION 2025</t>
  </si>
  <si>
    <t>MONTO BRUTO 2025</t>
  </si>
  <si>
    <t>MONTO BRUTO 2024</t>
  </si>
  <si>
    <t>FO.FIN.DES.</t>
  </si>
  <si>
    <t>FA.SA.MU.</t>
  </si>
  <si>
    <t>1 Q FEBRER</t>
  </si>
  <si>
    <t>2 Q FEBRER</t>
  </si>
  <si>
    <t>1 Q AGOST</t>
  </si>
  <si>
    <t>2 Q AGOST</t>
  </si>
  <si>
    <t>1Q SEPTIE</t>
  </si>
  <si>
    <t>2Q SEPTIEMBRE</t>
  </si>
  <si>
    <t>1 Q DICIEMBRE</t>
  </si>
  <si>
    <t>2Q DICIEMBRE</t>
  </si>
  <si>
    <t>PRÉSTAMOS TOMADOS POR ESTE CONCEPTO:</t>
  </si>
  <si>
    <t>Inicio Abril 2024</t>
  </si>
  <si>
    <t>"ORDENANZA 8045 PARA PAGO PROVEEDORES"</t>
  </si>
  <si>
    <t>Vigente</t>
  </si>
  <si>
    <t>Finalización 01/03/2027</t>
  </si>
  <si>
    <t>Inicio Febrero 2025</t>
  </si>
  <si>
    <t xml:space="preserve">"ORD. 8176  ACERCAMIENTO DE RED ELECTRICA - BARRIO LAS PLAYAS" </t>
  </si>
  <si>
    <t>Finalización 01/01/2028</t>
  </si>
  <si>
    <t>ÚLTIMOS ANTERIORES</t>
  </si>
  <si>
    <t>Inicio enero 2019 - 36 cutas-finalizado</t>
  </si>
  <si>
    <t>ORDENANZA 7300 -RENOVACIÓN MICROCENTRO/RENOV PUESTA EN VALOR PLAZACENTENARIO</t>
  </si>
  <si>
    <t>$ 5.850.000,00</t>
  </si>
  <si>
    <t>Pagado</t>
  </si>
  <si>
    <t>Inicio enero 2019 - 36 cuotas-finalizado</t>
  </si>
  <si>
    <t>$ 6.200.000,00</t>
  </si>
  <si>
    <t>$ 12.050.000,00</t>
  </si>
  <si>
    <t>SEGUIMIENTO COPARTICIPACION 2024</t>
  </si>
  <si>
    <t>2 Q DICIEMBRE</t>
  </si>
  <si>
    <t>pendientes de retención</t>
  </si>
  <si>
    <t>concepto retenido parcialmente</t>
  </si>
  <si>
    <t>concepto no retenido</t>
  </si>
  <si>
    <t xml:space="preserve">COMPOSICIÓN PARTIDA DE TRANSFERENCIAS CORRIENTES DE LA PROVINCIA </t>
  </si>
  <si>
    <t>DIA</t>
  </si>
  <si>
    <t xml:space="preserve">CONCEPTO </t>
  </si>
  <si>
    <t>MONTO</t>
  </si>
  <si>
    <t>MENSUAL</t>
  </si>
  <si>
    <t>REC. DE AZAR-BINGO</t>
  </si>
  <si>
    <t>FODEMEP</t>
  </si>
  <si>
    <t>REC. AZAR SLOT-NOVIEMBRE</t>
  </si>
  <si>
    <t>FASAMU 1Q DIC. 23</t>
  </si>
  <si>
    <t>BONO CONCENSO FISCAL 28/12</t>
  </si>
  <si>
    <t>REC. AZAR-BINGO</t>
  </si>
  <si>
    <t>FASAMU 2Q ENERO</t>
  </si>
  <si>
    <t>SLOT NOVIEMBRE 23 (LOTERIA CBA)</t>
  </si>
  <si>
    <t>FODEMEP ENERO 2024</t>
  </si>
  <si>
    <t>FASAMU 1Q ENERO</t>
  </si>
  <si>
    <t>CONSENSO FISCAL</t>
  </si>
  <si>
    <t>FASAMU 1Q FEBRERO</t>
  </si>
  <si>
    <t>SLOT  (LOTERIA CBA)</t>
  </si>
  <si>
    <t>12/13/2024</t>
  </si>
  <si>
    <t>FASAMU 2Q FEBRERO</t>
  </si>
  <si>
    <t>BONO CONSENSO FISCALL</t>
  </si>
  <si>
    <t>FASAMU 1Q MARZO</t>
  </si>
  <si>
    <t>AYUDA TESORO PROVINCIAL (29/02)</t>
  </si>
  <si>
    <t>COMPOSICIÓN PARTIDA DE TRANSFERENCIAS CORRIENTES DE LA NACION</t>
  </si>
  <si>
    <t>OBRA SOCIAL PAMI</t>
  </si>
  <si>
    <t>FILTROS</t>
  </si>
  <si>
    <t>DISTRIBUCION DE FONDOS</t>
  </si>
  <si>
    <t>MUNICIPALIDAD / COMUNA:   MUNICIPALIDAD DE VILLA MARIA</t>
  </si>
  <si>
    <t>MES:   01</t>
  </si>
  <si>
    <t>AÑO:   2024</t>
  </si>
  <si>
    <t>QUINCENA:   1° Quincena</t>
  </si>
  <si>
    <t>FECHA DE REPORTE:   27/02/2024</t>
  </si>
  <si>
    <t>Fondo Distribuido</t>
  </si>
  <si>
    <t>Monto Distribuido</t>
  </si>
  <si>
    <t>Fecha de Acreditación</t>
  </si>
  <si>
    <t>COPARTICIPACIÓN</t>
  </si>
  <si>
    <t>24/01/2024</t>
  </si>
  <si>
    <t>26/01/2024</t>
  </si>
  <si>
    <t>COMPENSACIÓN CONSENSO FISCAL 2a</t>
  </si>
  <si>
    <t>25/01/2024</t>
  </si>
  <si>
    <t>09/02/2024</t>
  </si>
  <si>
    <t>FO.DE.M.E.E.P.</t>
  </si>
  <si>
    <t>02/02/2024</t>
  </si>
  <si>
    <t>14/02/2024</t>
  </si>
  <si>
    <t>15/02/2024</t>
  </si>
  <si>
    <t>BONO DE LA NACIÓN ARGENTINA PARA EL CONSENSO FISCAL</t>
  </si>
  <si>
    <t>27/02/2024</t>
  </si>
  <si>
    <t>26/02/2024</t>
  </si>
  <si>
    <t>28/02/2024</t>
  </si>
  <si>
    <t>QUINCENA:   Mensual</t>
  </si>
  <si>
    <t>Descripción</t>
  </si>
  <si>
    <t>Monto Distribuido 1ra Quincena</t>
  </si>
  <si>
    <t>Fecha de Acreditación 1ra Quincena</t>
  </si>
  <si>
    <t>Monto Distribuido 2da Quincena</t>
  </si>
  <si>
    <t>Fecha de Acreditación 2da Quincena</t>
  </si>
  <si>
    <t>------</t>
  </si>
  <si>
    <t>"ORD. 8194  Proyecto de obra Plaza Amigable y Construcción de
Sanitarios en Skate Park"</t>
  </si>
  <si>
    <t>Inicio Junio 2025</t>
  </si>
  <si>
    <t>Finalización 01/05/2028</t>
  </si>
  <si>
    <t>EVOLUCIÓN APORTE FONDO PERMANENTE 1% (desde mayo 2025 se dta. 2%)</t>
  </si>
  <si>
    <t>CUOTA MENSUAL A CUBRIR</t>
  </si>
  <si>
    <t>CUOTA A DESCONTAR COPA</t>
  </si>
  <si>
    <t>"ORD. 8215  Plan de 400 cuadras de Pavimentación”</t>
  </si>
  <si>
    <t>Finalización 01/07/2028</t>
  </si>
  <si>
    <t>cuota</t>
  </si>
  <si>
    <t>Inicio 2 Q Agosto 2025</t>
  </si>
  <si>
    <t>Inicio 2 Q Noviembre 2025</t>
  </si>
  <si>
    <t>Finalización 01/10/2028</t>
  </si>
  <si>
    <t>"ORD.   Plan de 400 cuadras de Pavimentación, 2 ETAPA”</t>
  </si>
  <si>
    <t>COPARTICIPACIÓN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</si>
</sst>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\ #,##0.00;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5" formatCode="d/m/yy"/>
    <numFmt numFmtId="166" formatCode="&quot;$&quot;#,##0.00"/>
    <numFmt numFmtId="167" formatCode="_ [$$-2C0A]\ * #,##0.00_ ;_ [$$-2C0A]\ * \-#,##0.00_ ;_ [$$-2C0A]\ * &quot;-&quot;??_ ;_ @_ "/>
    <numFmt numFmtId="169" formatCode="[$ $]#,##0.00"/>
    <numFmt numFmtId="170" formatCode="\$\ 0,000.00"/>
    <numFmt numFmtId="171" formatCode="\$\ 0.00"/>
    <numFmt numFmtId="172" formatCode="d/m/yy;@"/>
    <numFmt numFmtId="173" formatCode="_-&quot;$&quot;\ * #,##0.0_-;\-&quot;$&quot;\ * #,##0.0_-;_-&quot;$&quot;\ * &quot;-&quot;??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i/>
      <sz val="12"/>
      <color rgb="FF000000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b/>
      <i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A9A7BB"/>
        <bgColor rgb="FFA9A7BB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F8FAFF"/>
        <bgColor rgb="FFF8FAFF"/>
      </patternFill>
    </fill>
    <fill>
      <patternFill patternType="solid">
        <fgColor rgb="FFA9D08E"/>
        <bgColor rgb="FFA9D08E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CE1E5"/>
        <bgColor rgb="FFBCE1E5"/>
      </patternFill>
    </fill>
    <fill>
      <patternFill patternType="solid">
        <fgColor rgb="FFA6A5A5"/>
        <bgColor rgb="FFA6A5A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75">
    <xf numFmtId="0" fontId="0" fillId="0" borderId="0" xfId="0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4" xfId="0" applyNumberFormat="1" applyFont="1" applyBorder="1"/>
    <xf numFmtId="165" fontId="4" fillId="0" borderId="0" xfId="0" applyNumberFormat="1" applyFont="1"/>
    <xf numFmtId="164" fontId="5" fillId="0" borderId="0" xfId="0" applyNumberFormat="1" applyFont="1"/>
    <xf numFmtId="165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166" fontId="7" fillId="0" borderId="7" xfId="0" applyNumberFormat="1" applyFont="1" applyBorder="1"/>
    <xf numFmtId="166" fontId="7" fillId="0" borderId="7" xfId="0" applyNumberFormat="1" applyFont="1" applyBorder="1" applyAlignment="1">
      <alignment horizontal="right"/>
    </xf>
    <xf numFmtId="164" fontId="7" fillId="4" borderId="6" xfId="0" applyNumberFormat="1" applyFont="1" applyFill="1" applyBorder="1"/>
    <xf numFmtId="167" fontId="7" fillId="5" borderId="6" xfId="0" applyNumberFormat="1" applyFont="1" applyFill="1" applyBorder="1" applyAlignment="1">
      <alignment vertical="center"/>
    </xf>
    <xf numFmtId="164" fontId="7" fillId="0" borderId="7" xfId="0" applyNumberFormat="1" applyFont="1" applyBorder="1"/>
    <xf numFmtId="167" fontId="7" fillId="0" borderId="8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vertical="center"/>
    </xf>
    <xf numFmtId="167" fontId="7" fillId="5" borderId="9" xfId="0" applyNumberFormat="1" applyFont="1" applyFill="1" applyBorder="1" applyAlignment="1">
      <alignment vertical="center"/>
    </xf>
    <xf numFmtId="164" fontId="7" fillId="5" borderId="6" xfId="0" applyNumberFormat="1" applyFont="1" applyFill="1" applyBorder="1"/>
    <xf numFmtId="164" fontId="7" fillId="0" borderId="8" xfId="0" applyNumberFormat="1" applyFont="1" applyBorder="1"/>
    <xf numFmtId="164" fontId="7" fillId="0" borderId="10" xfId="0" applyNumberFormat="1" applyFont="1" applyBorder="1"/>
    <xf numFmtId="164" fontId="7" fillId="4" borderId="10" xfId="0" applyNumberFormat="1" applyFont="1" applyFill="1" applyBorder="1"/>
    <xf numFmtId="164" fontId="7" fillId="5" borderId="10" xfId="0" applyNumberFormat="1" applyFont="1" applyFill="1" applyBorder="1"/>
    <xf numFmtId="164" fontId="5" fillId="0" borderId="7" xfId="0" applyNumberFormat="1" applyFont="1" applyBorder="1"/>
    <xf numFmtId="0" fontId="8" fillId="0" borderId="13" xfId="0" applyFont="1" applyBorder="1"/>
    <xf numFmtId="0" fontId="9" fillId="0" borderId="14" xfId="0" applyFont="1" applyBorder="1" applyAlignment="1">
      <alignment horizontal="center"/>
    </xf>
    <xf numFmtId="0" fontId="10" fillId="0" borderId="15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16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0" fillId="0" borderId="5" xfId="0" applyFont="1" applyBorder="1"/>
    <xf numFmtId="0" fontId="9" fillId="7" borderId="12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/>
    </xf>
    <xf numFmtId="166" fontId="14" fillId="0" borderId="19" xfId="0" applyNumberFormat="1" applyFont="1" applyBorder="1" applyAlignment="1">
      <alignment horizontal="right"/>
    </xf>
    <xf numFmtId="4" fontId="14" fillId="0" borderId="19" xfId="0" applyNumberFormat="1" applyFont="1" applyBorder="1" applyAlignment="1">
      <alignment horizontal="right"/>
    </xf>
    <xf numFmtId="0" fontId="13" fillId="2" borderId="20" xfId="0" applyFont="1" applyFill="1" applyBorder="1" applyAlignment="1">
      <alignment horizontal="left"/>
    </xf>
    <xf numFmtId="0" fontId="13" fillId="2" borderId="21" xfId="0" applyFont="1" applyFill="1" applyBorder="1" applyAlignment="1">
      <alignment horizontal="left"/>
    </xf>
    <xf numFmtId="166" fontId="14" fillId="0" borderId="22" xfId="0" applyNumberFormat="1" applyFont="1" applyBorder="1" applyAlignment="1">
      <alignment horizontal="right"/>
    </xf>
    <xf numFmtId="4" fontId="14" fillId="0" borderId="22" xfId="0" applyNumberFormat="1" applyFont="1" applyBorder="1" applyAlignment="1">
      <alignment horizontal="right"/>
    </xf>
    <xf numFmtId="0" fontId="10" fillId="0" borderId="7" xfId="0" applyFont="1" applyBorder="1"/>
    <xf numFmtId="4" fontId="12" fillId="0" borderId="19" xfId="0" applyNumberFormat="1" applyFont="1" applyBorder="1" applyAlignment="1">
      <alignment horizontal="right"/>
    </xf>
    <xf numFmtId="169" fontId="12" fillId="0" borderId="19" xfId="0" applyNumberFormat="1" applyFont="1" applyBorder="1" applyAlignment="1">
      <alignment horizontal="right"/>
    </xf>
    <xf numFmtId="0" fontId="10" fillId="0" borderId="24" xfId="0" applyFont="1" applyBorder="1"/>
    <xf numFmtId="0" fontId="10" fillId="0" borderId="25" xfId="0" applyFont="1" applyBorder="1"/>
    <xf numFmtId="166" fontId="14" fillId="9" borderId="26" xfId="0" applyNumberFormat="1" applyFont="1" applyFill="1" applyBorder="1" applyAlignment="1">
      <alignment horizontal="right"/>
    </xf>
    <xf numFmtId="0" fontId="10" fillId="3" borderId="27" xfId="0" applyFont="1" applyFill="1" applyBorder="1"/>
    <xf numFmtId="0" fontId="10" fillId="0" borderId="27" xfId="0" applyFont="1" applyBorder="1"/>
    <xf numFmtId="0" fontId="10" fillId="0" borderId="19" xfId="0" applyFont="1" applyBorder="1"/>
    <xf numFmtId="0" fontId="15" fillId="8" borderId="24" xfId="0" applyFont="1" applyFill="1" applyBorder="1"/>
    <xf numFmtId="166" fontId="10" fillId="0" borderId="26" xfId="0" applyNumberFormat="1" applyFont="1" applyBorder="1"/>
    <xf numFmtId="0" fontId="16" fillId="10" borderId="23" xfId="0" applyFont="1" applyFill="1" applyBorder="1" applyAlignment="1">
      <alignment horizontal="left"/>
    </xf>
    <xf numFmtId="0" fontId="16" fillId="10" borderId="24" xfId="0" applyFont="1" applyFill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0" fillId="0" borderId="26" xfId="0" applyFont="1" applyBorder="1"/>
    <xf numFmtId="0" fontId="14" fillId="0" borderId="4" xfId="0" applyFont="1" applyBorder="1"/>
    <xf numFmtId="0" fontId="10" fillId="0" borderId="4" xfId="0" applyFont="1" applyBorder="1"/>
    <xf numFmtId="0" fontId="10" fillId="0" borderId="11" xfId="0" applyFont="1" applyBorder="1"/>
    <xf numFmtId="0" fontId="15" fillId="0" borderId="7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4" fillId="0" borderId="4" xfId="0" applyNumberFormat="1" applyFont="1" applyBorder="1"/>
    <xf numFmtId="164" fontId="4" fillId="0" borderId="28" xfId="0" applyNumberFormat="1" applyFont="1" applyBorder="1"/>
    <xf numFmtId="0" fontId="4" fillId="0" borderId="13" xfId="0" applyFont="1" applyBorder="1"/>
    <xf numFmtId="14" fontId="4" fillId="0" borderId="4" xfId="0" applyNumberFormat="1" applyFont="1" applyBorder="1" applyAlignment="1">
      <alignment horizontal="right"/>
    </xf>
    <xf numFmtId="164" fontId="7" fillId="11" borderId="29" xfId="0" applyNumberFormat="1" applyFont="1" applyFill="1" applyBorder="1"/>
    <xf numFmtId="0" fontId="16" fillId="12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170" fontId="11" fillId="6" borderId="4" xfId="0" applyNumberFormat="1" applyFont="1" applyFill="1" applyBorder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170" fontId="11" fillId="11" borderId="4" xfId="0" applyNumberFormat="1" applyFont="1" applyFill="1" applyBorder="1" applyAlignment="1">
      <alignment vertical="center"/>
    </xf>
    <xf numFmtId="170" fontId="7" fillId="0" borderId="0" xfId="0" applyNumberFormat="1" applyFont="1"/>
    <xf numFmtId="0" fontId="16" fillId="12" borderId="4" xfId="0" applyFont="1" applyFill="1" applyBorder="1" applyAlignment="1">
      <alignment horizontal="center" vertical="center" wrapText="1"/>
    </xf>
    <xf numFmtId="171" fontId="11" fillId="6" borderId="4" xfId="0" applyNumberFormat="1" applyFont="1" applyFill="1" applyBorder="1" applyAlignment="1">
      <alignment vertical="center"/>
    </xf>
    <xf numFmtId="170" fontId="4" fillId="0" borderId="0" xfId="0" applyNumberFormat="1" applyFont="1"/>
    <xf numFmtId="4" fontId="7" fillId="0" borderId="0" xfId="0" applyNumberFormat="1" applyFont="1"/>
    <xf numFmtId="44" fontId="0" fillId="0" borderId="0" xfId="1" applyFont="1"/>
    <xf numFmtId="172" fontId="21" fillId="0" borderId="30" xfId="0" applyNumberFormat="1" applyFont="1" applyBorder="1" applyAlignment="1">
      <alignment horizontal="center" wrapText="1"/>
    </xf>
    <xf numFmtId="0" fontId="21" fillId="0" borderId="30" xfId="0" applyFont="1" applyBorder="1" applyAlignment="1">
      <alignment horizontal="center" wrapText="1"/>
    </xf>
    <xf numFmtId="44" fontId="21" fillId="0" borderId="3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72" fontId="0" fillId="0" borderId="30" xfId="0" applyNumberFormat="1" applyBorder="1"/>
    <xf numFmtId="0" fontId="0" fillId="0" borderId="30" xfId="0" applyBorder="1"/>
    <xf numFmtId="44" fontId="0" fillId="14" borderId="30" xfId="1" applyFont="1" applyFill="1" applyBorder="1"/>
    <xf numFmtId="44" fontId="0" fillId="0" borderId="30" xfId="1" applyFont="1" applyBorder="1"/>
    <xf numFmtId="44" fontId="0" fillId="0" borderId="30" xfId="1" applyFont="1" applyFill="1" applyBorder="1"/>
    <xf numFmtId="44" fontId="0" fillId="14" borderId="30" xfId="0" applyNumberFormat="1" applyFill="1" applyBorder="1"/>
    <xf numFmtId="7" fontId="0" fillId="0" borderId="30" xfId="1" applyNumberFormat="1" applyFont="1" applyBorder="1"/>
    <xf numFmtId="7" fontId="0" fillId="14" borderId="30" xfId="0" applyNumberFormat="1" applyFill="1" applyBorder="1"/>
    <xf numFmtId="44" fontId="0" fillId="15" borderId="30" xfId="1" applyFont="1" applyFill="1" applyBorder="1"/>
    <xf numFmtId="44" fontId="0" fillId="16" borderId="30" xfId="1" applyFont="1" applyFill="1" applyBorder="1"/>
    <xf numFmtId="44" fontId="0" fillId="17" borderId="30" xfId="1" applyFont="1" applyFill="1" applyBorder="1"/>
    <xf numFmtId="44" fontId="0" fillId="18" borderId="30" xfId="1" applyFont="1" applyFill="1" applyBorder="1"/>
    <xf numFmtId="173" fontId="0" fillId="14" borderId="30" xfId="0" applyNumberFormat="1" applyFill="1" applyBorder="1"/>
    <xf numFmtId="44" fontId="21" fillId="0" borderId="30" xfId="0" applyNumberFormat="1" applyFont="1" applyBorder="1"/>
    <xf numFmtId="7" fontId="21" fillId="0" borderId="30" xfId="0" applyNumberFormat="1" applyFont="1" applyBorder="1"/>
    <xf numFmtId="172" fontId="0" fillId="0" borderId="0" xfId="0" applyNumberFormat="1"/>
    <xf numFmtId="44" fontId="21" fillId="0" borderId="0" xfId="0" applyNumberFormat="1" applyFont="1"/>
    <xf numFmtId="7" fontId="21" fillId="0" borderId="0" xfId="0" applyNumberFormat="1" applyFont="1"/>
    <xf numFmtId="0" fontId="22" fillId="0" borderId="31" xfId="0" applyFont="1" applyBorder="1"/>
    <xf numFmtId="0" fontId="22" fillId="0" borderId="32" xfId="0" applyFont="1" applyBorder="1"/>
    <xf numFmtId="44" fontId="23" fillId="0" borderId="34" xfId="1" applyFont="1" applyBorder="1"/>
    <xf numFmtId="44" fontId="23" fillId="0" borderId="33" xfId="1" applyFont="1" applyBorder="1"/>
    <xf numFmtId="0" fontId="23" fillId="0" borderId="34" xfId="1" applyNumberFormat="1" applyFont="1" applyBorder="1"/>
    <xf numFmtId="0" fontId="19" fillId="0" borderId="0" xfId="0" applyFont="1"/>
    <xf numFmtId="0" fontId="0" fillId="17" borderId="30" xfId="0" applyFill="1" applyBorder="1"/>
    <xf numFmtId="0" fontId="0" fillId="18" borderId="30" xfId="0" applyFill="1" applyBorder="1"/>
    <xf numFmtId="10" fontId="21" fillId="0" borderId="30" xfId="2" applyNumberFormat="1" applyFont="1" applyBorder="1"/>
    <xf numFmtId="10" fontId="21" fillId="0" borderId="0" xfId="0" applyNumberFormat="1" applyFont="1"/>
    <xf numFmtId="10" fontId="21" fillId="13" borderId="30" xfId="2" applyNumberFormat="1" applyFont="1" applyFill="1" applyBorder="1"/>
    <xf numFmtId="7" fontId="21" fillId="13" borderId="30" xfId="0" applyNumberFormat="1" applyFont="1" applyFill="1" applyBorder="1"/>
    <xf numFmtId="44" fontId="21" fillId="13" borderId="30" xfId="1" applyFont="1" applyFill="1" applyBorder="1" applyAlignment="1">
      <alignment horizontal="center" wrapText="1"/>
    </xf>
    <xf numFmtId="44" fontId="6" fillId="0" borderId="0" xfId="0" applyNumberFormat="1" applyFont="1" applyAlignment="1">
      <alignment horizontal="right"/>
    </xf>
    <xf numFmtId="0" fontId="3" fillId="0" borderId="0" xfId="0" applyFont="1"/>
    <xf numFmtId="44" fontId="10" fillId="0" borderId="26" xfId="1" applyFont="1" applyBorder="1" applyAlignment="1">
      <alignment vertical="center" wrapText="1"/>
    </xf>
    <xf numFmtId="44" fontId="15" fillId="15" borderId="30" xfId="1" applyFont="1" applyFill="1" applyBorder="1"/>
    <xf numFmtId="0" fontId="24" fillId="15" borderId="35" xfId="0" applyFont="1" applyFill="1" applyBorder="1"/>
    <xf numFmtId="0" fontId="10" fillId="15" borderId="36" xfId="0" applyFont="1" applyFill="1" applyBorder="1"/>
    <xf numFmtId="0" fontId="24" fillId="15" borderId="36" xfId="0" applyFont="1" applyFill="1" applyBorder="1"/>
    <xf numFmtId="0" fontId="10" fillId="0" borderId="40" xfId="0" applyFont="1" applyBorder="1"/>
    <xf numFmtId="0" fontId="15" fillId="0" borderId="41" xfId="0" applyFont="1" applyBorder="1"/>
    <xf numFmtId="0" fontId="15" fillId="0" borderId="0" xfId="0" applyFont="1"/>
    <xf numFmtId="0" fontId="10" fillId="0" borderId="42" xfId="0" applyFont="1" applyBorder="1"/>
    <xf numFmtId="0" fontId="15" fillId="8" borderId="43" xfId="0" applyFont="1" applyFill="1" applyBorder="1"/>
    <xf numFmtId="0" fontId="10" fillId="9" borderId="41" xfId="0" applyFont="1" applyFill="1" applyBorder="1"/>
    <xf numFmtId="0" fontId="10" fillId="9" borderId="0" xfId="0" applyFont="1" applyFill="1"/>
    <xf numFmtId="0" fontId="10" fillId="3" borderId="44" xfId="0" applyFont="1" applyFill="1" applyBorder="1"/>
    <xf numFmtId="0" fontId="10" fillId="0" borderId="41" xfId="0" applyFont="1" applyBorder="1"/>
    <xf numFmtId="0" fontId="10" fillId="0" borderId="45" xfId="0" applyFont="1" applyBorder="1"/>
    <xf numFmtId="0" fontId="3" fillId="0" borderId="46" xfId="0" applyFont="1" applyBorder="1"/>
    <xf numFmtId="0" fontId="10" fillId="0" borderId="46" xfId="0" applyFont="1" applyBorder="1"/>
    <xf numFmtId="44" fontId="15" fillId="0" borderId="41" xfId="1" applyFont="1" applyBorder="1"/>
    <xf numFmtId="44" fontId="15" fillId="0" borderId="41" xfId="1" applyFont="1" applyFill="1" applyBorder="1"/>
    <xf numFmtId="44" fontId="10" fillId="0" borderId="0" xfId="0" applyNumberFormat="1" applyFont="1"/>
    <xf numFmtId="44" fontId="6" fillId="0" borderId="0" xfId="1" applyFont="1" applyAlignment="1">
      <alignment horizontal="right"/>
    </xf>
    <xf numFmtId="165" fontId="4" fillId="19" borderId="4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10" fillId="0" borderId="4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2" borderId="37" xfId="0" applyFont="1" applyFill="1" applyBorder="1" applyAlignment="1">
      <alignment horizontal="center"/>
    </xf>
    <xf numFmtId="0" fontId="3" fillId="0" borderId="38" xfId="0" applyFont="1" applyBorder="1"/>
    <xf numFmtId="0" fontId="3" fillId="0" borderId="39" xfId="0" applyFont="1" applyBorder="1"/>
    <xf numFmtId="0" fontId="15" fillId="8" borderId="43" xfId="0" applyFont="1" applyFill="1" applyBorder="1"/>
    <xf numFmtId="0" fontId="3" fillId="0" borderId="24" xfId="0" applyFont="1" applyBorder="1"/>
    <xf numFmtId="0" fontId="10" fillId="3" borderId="44" xfId="0" applyFont="1" applyFill="1" applyBorder="1"/>
    <xf numFmtId="0" fontId="3" fillId="0" borderId="27" xfId="0" applyFont="1" applyBorder="1"/>
    <xf numFmtId="0" fontId="10" fillId="0" borderId="13" xfId="0" applyFont="1" applyBorder="1" applyAlignment="1">
      <alignment horizontal="left"/>
    </xf>
    <xf numFmtId="0" fontId="3" fillId="0" borderId="14" xfId="0" applyFont="1" applyBorder="1"/>
    <xf numFmtId="0" fontId="10" fillId="0" borderId="16" xfId="0" applyFont="1" applyBorder="1"/>
    <xf numFmtId="0" fontId="0" fillId="0" borderId="0" xfId="0"/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7" fillId="0" borderId="0" xfId="0" applyFont="1" applyAlignment="1">
      <alignment horizontal="left"/>
    </xf>
    <xf numFmtId="165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/>
    <xf numFmtId="0" fontId="4" fillId="0" borderId="4" xfId="0" applyFont="1" applyFill="1" applyBorder="1"/>
    <xf numFmtId="164" fontId="4" fillId="0" borderId="4" xfId="0" applyNumberFormat="1" applyFont="1" applyFill="1" applyBorder="1"/>
    <xf numFmtId="164" fontId="5" fillId="0" borderId="4" xfId="0" applyNumberFormat="1" applyFont="1" applyFill="1" applyBorder="1"/>
    <xf numFmtId="164" fontId="4" fillId="0" borderId="10" xfId="0" applyNumberFormat="1" applyFont="1" applyFill="1" applyBorder="1"/>
    <xf numFmtId="0" fontId="1" fillId="0" borderId="0" xfId="0" applyFont="1"/>
    <xf numFmtId="0" fontId="16" fillId="0" borderId="31" xfId="0" applyFont="1" applyBorder="1" applyAlignment="1">
      <alignment horizontal="center"/>
    </xf>
    <xf numFmtId="0" fontId="26" fillId="0" borderId="32" xfId="0" applyFont="1" applyBorder="1"/>
    <xf numFmtId="0" fontId="26" fillId="0" borderId="33" xfId="0" applyFont="1" applyBorder="1"/>
    <xf numFmtId="164" fontId="7" fillId="0" borderId="47" xfId="0" applyNumberFormat="1" applyFont="1" applyFill="1" applyBorder="1"/>
    <xf numFmtId="164" fontId="7" fillId="20" borderId="48" xfId="0" applyNumberFormat="1" applyFont="1" applyFill="1" applyBorder="1"/>
    <xf numFmtId="164" fontId="7" fillId="0" borderId="49" xfId="0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  <color rgb="FFBD9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AR" b="1">
                <a:solidFill>
                  <a:srgbClr val="000000"/>
                </a:solidFill>
                <a:latin typeface="+mn-lt"/>
              </a:rPr>
              <a:t>COPARTICIPACIÓN 2025/2024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'Comparativo 2025'!$C$3</c:f>
              <c:strCache>
                <c:ptCount val="1"/>
                <c:pt idx="0">
                  <c:v> MONTO BRUTO 2025</c:v>
                </c:pt>
              </c:strCache>
            </c:strRef>
          </c:tx>
          <c:spPr>
            <a:solidFill>
              <a:srgbClr val="38761D"/>
            </a:solidFill>
            <a:ln cmpd="sng">
              <a:solidFill>
                <a:srgbClr val="38761D">
                  <a:alpha val="100000"/>
                </a:srgbClr>
              </a:solidFill>
            </a:ln>
          </c:spPr>
          <c:invertIfNegative val="1"/>
          <c:cat>
            <c:strRef>
              <c:f>'Comparativo 2025'!$B$4:$B$25</c:f>
              <c:strCache>
                <c:ptCount val="22"/>
                <c:pt idx="0">
                  <c:v>1 Q ENERO</c:v>
                </c:pt>
                <c:pt idx="1">
                  <c:v>2 Q ENERO</c:v>
                </c:pt>
                <c:pt idx="2">
                  <c:v>1 Q FEBRERO</c:v>
                </c:pt>
                <c:pt idx="3">
                  <c:v>2 Q FEBRERO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AGOSTO</c:v>
                </c:pt>
                <c:pt idx="15">
                  <c:v>2 Q AGOSTO</c:v>
                </c:pt>
                <c:pt idx="16">
                  <c:v>1 Q SEPTIEMBRE</c:v>
                </c:pt>
                <c:pt idx="17">
                  <c:v>2 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</c:strCache>
            </c:strRef>
          </c:cat>
          <c:val>
            <c:numRef>
              <c:f>'Comparativo 2025'!$C$4:$C$25</c:f>
              <c:numCache>
                <c:formatCode>_-"$"\ * #,##0.00_-;\-"$"\ * #,##0.00_-;_-"$"\ * "-"??_-;_-@</c:formatCode>
                <c:ptCount val="22"/>
                <c:pt idx="0" formatCode="&quot;$&quot;#,##0.00">
                  <c:v>629396992.83000004</c:v>
                </c:pt>
                <c:pt idx="1">
                  <c:v>1176589744.23</c:v>
                </c:pt>
                <c:pt idx="2">
                  <c:v>663883360.84000003</c:v>
                </c:pt>
                <c:pt idx="3">
                  <c:v>1180400502.04</c:v>
                </c:pt>
                <c:pt idx="4">
                  <c:v>533623693.83999997</c:v>
                </c:pt>
                <c:pt idx="5">
                  <c:v>1057880865.9400001</c:v>
                </c:pt>
                <c:pt idx="6">
                  <c:v>478631319.44999999</c:v>
                </c:pt>
                <c:pt idx="7">
                  <c:v>1098150190.9000001</c:v>
                </c:pt>
                <c:pt idx="8">
                  <c:v>520327640.47000003</c:v>
                </c:pt>
                <c:pt idx="9">
                  <c:v>1315517931.47</c:v>
                </c:pt>
                <c:pt idx="10">
                  <c:v>534163242.05000001</c:v>
                </c:pt>
                <c:pt idx="11">
                  <c:v>1384751158.8900001</c:v>
                </c:pt>
                <c:pt idx="12">
                  <c:v>463690562.38999999</c:v>
                </c:pt>
                <c:pt idx="13">
                  <c:v>1358764542.3199999</c:v>
                </c:pt>
                <c:pt idx="14">
                  <c:v>639142698.50999999</c:v>
                </c:pt>
                <c:pt idx="15">
                  <c:v>1328769508.45</c:v>
                </c:pt>
                <c:pt idx="16">
                  <c:v>626988936.13999999</c:v>
                </c:pt>
                <c:pt idx="17">
                  <c:v>1262804812.46</c:v>
                </c:pt>
                <c:pt idx="18">
                  <c:v>668854709.80999994</c:v>
                </c:pt>
                <c:pt idx="19">
                  <c:v>1340734070.8</c:v>
                </c:pt>
                <c:pt idx="20">
                  <c:v>698896051.04999995</c:v>
                </c:pt>
                <c:pt idx="21">
                  <c:v>1292471930.72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38761D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EC-401B-94E4-758CD2498DC1}"/>
            </c:ext>
          </c:extLst>
        </c:ser>
        <c:ser>
          <c:idx val="1"/>
          <c:order val="1"/>
          <c:tx>
            <c:strRef>
              <c:f>'Comparativo 2025'!$D$3</c:f>
              <c:strCache>
                <c:ptCount val="1"/>
                <c:pt idx="0">
                  <c:v> MONTO BRUTO 2024</c:v>
                </c:pt>
              </c:strCache>
            </c:strRef>
          </c:tx>
          <c:spPr>
            <a:solidFill>
              <a:srgbClr val="A64D79"/>
            </a:solidFill>
            <a:ln cmpd="sng">
              <a:solidFill>
                <a:srgbClr val="A64D79">
                  <a:alpha val="100000"/>
                </a:srgbClr>
              </a:solidFill>
            </a:ln>
          </c:spPr>
          <c:invertIfNegative val="1"/>
          <c:cat>
            <c:strRef>
              <c:f>'Comparativo 2025'!$B$4:$B$25</c:f>
              <c:strCache>
                <c:ptCount val="22"/>
                <c:pt idx="0">
                  <c:v>1 Q ENERO</c:v>
                </c:pt>
                <c:pt idx="1">
                  <c:v>2 Q ENERO</c:v>
                </c:pt>
                <c:pt idx="2">
                  <c:v>1 Q FEBRERO</c:v>
                </c:pt>
                <c:pt idx="3">
                  <c:v>2 Q FEBRERO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AGOSTO</c:v>
                </c:pt>
                <c:pt idx="15">
                  <c:v>2 Q AGOSTO</c:v>
                </c:pt>
                <c:pt idx="16">
                  <c:v>1 Q SEPTIEMBRE</c:v>
                </c:pt>
                <c:pt idx="17">
                  <c:v>2 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</c:strCache>
            </c:strRef>
          </c:cat>
          <c:val>
            <c:numRef>
              <c:f>'Comparativo 2025'!$D$4:$D$25</c:f>
              <c:numCache>
                <c:formatCode>_ [$$-2C0A]\ * #,##0.00_ ;_ [$$-2C0A]\ * \-#,##0.00_ ;_ [$$-2C0A]\ * "-"??_ ;_ @_ </c:formatCode>
                <c:ptCount val="22"/>
                <c:pt idx="0" formatCode="&quot;$&quot;#,##0.00">
                  <c:v>297197160.01999998</c:v>
                </c:pt>
                <c:pt idx="1">
                  <c:v>640936779.71000004</c:v>
                </c:pt>
                <c:pt idx="2">
                  <c:v>262622626.22999999</c:v>
                </c:pt>
                <c:pt idx="3">
                  <c:v>714120748.36000001</c:v>
                </c:pt>
                <c:pt idx="4">
                  <c:v>358818772.55000001</c:v>
                </c:pt>
                <c:pt idx="5">
                  <c:v>603205269.25</c:v>
                </c:pt>
                <c:pt idx="6">
                  <c:v>332957446.30000001</c:v>
                </c:pt>
                <c:pt idx="7">
                  <c:v>704392777.21000004</c:v>
                </c:pt>
                <c:pt idx="8">
                  <c:v>380326184.72000003</c:v>
                </c:pt>
                <c:pt idx="9">
                  <c:v>1138669920.8900001</c:v>
                </c:pt>
                <c:pt idx="10">
                  <c:v>444480377.43000001</c:v>
                </c:pt>
                <c:pt idx="11">
                  <c:v>870450420.50999999</c:v>
                </c:pt>
                <c:pt idx="12">
                  <c:v>327135278.36000001</c:v>
                </c:pt>
                <c:pt idx="13">
                  <c:v>893938038.45000005</c:v>
                </c:pt>
                <c:pt idx="14" formatCode="_-&quot;$&quot;\ * #,##0.00_-;\-&quot;$&quot;\ * #,##0.00_-;_-&quot;$&quot;\ * &quot;-&quot;??_-;_-@">
                  <c:v>488645452.60000002</c:v>
                </c:pt>
                <c:pt idx="15" formatCode="_-&quot;$&quot;\ * #,##0.00_-;\-&quot;$&quot;\ * #,##0.00_-;_-&quot;$&quot;\ * &quot;-&quot;??_-;_-@">
                  <c:v>918995448.32000005</c:v>
                </c:pt>
                <c:pt idx="16" formatCode="_-&quot;$&quot;\ * #,##0.00_-;\-&quot;$&quot;\ * #,##0.00_-;_-&quot;$&quot;\ * &quot;-&quot;??_-;_-@">
                  <c:v>497950748.31</c:v>
                </c:pt>
                <c:pt idx="17" formatCode="_-&quot;$&quot;\ * #,##0.00_-;\-&quot;$&quot;\ * #,##0.00_-;_-&quot;$&quot;\ * &quot;-&quot;??_-;_-@">
                  <c:v>1102625899.04</c:v>
                </c:pt>
                <c:pt idx="18" formatCode="_-&quot;$&quot;\ * #,##0.00_-;\-&quot;$&quot;\ * #,##0.00_-;_-&quot;$&quot;\ * &quot;-&quot;??_-;_-@">
                  <c:v>461299009.22000003</c:v>
                </c:pt>
                <c:pt idx="19" formatCode="_-&quot;$&quot;\ * #,##0.00_-;\-&quot;$&quot;\ * #,##0.00_-;_-&quot;$&quot;\ * &quot;-&quot;??_-;_-@">
                  <c:v>1088808657.8099999</c:v>
                </c:pt>
                <c:pt idx="20" formatCode="_-&quot;$&quot;\ * #,##0.00_-;\-&quot;$&quot;\ * #,##0.00_-;_-&quot;$&quot;\ * &quot;-&quot;??_-;_-@">
                  <c:v>594478875.24000001</c:v>
                </c:pt>
                <c:pt idx="21" formatCode="_-&quot;$&quot;\ * #,##0.00_-;\-&quot;$&quot;\ * #,##0.00_-;_-&quot;$&quot;\ * &quot;-&quot;??_-;_-@">
                  <c:v>986022898.27999997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A64D79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AEC-401B-94E4-758CD2498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31428"/>
        <c:axId val="1190594863"/>
      </c:barChart>
      <c:catAx>
        <c:axId val="1063314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190594863"/>
        <c:crosses val="autoZero"/>
        <c:auto val="1"/>
        <c:lblAlgn val="ctr"/>
        <c:lblOffset val="100"/>
        <c:noMultiLvlLbl val="1"/>
      </c:catAx>
      <c:valAx>
        <c:axId val="11905948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&quot;$&quot;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0633142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s-AR" b="1">
                <a:solidFill>
                  <a:srgbClr val="000000"/>
                </a:solidFill>
                <a:latin typeface="+mn-lt"/>
              </a:rPr>
              <a:t>FONDO PTE. 1%   AÑOS 2021, 2022, 2023, 2024 y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'Evolución Fdo 2%'!$B$3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cmpd="sng">
              <a:solidFill>
                <a:srgbClr val="FF0000">
                  <a:alpha val="100000"/>
                </a:srgbClr>
              </a:solidFill>
            </a:ln>
          </c:spPr>
          <c:invertIfNegative val="1"/>
          <c:cat>
            <c:strRef>
              <c:f>'Evolución Fdo 2%'!$A$4:$A$27</c:f>
              <c:strCache>
                <c:ptCount val="24"/>
                <c:pt idx="0">
                  <c:v>1 Q ENERO</c:v>
                </c:pt>
                <c:pt idx="1">
                  <c:v>2 Q ENERO</c:v>
                </c:pt>
                <c:pt idx="2">
                  <c:v>1 Q FEBRER</c:v>
                </c:pt>
                <c:pt idx="3">
                  <c:v>2 Q FEBRER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</c:v>
                </c:pt>
                <c:pt idx="15">
                  <c:v>2 Q AGOST</c:v>
                </c:pt>
                <c:pt idx="16">
                  <c:v>1Q SEPTIE</c:v>
                </c:pt>
                <c:pt idx="17">
                  <c:v>2Q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  <c:pt idx="22">
                  <c:v>1 Q DICIEMBRE</c:v>
                </c:pt>
                <c:pt idx="23">
                  <c:v>2Q DICIEMBRE</c:v>
                </c:pt>
              </c:strCache>
            </c:strRef>
          </c:cat>
          <c:val>
            <c:numRef>
              <c:f>'Evolución Fdo 2%'!$B$4:$B$27</c:f>
              <c:numCache>
                <c:formatCode>"$"#,##0.00</c:formatCode>
                <c:ptCount val="24"/>
                <c:pt idx="0">
                  <c:v>353371.22</c:v>
                </c:pt>
                <c:pt idx="1">
                  <c:v>522403.25</c:v>
                </c:pt>
                <c:pt idx="2">
                  <c:v>286864.25</c:v>
                </c:pt>
                <c:pt idx="3">
                  <c:v>613645.04</c:v>
                </c:pt>
                <c:pt idx="4">
                  <c:v>273650.34999999998</c:v>
                </c:pt>
                <c:pt idx="5">
                  <c:v>588347.59</c:v>
                </c:pt>
                <c:pt idx="6">
                  <c:v>363861.79</c:v>
                </c:pt>
                <c:pt idx="7">
                  <c:v>586344.54</c:v>
                </c:pt>
                <c:pt idx="8">
                  <c:v>343506.46</c:v>
                </c:pt>
                <c:pt idx="9">
                  <c:v>637922.22</c:v>
                </c:pt>
                <c:pt idx="10">
                  <c:v>329665.26</c:v>
                </c:pt>
                <c:pt idx="11">
                  <c:v>770098.38</c:v>
                </c:pt>
                <c:pt idx="12">
                  <c:v>332489.45</c:v>
                </c:pt>
                <c:pt idx="13">
                  <c:v>679145.44</c:v>
                </c:pt>
                <c:pt idx="14">
                  <c:v>364251.11</c:v>
                </c:pt>
                <c:pt idx="15">
                  <c:v>832125.25</c:v>
                </c:pt>
                <c:pt idx="16">
                  <c:v>410846.6</c:v>
                </c:pt>
                <c:pt idx="17">
                  <c:v>753926.45</c:v>
                </c:pt>
                <c:pt idx="18">
                  <c:v>411974.72</c:v>
                </c:pt>
                <c:pt idx="19">
                  <c:v>764752.62</c:v>
                </c:pt>
                <c:pt idx="20">
                  <c:v>395474.32</c:v>
                </c:pt>
                <c:pt idx="21">
                  <c:v>843023.64</c:v>
                </c:pt>
                <c:pt idx="22">
                  <c:v>500759.98</c:v>
                </c:pt>
                <c:pt idx="23">
                  <c:v>883162.59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0000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423-4E53-B804-AF61102E519E}"/>
            </c:ext>
          </c:extLst>
        </c:ser>
        <c:ser>
          <c:idx val="1"/>
          <c:order val="1"/>
          <c:tx>
            <c:strRef>
              <c:f>'Evolución Fdo 2%'!$C$3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155CC"/>
            </a:solidFill>
            <a:ln cmpd="sng">
              <a:solidFill>
                <a:srgbClr val="1155CC">
                  <a:alpha val="100000"/>
                </a:srgbClr>
              </a:solidFill>
            </a:ln>
          </c:spPr>
          <c:invertIfNegative val="1"/>
          <c:cat>
            <c:strRef>
              <c:f>'Evolución Fdo 2%'!$A$4:$A$27</c:f>
              <c:strCache>
                <c:ptCount val="24"/>
                <c:pt idx="0">
                  <c:v>1 Q ENERO</c:v>
                </c:pt>
                <c:pt idx="1">
                  <c:v>2 Q ENERO</c:v>
                </c:pt>
                <c:pt idx="2">
                  <c:v>1 Q FEBRER</c:v>
                </c:pt>
                <c:pt idx="3">
                  <c:v>2 Q FEBRER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</c:v>
                </c:pt>
                <c:pt idx="15">
                  <c:v>2 Q AGOST</c:v>
                </c:pt>
                <c:pt idx="16">
                  <c:v>1Q SEPTIE</c:v>
                </c:pt>
                <c:pt idx="17">
                  <c:v>2Q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  <c:pt idx="22">
                  <c:v>1 Q DICIEMBRE</c:v>
                </c:pt>
                <c:pt idx="23">
                  <c:v>2Q DICIEMBRE</c:v>
                </c:pt>
              </c:strCache>
            </c:strRef>
          </c:cat>
          <c:val>
            <c:numRef>
              <c:f>'Evolución Fdo 2%'!$C$4:$C$27</c:f>
              <c:numCache>
                <c:formatCode>"$"#,##0.00</c:formatCode>
                <c:ptCount val="24"/>
                <c:pt idx="0">
                  <c:v>527090.27</c:v>
                </c:pt>
                <c:pt idx="1">
                  <c:v>888126.47</c:v>
                </c:pt>
                <c:pt idx="2">
                  <c:v>569854.28</c:v>
                </c:pt>
                <c:pt idx="3">
                  <c:v>854332.68</c:v>
                </c:pt>
                <c:pt idx="4">
                  <c:v>467611.99</c:v>
                </c:pt>
                <c:pt idx="5">
                  <c:v>893660.98</c:v>
                </c:pt>
                <c:pt idx="6">
                  <c:v>400809.82</c:v>
                </c:pt>
                <c:pt idx="7">
                  <c:v>1157058.57</c:v>
                </c:pt>
                <c:pt idx="8">
                  <c:v>444162.15</c:v>
                </c:pt>
                <c:pt idx="9">
                  <c:v>1265598.1299999999</c:v>
                </c:pt>
                <c:pt idx="10">
                  <c:v>750779.57</c:v>
                </c:pt>
                <c:pt idx="11">
                  <c:v>1291362.55</c:v>
                </c:pt>
                <c:pt idx="12">
                  <c:v>847933.35</c:v>
                </c:pt>
                <c:pt idx="13">
                  <c:v>1138718.56</c:v>
                </c:pt>
                <c:pt idx="14">
                  <c:v>575957.61</c:v>
                </c:pt>
                <c:pt idx="15">
                  <c:v>1505967.13</c:v>
                </c:pt>
                <c:pt idx="16">
                  <c:v>793578.83</c:v>
                </c:pt>
                <c:pt idx="17">
                  <c:v>1414298.65</c:v>
                </c:pt>
                <c:pt idx="18">
                  <c:v>743428.13</c:v>
                </c:pt>
                <c:pt idx="19">
                  <c:v>1676037.75</c:v>
                </c:pt>
                <c:pt idx="20">
                  <c:v>813456.64</c:v>
                </c:pt>
                <c:pt idx="21">
                  <c:v>1642076.39</c:v>
                </c:pt>
                <c:pt idx="22">
                  <c:v>842623.38</c:v>
                </c:pt>
                <c:pt idx="23">
                  <c:v>1810764.57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1155CC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423-4E53-B804-AF61102E519E}"/>
            </c:ext>
          </c:extLst>
        </c:ser>
        <c:ser>
          <c:idx val="2"/>
          <c:order val="2"/>
          <c:tx>
            <c:strRef>
              <c:f>'Evolución Fdo 2%'!$D$3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00"/>
            </a:solidFill>
            <a:ln cmpd="sng">
              <a:solidFill>
                <a:srgbClr val="FF9900">
                  <a:alpha val="100000"/>
                </a:srgbClr>
              </a:solidFill>
            </a:ln>
          </c:spPr>
          <c:invertIfNegative val="1"/>
          <c:cat>
            <c:strRef>
              <c:f>'Evolución Fdo 2%'!$A$4:$A$27</c:f>
              <c:strCache>
                <c:ptCount val="24"/>
                <c:pt idx="0">
                  <c:v>1 Q ENERO</c:v>
                </c:pt>
                <c:pt idx="1">
                  <c:v>2 Q ENERO</c:v>
                </c:pt>
                <c:pt idx="2">
                  <c:v>1 Q FEBRER</c:v>
                </c:pt>
                <c:pt idx="3">
                  <c:v>2 Q FEBRER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</c:v>
                </c:pt>
                <c:pt idx="15">
                  <c:v>2 Q AGOST</c:v>
                </c:pt>
                <c:pt idx="16">
                  <c:v>1Q SEPTIE</c:v>
                </c:pt>
                <c:pt idx="17">
                  <c:v>2Q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  <c:pt idx="22">
                  <c:v>1 Q DICIEMBRE</c:v>
                </c:pt>
                <c:pt idx="23">
                  <c:v>2Q DICIEMBRE</c:v>
                </c:pt>
              </c:strCache>
            </c:strRef>
          </c:cat>
          <c:val>
            <c:numRef>
              <c:f>'Evolución Fdo 2%'!$D$4:$D$27</c:f>
              <c:numCache>
                <c:formatCode>#,##0.00</c:formatCode>
                <c:ptCount val="24"/>
                <c:pt idx="0">
                  <c:v>876902.28</c:v>
                </c:pt>
                <c:pt idx="1">
                  <c:v>1684904.01</c:v>
                </c:pt>
                <c:pt idx="2">
                  <c:v>994207.44</c:v>
                </c:pt>
                <c:pt idx="3">
                  <c:v>1583434.55</c:v>
                </c:pt>
                <c:pt idx="4">
                  <c:v>915679.46</c:v>
                </c:pt>
                <c:pt idx="5">
                  <c:v>1853455.24</c:v>
                </c:pt>
                <c:pt idx="6">
                  <c:v>1086749.05</c:v>
                </c:pt>
                <c:pt idx="7">
                  <c:v>2044638.86</c:v>
                </c:pt>
                <c:pt idx="8">
                  <c:v>1272738.48</c:v>
                </c:pt>
                <c:pt idx="9">
                  <c:v>2584072.2000000002</c:v>
                </c:pt>
                <c:pt idx="10">
                  <c:v>1634639.54</c:v>
                </c:pt>
                <c:pt idx="11">
                  <c:v>2736754.08</c:v>
                </c:pt>
                <c:pt idx="12">
                  <c:v>1456388.18</c:v>
                </c:pt>
                <c:pt idx="13">
                  <c:v>2680139.3199999998</c:v>
                </c:pt>
                <c:pt idx="14">
                  <c:v>1525100.09</c:v>
                </c:pt>
                <c:pt idx="15">
                  <c:v>3294506.34</c:v>
                </c:pt>
                <c:pt idx="16">
                  <c:v>1978537.27</c:v>
                </c:pt>
                <c:pt idx="17">
                  <c:v>3320277.85</c:v>
                </c:pt>
                <c:pt idx="18">
                  <c:v>1512593.94</c:v>
                </c:pt>
                <c:pt idx="19">
                  <c:v>4214933.8600000003</c:v>
                </c:pt>
                <c:pt idx="20">
                  <c:v>2135348.23</c:v>
                </c:pt>
                <c:pt idx="21">
                  <c:v>3986183.01</c:v>
                </c:pt>
                <c:pt idx="22">
                  <c:v>2380456.42</c:v>
                </c:pt>
                <c:pt idx="23">
                  <c:v>4687555.3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9900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423-4E53-B804-AF61102E519E}"/>
            </c:ext>
          </c:extLst>
        </c:ser>
        <c:ser>
          <c:idx val="3"/>
          <c:order val="3"/>
          <c:tx>
            <c:strRef>
              <c:f>'Evolución Fdo 2%'!$E$3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8761D"/>
            </a:solidFill>
            <a:ln cmpd="sng">
              <a:solidFill>
                <a:srgbClr val="38761D">
                  <a:alpha val="100000"/>
                </a:srgbClr>
              </a:solidFill>
            </a:ln>
          </c:spPr>
          <c:invertIfNegative val="1"/>
          <c:cat>
            <c:strRef>
              <c:f>'Evolución Fdo 2%'!$A$4:$A$27</c:f>
              <c:strCache>
                <c:ptCount val="24"/>
                <c:pt idx="0">
                  <c:v>1 Q ENERO</c:v>
                </c:pt>
                <c:pt idx="1">
                  <c:v>2 Q ENERO</c:v>
                </c:pt>
                <c:pt idx="2">
                  <c:v>1 Q FEBRER</c:v>
                </c:pt>
                <c:pt idx="3">
                  <c:v>2 Q FEBRER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</c:v>
                </c:pt>
                <c:pt idx="15">
                  <c:v>2 Q AGOST</c:v>
                </c:pt>
                <c:pt idx="16">
                  <c:v>1Q SEPTIE</c:v>
                </c:pt>
                <c:pt idx="17">
                  <c:v>2Q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  <c:pt idx="22">
                  <c:v>1 Q DICIEMBRE</c:v>
                </c:pt>
                <c:pt idx="23">
                  <c:v>2Q DICIEMBRE</c:v>
                </c:pt>
              </c:strCache>
            </c:strRef>
          </c:cat>
          <c:val>
            <c:numRef>
              <c:f>'Evolución Fdo 2%'!$E$4:$E$27</c:f>
              <c:numCache>
                <c:formatCode>#,##0.00</c:formatCode>
                <c:ptCount val="24"/>
                <c:pt idx="0">
                  <c:v>2971971.6</c:v>
                </c:pt>
                <c:pt idx="1">
                  <c:v>6409367.7999999998</c:v>
                </c:pt>
                <c:pt idx="2">
                  <c:v>2626226.27</c:v>
                </c:pt>
                <c:pt idx="3">
                  <c:v>7141207.4800000004</c:v>
                </c:pt>
                <c:pt idx="4">
                  <c:v>3588187.73</c:v>
                </c:pt>
                <c:pt idx="5">
                  <c:v>6032052.6900000004</c:v>
                </c:pt>
                <c:pt idx="6">
                  <c:v>3329574.46</c:v>
                </c:pt>
                <c:pt idx="7">
                  <c:v>7043927.7699999996</c:v>
                </c:pt>
                <c:pt idx="8">
                  <c:v>3803261.85</c:v>
                </c:pt>
                <c:pt idx="9">
                  <c:v>11386699.210000001</c:v>
                </c:pt>
                <c:pt idx="10">
                  <c:v>4444803.7699999996</c:v>
                </c:pt>
                <c:pt idx="11">
                  <c:v>8704504.2100000009</c:v>
                </c:pt>
                <c:pt idx="12">
                  <c:v>3271352.78</c:v>
                </c:pt>
                <c:pt idx="13">
                  <c:v>8939380.3800000008</c:v>
                </c:pt>
                <c:pt idx="14">
                  <c:v>4886454.53</c:v>
                </c:pt>
                <c:pt idx="15">
                  <c:v>9198954.4800000004</c:v>
                </c:pt>
                <c:pt idx="16">
                  <c:v>4979507.4800000004</c:v>
                </c:pt>
                <c:pt idx="17">
                  <c:v>11026258.99</c:v>
                </c:pt>
                <c:pt idx="18">
                  <c:v>4612990.08</c:v>
                </c:pt>
                <c:pt idx="19">
                  <c:v>10888086.58</c:v>
                </c:pt>
                <c:pt idx="20">
                  <c:v>5944788.75</c:v>
                </c:pt>
                <c:pt idx="21">
                  <c:v>9860228.9800000004</c:v>
                </c:pt>
                <c:pt idx="22">
                  <c:v>4881330.13</c:v>
                </c:pt>
                <c:pt idx="23">
                  <c:v>5758457.1600000001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38761D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423-4E53-B804-AF61102E519E}"/>
            </c:ext>
          </c:extLst>
        </c:ser>
        <c:ser>
          <c:idx val="4"/>
          <c:order val="4"/>
          <c:tx>
            <c:strRef>
              <c:f>'Evolución Fdo 2%'!$F$3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27BA0"/>
            </a:solidFill>
            <a:ln cmpd="sng">
              <a:solidFill>
                <a:srgbClr val="C27BA0">
                  <a:alpha val="100000"/>
                </a:srgbClr>
              </a:solidFill>
              <a:prstDash val="solid"/>
            </a:ln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B423-4E53-B804-AF61102E519E}"/>
              </c:ext>
            </c:extLst>
          </c:dPt>
          <c:cat>
            <c:strRef>
              <c:f>'Evolución Fdo 2%'!$A$4:$A$27</c:f>
              <c:strCache>
                <c:ptCount val="24"/>
                <c:pt idx="0">
                  <c:v>1 Q ENERO</c:v>
                </c:pt>
                <c:pt idx="1">
                  <c:v>2 Q ENERO</c:v>
                </c:pt>
                <c:pt idx="2">
                  <c:v>1 Q FEBRER</c:v>
                </c:pt>
                <c:pt idx="3">
                  <c:v>2 Q FEBRER</c:v>
                </c:pt>
                <c:pt idx="4">
                  <c:v>1 Q MARZO</c:v>
                </c:pt>
                <c:pt idx="5">
                  <c:v>2 Q MARZO</c:v>
                </c:pt>
                <c:pt idx="6">
                  <c:v>1 Q ABRIL</c:v>
                </c:pt>
                <c:pt idx="7">
                  <c:v>2 Q ABRIL</c:v>
                </c:pt>
                <c:pt idx="8">
                  <c:v>1 Q MAYO</c:v>
                </c:pt>
                <c:pt idx="9">
                  <c:v>2 Q MAYO</c:v>
                </c:pt>
                <c:pt idx="10">
                  <c:v>1 Q JUNIO</c:v>
                </c:pt>
                <c:pt idx="11">
                  <c:v>2 Q JUNIO</c:v>
                </c:pt>
                <c:pt idx="12">
                  <c:v>1 Q JULIO</c:v>
                </c:pt>
                <c:pt idx="13">
                  <c:v>2 Q JULIO</c:v>
                </c:pt>
                <c:pt idx="14">
                  <c:v>1 Q AGOST</c:v>
                </c:pt>
                <c:pt idx="15">
                  <c:v>2 Q AGOST</c:v>
                </c:pt>
                <c:pt idx="16">
                  <c:v>1Q SEPTIE</c:v>
                </c:pt>
                <c:pt idx="17">
                  <c:v>2Q SEPTIEMBRE</c:v>
                </c:pt>
                <c:pt idx="18">
                  <c:v>1 Q OCTUBRE</c:v>
                </c:pt>
                <c:pt idx="19">
                  <c:v>2 Q OCTUBRE</c:v>
                </c:pt>
                <c:pt idx="20">
                  <c:v>1 Q NOVIEMBRE</c:v>
                </c:pt>
                <c:pt idx="21">
                  <c:v>2 Q NOVIEMBRE</c:v>
                </c:pt>
                <c:pt idx="22">
                  <c:v>1 Q DICIEMBRE</c:v>
                </c:pt>
                <c:pt idx="23">
                  <c:v>2Q DICIEMBRE</c:v>
                </c:pt>
              </c:strCache>
            </c:strRef>
          </c:cat>
          <c:val>
            <c:numRef>
              <c:f>'Evolución Fdo 2%'!$F$4:$F$27</c:f>
              <c:numCache>
                <c:formatCode>#,##0.00</c:formatCode>
                <c:ptCount val="24"/>
                <c:pt idx="0">
                  <c:v>6293969.9299999997</c:v>
                </c:pt>
                <c:pt idx="1">
                  <c:v>11765897.439999999</c:v>
                </c:pt>
                <c:pt idx="2">
                  <c:v>6638833.6100000003</c:v>
                </c:pt>
                <c:pt idx="3">
                  <c:v>11804005.02</c:v>
                </c:pt>
                <c:pt idx="4">
                  <c:v>5336236.9400000004</c:v>
                </c:pt>
                <c:pt idx="5">
                  <c:v>10578808.66</c:v>
                </c:pt>
                <c:pt idx="6">
                  <c:v>4786313.1900000004</c:v>
                </c:pt>
                <c:pt idx="7">
                  <c:v>10981501.91</c:v>
                </c:pt>
                <c:pt idx="8">
                  <c:v>10406552.810000001</c:v>
                </c:pt>
                <c:pt idx="9">
                  <c:v>26310358.629999999</c:v>
                </c:pt>
                <c:pt idx="10">
                  <c:v>10683264.84</c:v>
                </c:pt>
                <c:pt idx="11">
                  <c:v>27695023.18</c:v>
                </c:pt>
                <c:pt idx="12">
                  <c:v>9273811.25</c:v>
                </c:pt>
                <c:pt idx="13">
                  <c:v>27175290.850000001</c:v>
                </c:pt>
                <c:pt idx="14">
                  <c:v>12782853.970000001</c:v>
                </c:pt>
                <c:pt idx="15">
                  <c:v>26575390.170000002</c:v>
                </c:pt>
                <c:pt idx="16">
                  <c:v>12539778.720000001</c:v>
                </c:pt>
                <c:pt idx="17">
                  <c:v>25256096.25</c:v>
                </c:pt>
                <c:pt idx="18">
                  <c:v>13377094.199999999</c:v>
                </c:pt>
                <c:pt idx="19">
                  <c:v>26814681.420000002</c:v>
                </c:pt>
                <c:pt idx="20">
                  <c:v>13977921.02</c:v>
                </c:pt>
                <c:pt idx="21">
                  <c:v>25849438.609999999</c:v>
                </c:pt>
                <c:pt idx="22">
                  <c:v>13955545.189999999</c:v>
                </c:pt>
                <c:pt idx="23">
                  <c:v>28804609.129999999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C27BA0">
                        <a:alpha val="100000"/>
                      </a:srgbClr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B423-4E53-B804-AF61102E5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644052"/>
        <c:axId val="1794089699"/>
      </c:barChart>
      <c:catAx>
        <c:axId val="7806440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794089699"/>
        <c:crosses val="autoZero"/>
        <c:auto val="1"/>
        <c:lblAlgn val="ctr"/>
        <c:lblOffset val="100"/>
        <c:noMultiLvlLbl val="1"/>
      </c:catAx>
      <c:valAx>
        <c:axId val="17940896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_-&quot;$&quot;* #,##0.00_-;_-&quot;$&quot;* \-#,##0.00_-;_-&quot;$&quot;* &quot;-&quot;??_-;_-@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7806440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2</xdr:row>
      <xdr:rowOff>504825</xdr:rowOff>
    </xdr:from>
    <xdr:ext cx="6457950" cy="4000500"/>
    <xdr:graphicFrame macro="">
      <xdr:nvGraphicFramePr>
        <xdr:cNvPr id="1524806563" name="Chart 1" title="Gráfico">
          <a:extLst>
            <a:ext uri="{FF2B5EF4-FFF2-40B4-BE49-F238E27FC236}">
              <a16:creationId xmlns:a16="http://schemas.microsoft.com/office/drawing/2014/main" id="{00000000-0008-0000-0100-0000A3B3E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3</xdr:row>
      <xdr:rowOff>0</xdr:rowOff>
    </xdr:from>
    <xdr:ext cx="7553325" cy="4686300"/>
    <xdr:graphicFrame macro="">
      <xdr:nvGraphicFramePr>
        <xdr:cNvPr id="533081317" name="Chart 2" title="Gráfico">
          <a:extLst>
            <a:ext uri="{FF2B5EF4-FFF2-40B4-BE49-F238E27FC236}">
              <a16:creationId xmlns:a16="http://schemas.microsoft.com/office/drawing/2014/main" id="{00000000-0008-0000-0300-0000E52CC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AF4E-5A3A-4D9F-99C8-4F8041170FDB}">
  <dimension ref="A1:C982"/>
  <sheetViews>
    <sheetView tabSelected="1" workbookViewId="0">
      <selection activeCell="D5" sqref="D5"/>
    </sheetView>
  </sheetViews>
  <sheetFormatPr baseColWidth="10" defaultColWidth="14.42578125" defaultRowHeight="15" x14ac:dyDescent="0.25"/>
  <cols>
    <col min="1" max="1" width="8.7109375" style="168" customWidth="1"/>
    <col min="2" max="2" width="16.28515625" style="168" customWidth="1"/>
    <col min="3" max="3" width="19.85546875" style="168" customWidth="1"/>
    <col min="4" max="16384" width="14.42578125" style="168"/>
  </cols>
  <sheetData>
    <row r="1" spans="1:3" ht="16.5" thickBot="1" x14ac:dyDescent="0.3">
      <c r="A1" s="169" t="s">
        <v>146</v>
      </c>
      <c r="B1" s="170"/>
      <c r="C1" s="171"/>
    </row>
    <row r="2" spans="1:3" x14ac:dyDescent="0.25">
      <c r="C2" s="1"/>
    </row>
    <row r="3" spans="1:3" ht="27" customHeight="1" x14ac:dyDescent="0.25">
      <c r="A3" s="160" t="s">
        <v>0</v>
      </c>
      <c r="B3" s="161" t="s">
        <v>1</v>
      </c>
      <c r="C3" s="162" t="s">
        <v>2</v>
      </c>
    </row>
    <row r="4" spans="1:3" x14ac:dyDescent="0.25">
      <c r="A4" s="163">
        <v>46048</v>
      </c>
      <c r="B4" s="164" t="s">
        <v>17</v>
      </c>
      <c r="C4" s="172">
        <v>829696345.73000002</v>
      </c>
    </row>
    <row r="5" spans="1:3" ht="15.75" thickBot="1" x14ac:dyDescent="0.3">
      <c r="A5" s="163">
        <v>46063</v>
      </c>
      <c r="B5" s="164" t="s">
        <v>18</v>
      </c>
      <c r="C5" s="173">
        <v>1434254057.6900001</v>
      </c>
    </row>
    <row r="6" spans="1:3" x14ac:dyDescent="0.25">
      <c r="A6" s="163">
        <v>46079</v>
      </c>
      <c r="B6" s="164" t="s">
        <v>19</v>
      </c>
      <c r="C6" s="174">
        <v>725173663.25</v>
      </c>
    </row>
    <row r="7" spans="1:3" ht="15.75" thickBot="1" x14ac:dyDescent="0.3">
      <c r="A7" s="163">
        <v>46091</v>
      </c>
      <c r="B7" s="164" t="s">
        <v>20</v>
      </c>
      <c r="C7" s="173">
        <v>1360753941.0599999</v>
      </c>
    </row>
    <row r="8" spans="1:3" x14ac:dyDescent="0.25">
      <c r="A8" s="163">
        <v>46107</v>
      </c>
      <c r="B8" s="164" t="s">
        <v>21</v>
      </c>
      <c r="C8" s="174">
        <v>557878928.74000001</v>
      </c>
    </row>
    <row r="9" spans="1:3" ht="15.75" thickBot="1" x14ac:dyDescent="0.3">
      <c r="A9" s="163">
        <v>46125</v>
      </c>
      <c r="B9" s="164" t="s">
        <v>22</v>
      </c>
      <c r="C9" s="173">
        <v>1348428189.5899999</v>
      </c>
    </row>
    <row r="10" spans="1:3" x14ac:dyDescent="0.25">
      <c r="A10" s="163">
        <v>46136</v>
      </c>
      <c r="B10" s="164" t="s">
        <v>23</v>
      </c>
      <c r="C10" s="174">
        <v>794777268.35000002</v>
      </c>
    </row>
    <row r="11" spans="1:3" ht="15.75" thickBot="1" x14ac:dyDescent="0.3">
      <c r="A11" s="163">
        <v>46154</v>
      </c>
      <c r="B11" s="164" t="s">
        <v>24</v>
      </c>
      <c r="C11" s="173">
        <v>1314402361.1600001</v>
      </c>
    </row>
    <row r="12" spans="1:3" hidden="1" x14ac:dyDescent="0.25">
      <c r="A12" s="163"/>
      <c r="B12" s="164" t="s">
        <v>25</v>
      </c>
      <c r="C12" s="167"/>
    </row>
    <row r="13" spans="1:3" hidden="1" x14ac:dyDescent="0.25">
      <c r="A13" s="163"/>
      <c r="B13" s="164" t="s">
        <v>26</v>
      </c>
      <c r="C13" s="165"/>
    </row>
    <row r="14" spans="1:3" hidden="1" x14ac:dyDescent="0.25">
      <c r="A14" s="163"/>
      <c r="B14" s="164" t="s">
        <v>27</v>
      </c>
      <c r="C14" s="165"/>
    </row>
    <row r="15" spans="1:3" hidden="1" x14ac:dyDescent="0.25">
      <c r="A15" s="163"/>
      <c r="B15" s="164" t="s">
        <v>28</v>
      </c>
      <c r="C15" s="165"/>
    </row>
    <row r="16" spans="1:3" ht="15.75" hidden="1" customHeight="1" x14ac:dyDescent="0.25">
      <c r="A16" s="163"/>
      <c r="B16" s="164" t="s">
        <v>29</v>
      </c>
      <c r="C16" s="165"/>
    </row>
    <row r="17" spans="1:3" ht="15.75" hidden="1" customHeight="1" x14ac:dyDescent="0.25">
      <c r="A17" s="163"/>
      <c r="B17" s="164" t="s">
        <v>30</v>
      </c>
      <c r="C17" s="165"/>
    </row>
    <row r="18" spans="1:3" ht="15.75" hidden="1" customHeight="1" x14ac:dyDescent="0.25">
      <c r="A18" s="163"/>
      <c r="B18" s="164" t="s">
        <v>31</v>
      </c>
      <c r="C18" s="165"/>
    </row>
    <row r="19" spans="1:3" ht="15.75" hidden="1" customHeight="1" x14ac:dyDescent="0.25">
      <c r="A19" s="163"/>
      <c r="B19" s="164" t="s">
        <v>32</v>
      </c>
      <c r="C19" s="165"/>
    </row>
    <row r="20" spans="1:3" ht="15.75" hidden="1" customHeight="1" x14ac:dyDescent="0.25">
      <c r="A20" s="163"/>
      <c r="B20" s="164" t="s">
        <v>33</v>
      </c>
      <c r="C20" s="165"/>
    </row>
    <row r="21" spans="1:3" ht="15.75" hidden="1" customHeight="1" x14ac:dyDescent="0.25">
      <c r="A21" s="163"/>
      <c r="B21" s="164" t="s">
        <v>34</v>
      </c>
      <c r="C21" s="165"/>
    </row>
    <row r="22" spans="1:3" ht="15.75" hidden="1" customHeight="1" x14ac:dyDescent="0.25">
      <c r="A22" s="163"/>
      <c r="B22" s="164" t="s">
        <v>35</v>
      </c>
      <c r="C22" s="165"/>
    </row>
    <row r="23" spans="1:3" ht="15.75" hidden="1" customHeight="1" x14ac:dyDescent="0.25">
      <c r="A23" s="163"/>
      <c r="B23" s="164" t="s">
        <v>36</v>
      </c>
      <c r="C23" s="165"/>
    </row>
    <row r="24" spans="1:3" ht="15.75" hidden="1" customHeight="1" x14ac:dyDescent="0.25">
      <c r="A24" s="163"/>
      <c r="B24" s="164" t="s">
        <v>37</v>
      </c>
      <c r="C24" s="165"/>
    </row>
    <row r="25" spans="1:3" ht="15.75" hidden="1" customHeight="1" x14ac:dyDescent="0.25">
      <c r="A25" s="163"/>
      <c r="B25" s="164" t="s">
        <v>38</v>
      </c>
      <c r="C25" s="165"/>
    </row>
    <row r="26" spans="1:3" ht="15.75" hidden="1" customHeight="1" x14ac:dyDescent="0.25">
      <c r="A26" s="163"/>
      <c r="B26" s="164" t="s">
        <v>54</v>
      </c>
      <c r="C26" s="165"/>
    </row>
    <row r="27" spans="1:3" ht="15.75" hidden="1" customHeight="1" x14ac:dyDescent="0.25">
      <c r="A27" s="163"/>
      <c r="B27" s="164" t="s">
        <v>73</v>
      </c>
      <c r="C27" s="165"/>
    </row>
    <row r="28" spans="1:3" ht="15.75" customHeight="1" x14ac:dyDescent="0.25">
      <c r="A28" s="163"/>
      <c r="B28" s="164"/>
      <c r="C28" s="166">
        <f>SUM(C4:C27)</f>
        <v>8365364755.5699997</v>
      </c>
    </row>
    <row r="29" spans="1:3" ht="15.75" customHeight="1" x14ac:dyDescent="0.25">
      <c r="A29" s="6"/>
      <c r="C29" s="7"/>
    </row>
    <row r="30" spans="1:3" ht="15.75" customHeight="1" x14ac:dyDescent="0.25">
      <c r="C30" s="1"/>
    </row>
    <row r="31" spans="1:3" ht="15.75" customHeight="1" x14ac:dyDescent="0.25">
      <c r="C31" s="1"/>
    </row>
    <row r="32" spans="1:3" ht="15.75" customHeight="1" x14ac:dyDescent="0.25">
      <c r="C32" s="1"/>
    </row>
    <row r="33" spans="3:3" ht="15.75" customHeight="1" x14ac:dyDescent="0.25">
      <c r="C33" s="1"/>
    </row>
    <row r="34" spans="3:3" ht="15.75" customHeight="1" x14ac:dyDescent="0.25">
      <c r="C34" s="1"/>
    </row>
    <row r="35" spans="3:3" ht="15.75" customHeight="1" x14ac:dyDescent="0.25">
      <c r="C35" s="1"/>
    </row>
    <row r="36" spans="3:3" ht="15.75" customHeight="1" x14ac:dyDescent="0.25">
      <c r="C36" s="1"/>
    </row>
    <row r="37" spans="3:3" ht="15.75" customHeight="1" x14ac:dyDescent="0.25">
      <c r="C37" s="1"/>
    </row>
    <row r="38" spans="3:3" ht="15.75" customHeight="1" x14ac:dyDescent="0.25">
      <c r="C38" s="1"/>
    </row>
    <row r="39" spans="3:3" ht="15.75" customHeight="1" x14ac:dyDescent="0.25">
      <c r="C39" s="1"/>
    </row>
    <row r="40" spans="3:3" ht="15.75" customHeight="1" x14ac:dyDescent="0.25">
      <c r="C40" s="1"/>
    </row>
    <row r="41" spans="3:3" ht="15.75" customHeight="1" x14ac:dyDescent="0.25">
      <c r="C41" s="1"/>
    </row>
    <row r="42" spans="3:3" ht="15.75" customHeight="1" x14ac:dyDescent="0.25">
      <c r="C42" s="1"/>
    </row>
    <row r="43" spans="3:3" ht="15.75" customHeight="1" x14ac:dyDescent="0.25">
      <c r="C43" s="1"/>
    </row>
    <row r="44" spans="3:3" ht="15.75" customHeight="1" x14ac:dyDescent="0.25">
      <c r="C44" s="1"/>
    </row>
    <row r="45" spans="3:3" ht="15.75" customHeight="1" x14ac:dyDescent="0.25">
      <c r="C45" s="1"/>
    </row>
    <row r="46" spans="3:3" ht="15.75" customHeight="1" x14ac:dyDescent="0.25">
      <c r="C46" s="1"/>
    </row>
    <row r="47" spans="3:3" ht="15.75" customHeight="1" x14ac:dyDescent="0.25">
      <c r="C47" s="1"/>
    </row>
    <row r="48" spans="3: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19" workbookViewId="0">
      <selection activeCell="D19" sqref="D19"/>
    </sheetView>
  </sheetViews>
  <sheetFormatPr baseColWidth="10" defaultColWidth="14.42578125" defaultRowHeight="15" customHeight="1" x14ac:dyDescent="0.25"/>
  <cols>
    <col min="1" max="1" width="8.7109375" customWidth="1"/>
    <col min="2" max="2" width="15.85546875" customWidth="1"/>
    <col min="3" max="3" width="20.7109375" customWidth="1"/>
    <col min="4" max="4" width="19.85546875" customWidth="1"/>
    <col min="5" max="26" width="10.7109375" customWidth="1"/>
  </cols>
  <sheetData>
    <row r="1" spans="1:26" ht="17.25" x14ac:dyDescent="0.3">
      <c r="A1" s="141" t="s">
        <v>43</v>
      </c>
      <c r="B1" s="142"/>
      <c r="C1" s="142"/>
    </row>
    <row r="2" spans="1:26" x14ac:dyDescent="0.25">
      <c r="C2" s="1"/>
    </row>
    <row r="3" spans="1:26" ht="41.25" customHeight="1" x14ac:dyDescent="0.25">
      <c r="A3" s="8" t="s">
        <v>0</v>
      </c>
      <c r="B3" s="9" t="s">
        <v>1</v>
      </c>
      <c r="C3" s="10" t="s">
        <v>44</v>
      </c>
      <c r="D3" s="10" t="s">
        <v>45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">
        <v>45681</v>
      </c>
      <c r="B4" s="4" t="s">
        <v>17</v>
      </c>
      <c r="C4" s="11">
        <v>629396992.83000004</v>
      </c>
      <c r="D4" s="12">
        <v>297197160.01999998</v>
      </c>
    </row>
    <row r="5" spans="1:26" x14ac:dyDescent="0.25">
      <c r="A5" s="3">
        <v>45699</v>
      </c>
      <c r="B5" s="4" t="s">
        <v>18</v>
      </c>
      <c r="C5" s="13">
        <v>1176589744.23</v>
      </c>
      <c r="D5" s="14">
        <v>640936779.71000004</v>
      </c>
    </row>
    <row r="6" spans="1:26" x14ac:dyDescent="0.25">
      <c r="A6" s="3">
        <v>45714</v>
      </c>
      <c r="B6" s="4" t="s">
        <v>19</v>
      </c>
      <c r="C6" s="15">
        <v>663883360.84000003</v>
      </c>
      <c r="D6" s="16">
        <v>262622626.22999999</v>
      </c>
    </row>
    <row r="7" spans="1:26" x14ac:dyDescent="0.25">
      <c r="A7" s="3">
        <v>45729</v>
      </c>
      <c r="B7" s="4" t="s">
        <v>20</v>
      </c>
      <c r="C7" s="13">
        <v>1180400502.04</v>
      </c>
      <c r="D7" s="14">
        <v>714120748.36000001</v>
      </c>
    </row>
    <row r="8" spans="1:26" x14ac:dyDescent="0.25">
      <c r="A8" s="3">
        <v>45742</v>
      </c>
      <c r="B8" s="4" t="s">
        <v>21</v>
      </c>
      <c r="C8" s="15">
        <v>533623693.83999997</v>
      </c>
      <c r="D8" s="16">
        <f>'Copa 2024'!C10</f>
        <v>358818772.55000001</v>
      </c>
    </row>
    <row r="9" spans="1:26" x14ac:dyDescent="0.25">
      <c r="A9" s="3">
        <v>45757</v>
      </c>
      <c r="B9" s="4" t="s">
        <v>22</v>
      </c>
      <c r="C9" s="13">
        <v>1057880865.9400001</v>
      </c>
      <c r="D9" s="14">
        <v>603205269.25</v>
      </c>
    </row>
    <row r="10" spans="1:26" x14ac:dyDescent="0.25">
      <c r="A10" s="3">
        <v>45775</v>
      </c>
      <c r="B10" s="4" t="s">
        <v>23</v>
      </c>
      <c r="C10" s="15">
        <v>478631319.44999999</v>
      </c>
      <c r="D10" s="16">
        <v>332957446.30000001</v>
      </c>
    </row>
    <row r="11" spans="1:26" x14ac:dyDescent="0.25">
      <c r="A11" s="3">
        <v>45790</v>
      </c>
      <c r="B11" s="4" t="s">
        <v>24</v>
      </c>
      <c r="C11" s="13">
        <v>1098150190.9000001</v>
      </c>
      <c r="D11" s="14">
        <v>704392777.21000004</v>
      </c>
    </row>
    <row r="12" spans="1:26" x14ac:dyDescent="0.25">
      <c r="A12" s="3">
        <v>45803</v>
      </c>
      <c r="B12" s="4" t="s">
        <v>25</v>
      </c>
      <c r="C12" s="15">
        <v>520327640.47000003</v>
      </c>
      <c r="D12" s="17">
        <v>380326184.72000003</v>
      </c>
    </row>
    <row r="13" spans="1:26" x14ac:dyDescent="0.25">
      <c r="A13" s="3">
        <v>45818</v>
      </c>
      <c r="B13" s="4" t="s">
        <v>26</v>
      </c>
      <c r="C13" s="13">
        <v>1315517931.47</v>
      </c>
      <c r="D13" s="18">
        <v>1138669920.8900001</v>
      </c>
    </row>
    <row r="14" spans="1:26" x14ac:dyDescent="0.25">
      <c r="A14" s="3">
        <v>45834</v>
      </c>
      <c r="B14" s="4" t="s">
        <v>27</v>
      </c>
      <c r="C14" s="15">
        <f>534213635.85-50393.8</f>
        <v>534163242.05000001</v>
      </c>
      <c r="D14" s="16">
        <v>444480377.43000001</v>
      </c>
    </row>
    <row r="15" spans="1:26" x14ac:dyDescent="0.25">
      <c r="A15" s="3">
        <v>45848</v>
      </c>
      <c r="B15" s="4" t="s">
        <v>28</v>
      </c>
      <c r="C15" s="13">
        <f>1384877143.39-125984.5</f>
        <v>1384751158.8900001</v>
      </c>
      <c r="D15" s="14">
        <v>870450420.50999999</v>
      </c>
    </row>
    <row r="16" spans="1:26" x14ac:dyDescent="0.25">
      <c r="A16" s="3">
        <v>45862</v>
      </c>
      <c r="B16" s="4" t="s">
        <v>29</v>
      </c>
      <c r="C16" s="15">
        <f>463740956.19-50393.8</f>
        <v>463690562.38999999</v>
      </c>
      <c r="D16" s="16">
        <v>327135278.36000001</v>
      </c>
    </row>
    <row r="17" spans="1:4" x14ac:dyDescent="0.25">
      <c r="A17" s="3">
        <v>45880</v>
      </c>
      <c r="B17" s="4" t="s">
        <v>30</v>
      </c>
      <c r="C17" s="13">
        <v>1358764542.3199999</v>
      </c>
      <c r="D17" s="14">
        <v>893938038.45000005</v>
      </c>
    </row>
    <row r="18" spans="1:4" x14ac:dyDescent="0.25">
      <c r="A18" s="3">
        <v>45895</v>
      </c>
      <c r="B18" s="4" t="s">
        <v>31</v>
      </c>
      <c r="C18" s="15">
        <v>639142698.50999999</v>
      </c>
      <c r="D18" s="15">
        <v>488645452.60000002</v>
      </c>
    </row>
    <row r="19" spans="1:4" x14ac:dyDescent="0.25">
      <c r="A19" s="3">
        <v>45909</v>
      </c>
      <c r="B19" s="4" t="s">
        <v>32</v>
      </c>
      <c r="C19" s="13">
        <v>1328769508.45</v>
      </c>
      <c r="D19" s="19">
        <v>918995448.32000005</v>
      </c>
    </row>
    <row r="20" spans="1:4" x14ac:dyDescent="0.25">
      <c r="A20" s="3">
        <v>45924</v>
      </c>
      <c r="B20" s="4" t="s">
        <v>33</v>
      </c>
      <c r="C20" s="20">
        <v>626988936.13999999</v>
      </c>
      <c r="D20" s="20">
        <v>497950748.31</v>
      </c>
    </row>
    <row r="21" spans="1:4" ht="15.75" customHeight="1" x14ac:dyDescent="0.25">
      <c r="A21" s="3">
        <v>45939</v>
      </c>
      <c r="B21" s="4" t="s">
        <v>34</v>
      </c>
      <c r="C21" s="13">
        <v>1262804812.46</v>
      </c>
      <c r="D21" s="19">
        <v>1102625899.04</v>
      </c>
    </row>
    <row r="22" spans="1:4" ht="15.75" customHeight="1" x14ac:dyDescent="0.25">
      <c r="A22" s="3">
        <v>45954</v>
      </c>
      <c r="B22" s="4" t="s">
        <v>35</v>
      </c>
      <c r="C22" s="20">
        <v>668854709.80999994</v>
      </c>
      <c r="D22" s="20">
        <v>461299009.22000003</v>
      </c>
    </row>
    <row r="23" spans="1:4" ht="15.75" customHeight="1" x14ac:dyDescent="0.25">
      <c r="A23" s="3">
        <v>45972</v>
      </c>
      <c r="B23" s="4" t="s">
        <v>36</v>
      </c>
      <c r="C23" s="13">
        <v>1340734070.8</v>
      </c>
      <c r="D23" s="19">
        <v>1088808657.8099999</v>
      </c>
    </row>
    <row r="24" spans="1:4" ht="15.75" customHeight="1" x14ac:dyDescent="0.25">
      <c r="A24" s="3">
        <v>45988</v>
      </c>
      <c r="B24" s="4" t="s">
        <v>37</v>
      </c>
      <c r="C24" s="21">
        <v>698896051.04999995</v>
      </c>
      <c r="D24" s="21">
        <v>594478875.24000001</v>
      </c>
    </row>
    <row r="25" spans="1:4" ht="15.75" customHeight="1" x14ac:dyDescent="0.25">
      <c r="A25" s="3">
        <v>46001</v>
      </c>
      <c r="B25" s="4" t="s">
        <v>38</v>
      </c>
      <c r="C25" s="22">
        <v>1292471930.72</v>
      </c>
      <c r="D25" s="23">
        <v>986022898.27999997</v>
      </c>
    </row>
    <row r="26" spans="1:4" ht="15.75" customHeight="1" x14ac:dyDescent="0.25">
      <c r="A26" s="3">
        <v>46017</v>
      </c>
      <c r="B26" s="4" t="s">
        <v>54</v>
      </c>
      <c r="C26" s="21">
        <v>697777259.25999999</v>
      </c>
      <c r="D26" s="21">
        <v>488133012.60000002</v>
      </c>
    </row>
    <row r="27" spans="1:4" ht="15.75" customHeight="1" x14ac:dyDescent="0.25">
      <c r="A27" s="140">
        <v>46034</v>
      </c>
      <c r="B27" s="4" t="s">
        <v>73</v>
      </c>
      <c r="C27" s="22">
        <v>1440230456.5699999</v>
      </c>
      <c r="D27" s="23">
        <v>575845716.47000003</v>
      </c>
    </row>
    <row r="28" spans="1:4" ht="15.75" customHeight="1" x14ac:dyDescent="0.25">
      <c r="A28" s="3"/>
      <c r="B28" s="4"/>
      <c r="C28" s="24">
        <f>SUM(C4:C27)</f>
        <v>22392442181.429996</v>
      </c>
      <c r="D28" s="24">
        <f>SUM(D4:D27)</f>
        <v>15172057517.880001</v>
      </c>
    </row>
    <row r="29" spans="1:4" ht="15.75" customHeight="1" x14ac:dyDescent="0.25">
      <c r="C29" s="1"/>
    </row>
    <row r="30" spans="1:4" ht="15.75" customHeight="1" x14ac:dyDescent="0.25">
      <c r="C30" s="1"/>
    </row>
    <row r="31" spans="1:4" ht="15.75" customHeight="1" x14ac:dyDescent="0.25">
      <c r="C31" s="1"/>
    </row>
    <row r="32" spans="1:4" ht="15.75" customHeight="1" x14ac:dyDescent="0.25">
      <c r="C32" s="1"/>
    </row>
    <row r="33" spans="3:3" ht="15.75" customHeight="1" x14ac:dyDescent="0.25">
      <c r="C33" s="1"/>
    </row>
    <row r="34" spans="3:3" ht="15.75" customHeight="1" x14ac:dyDescent="0.25">
      <c r="C34" s="1"/>
    </row>
    <row r="35" spans="3:3" ht="15.75" customHeight="1" x14ac:dyDescent="0.25">
      <c r="C35" s="1"/>
    </row>
    <row r="36" spans="3:3" ht="15.75" customHeight="1" x14ac:dyDescent="0.25">
      <c r="C36" s="1"/>
    </row>
    <row r="37" spans="3:3" ht="15.75" customHeight="1" x14ac:dyDescent="0.25">
      <c r="C37" s="1"/>
    </row>
    <row r="38" spans="3:3" ht="15.75" customHeight="1" x14ac:dyDescent="0.25">
      <c r="C38" s="1"/>
    </row>
    <row r="39" spans="3:3" ht="15.75" customHeight="1" x14ac:dyDescent="0.25">
      <c r="C39" s="1"/>
    </row>
    <row r="40" spans="3:3" ht="15.75" customHeight="1" x14ac:dyDescent="0.25">
      <c r="C40" s="1"/>
    </row>
    <row r="41" spans="3:3" ht="15.75" customHeight="1" x14ac:dyDescent="0.25">
      <c r="C41" s="1"/>
    </row>
    <row r="42" spans="3:3" ht="15.75" customHeight="1" x14ac:dyDescent="0.25">
      <c r="C42" s="1"/>
    </row>
    <row r="43" spans="3:3" ht="15.75" customHeight="1" x14ac:dyDescent="0.25">
      <c r="C43" s="1"/>
    </row>
    <row r="44" spans="3:3" ht="15.75" customHeight="1" x14ac:dyDescent="0.25">
      <c r="C44" s="1"/>
    </row>
    <row r="45" spans="3:3" ht="15.75" customHeight="1" x14ac:dyDescent="0.25">
      <c r="C45" s="1"/>
    </row>
    <row r="46" spans="3:3" ht="15.75" customHeight="1" x14ac:dyDescent="0.25">
      <c r="C46" s="1"/>
    </row>
    <row r="47" spans="3:3" ht="15.75" customHeight="1" x14ac:dyDescent="0.25">
      <c r="C47" s="1"/>
    </row>
    <row r="48" spans="3: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  <row r="1001" spans="3:3" ht="15.75" customHeight="1" x14ac:dyDescent="0.25">
      <c r="C1001" s="1"/>
    </row>
    <row r="1002" spans="3:3" ht="15.75" customHeight="1" x14ac:dyDescent="0.25">
      <c r="C1002" s="1"/>
    </row>
  </sheetData>
  <mergeCells count="1">
    <mergeCell ref="A1:C1"/>
  </mergeCells>
  <phoneticPr fontId="25" type="noConversion"/>
  <pageMargins left="0.25" right="0.25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996"/>
  <sheetViews>
    <sheetView topLeftCell="A13" workbookViewId="0">
      <selection activeCell="F27" sqref="F27"/>
    </sheetView>
  </sheetViews>
  <sheetFormatPr baseColWidth="10" defaultColWidth="14.42578125" defaultRowHeight="15" customHeight="1" x14ac:dyDescent="0.25"/>
  <cols>
    <col min="1" max="1" width="18.42578125" customWidth="1"/>
    <col min="2" max="5" width="19.28515625" customWidth="1"/>
    <col min="6" max="6" width="17.85546875" customWidth="1"/>
  </cols>
  <sheetData>
    <row r="1" spans="1:14" ht="15" customHeight="1" x14ac:dyDescent="0.3">
      <c r="A1" s="25" t="s">
        <v>136</v>
      </c>
      <c r="B1" s="26"/>
      <c r="C1" s="26"/>
      <c r="D1" s="26"/>
      <c r="E1" s="26"/>
      <c r="F1" s="27"/>
      <c r="G1" s="28"/>
      <c r="H1" s="28"/>
      <c r="I1" s="28"/>
      <c r="J1" s="28"/>
      <c r="K1" s="28"/>
      <c r="L1" s="28"/>
      <c r="M1" s="28"/>
      <c r="N1" s="29"/>
    </row>
    <row r="2" spans="1:14" ht="15.75" x14ac:dyDescent="0.25">
      <c r="A2" s="30"/>
      <c r="B2" s="31"/>
      <c r="C2" s="31"/>
      <c r="D2" s="31"/>
      <c r="E2" s="31"/>
      <c r="F2" s="31"/>
      <c r="G2" s="28"/>
      <c r="H2" s="28"/>
      <c r="I2" s="28"/>
      <c r="J2" s="28"/>
      <c r="K2" s="28"/>
      <c r="L2" s="28"/>
      <c r="M2" s="28"/>
      <c r="N2" s="29"/>
    </row>
    <row r="3" spans="1:14" ht="15" customHeight="1" x14ac:dyDescent="0.3">
      <c r="A3" s="32"/>
      <c r="B3" s="33">
        <v>2021</v>
      </c>
      <c r="C3" s="34">
        <v>2022</v>
      </c>
      <c r="D3" s="34">
        <v>2023</v>
      </c>
      <c r="E3" s="34">
        <v>2024</v>
      </c>
      <c r="F3" s="35">
        <v>2025</v>
      </c>
      <c r="G3" s="28"/>
      <c r="H3" s="28"/>
      <c r="I3" s="28"/>
      <c r="J3" s="28"/>
      <c r="K3" s="28"/>
      <c r="L3" s="28"/>
      <c r="M3" s="28"/>
      <c r="N3" s="29"/>
    </row>
    <row r="4" spans="1:14" ht="15.75" x14ac:dyDescent="0.25">
      <c r="A4" s="36" t="s">
        <v>17</v>
      </c>
      <c r="B4" s="37">
        <v>353371.22</v>
      </c>
      <c r="C4" s="37">
        <v>527090.27</v>
      </c>
      <c r="D4" s="38">
        <v>876902.28</v>
      </c>
      <c r="E4" s="38">
        <v>2971971.6</v>
      </c>
      <c r="F4" s="38">
        <v>6293969.9299999997</v>
      </c>
      <c r="G4" s="28"/>
      <c r="H4" s="28"/>
      <c r="I4" s="28"/>
      <c r="J4" s="28"/>
      <c r="K4" s="28"/>
      <c r="L4" s="28"/>
      <c r="M4" s="28"/>
      <c r="N4" s="29"/>
    </row>
    <row r="5" spans="1:14" ht="15.75" x14ac:dyDescent="0.25">
      <c r="A5" s="39" t="s">
        <v>18</v>
      </c>
      <c r="B5" s="37">
        <v>522403.25</v>
      </c>
      <c r="C5" s="37">
        <v>888126.47</v>
      </c>
      <c r="D5" s="38">
        <v>1684904.01</v>
      </c>
      <c r="E5" s="38">
        <v>6409367.7999999998</v>
      </c>
      <c r="F5" s="38">
        <v>11765897.439999999</v>
      </c>
      <c r="G5" s="28"/>
      <c r="H5" s="28"/>
      <c r="I5" s="28"/>
      <c r="J5" s="28"/>
      <c r="K5" s="28"/>
      <c r="L5" s="28"/>
      <c r="M5" s="28"/>
      <c r="N5" s="29"/>
    </row>
    <row r="6" spans="1:14" ht="15.75" x14ac:dyDescent="0.25">
      <c r="A6" s="39" t="s">
        <v>48</v>
      </c>
      <c r="B6" s="37">
        <v>286864.25</v>
      </c>
      <c r="C6" s="37">
        <v>569854.28</v>
      </c>
      <c r="D6" s="38">
        <v>994207.44</v>
      </c>
      <c r="E6" s="38">
        <v>2626226.27</v>
      </c>
      <c r="F6" s="38">
        <v>6638833.6100000003</v>
      </c>
      <c r="G6" s="28"/>
      <c r="H6" s="28"/>
      <c r="I6" s="28"/>
      <c r="J6" s="28"/>
      <c r="K6" s="28"/>
      <c r="L6" s="28"/>
      <c r="M6" s="28"/>
      <c r="N6" s="29"/>
    </row>
    <row r="7" spans="1:14" ht="15.75" x14ac:dyDescent="0.25">
      <c r="A7" s="39" t="s">
        <v>49</v>
      </c>
      <c r="B7" s="37">
        <v>613645.04</v>
      </c>
      <c r="C7" s="37">
        <v>854332.68</v>
      </c>
      <c r="D7" s="38">
        <v>1583434.55</v>
      </c>
      <c r="E7" s="38">
        <v>7141207.4800000004</v>
      </c>
      <c r="F7" s="38">
        <v>11804005.02</v>
      </c>
      <c r="G7" s="28"/>
      <c r="H7" s="28"/>
      <c r="I7" s="28"/>
      <c r="J7" s="28"/>
      <c r="K7" s="28"/>
      <c r="L7" s="28"/>
      <c r="M7" s="28"/>
      <c r="N7" s="29"/>
    </row>
    <row r="8" spans="1:14" ht="15.75" x14ac:dyDescent="0.25">
      <c r="A8" s="39" t="s">
        <v>21</v>
      </c>
      <c r="B8" s="37">
        <v>273650.34999999998</v>
      </c>
      <c r="C8" s="37">
        <v>467611.99</v>
      </c>
      <c r="D8" s="38">
        <v>915679.46</v>
      </c>
      <c r="E8" s="38">
        <v>3588187.73</v>
      </c>
      <c r="F8" s="38">
        <v>5336236.9400000004</v>
      </c>
      <c r="G8" s="28"/>
      <c r="H8" s="28"/>
      <c r="I8" s="28"/>
      <c r="J8" s="28"/>
      <c r="K8" s="28"/>
      <c r="L8" s="28"/>
      <c r="M8" s="28"/>
      <c r="N8" s="29"/>
    </row>
    <row r="9" spans="1:14" ht="15.75" x14ac:dyDescent="0.25">
      <c r="A9" s="39" t="s">
        <v>22</v>
      </c>
      <c r="B9" s="37">
        <v>588347.59</v>
      </c>
      <c r="C9" s="37">
        <v>893660.98</v>
      </c>
      <c r="D9" s="38">
        <v>1853455.24</v>
      </c>
      <c r="E9" s="38">
        <v>6032052.6900000004</v>
      </c>
      <c r="F9" s="38">
        <v>10578808.66</v>
      </c>
      <c r="G9" s="28"/>
      <c r="H9" s="28"/>
      <c r="I9" s="28"/>
      <c r="J9" s="28"/>
      <c r="K9" s="28"/>
      <c r="L9" s="28"/>
      <c r="M9" s="28"/>
      <c r="N9" s="29"/>
    </row>
    <row r="10" spans="1:14" ht="15.75" x14ac:dyDescent="0.25">
      <c r="A10" s="39" t="s">
        <v>23</v>
      </c>
      <c r="B10" s="37">
        <v>363861.79</v>
      </c>
      <c r="C10" s="37">
        <v>400809.82</v>
      </c>
      <c r="D10" s="38">
        <v>1086749.05</v>
      </c>
      <c r="E10" s="38">
        <v>3329574.46</v>
      </c>
      <c r="F10" s="38">
        <v>4786313.1900000004</v>
      </c>
      <c r="G10" s="28"/>
      <c r="H10" s="28"/>
      <c r="I10" s="28"/>
      <c r="J10" s="28"/>
      <c r="K10" s="28"/>
      <c r="L10" s="28"/>
      <c r="M10" s="28"/>
      <c r="N10" s="29"/>
    </row>
    <row r="11" spans="1:14" ht="15.75" x14ac:dyDescent="0.25">
      <c r="A11" s="39" t="s">
        <v>24</v>
      </c>
      <c r="B11" s="37">
        <v>586344.54</v>
      </c>
      <c r="C11" s="37">
        <v>1157058.57</v>
      </c>
      <c r="D11" s="38">
        <v>2044638.86</v>
      </c>
      <c r="E11" s="38">
        <v>7043927.7699999996</v>
      </c>
      <c r="F11" s="38">
        <v>10981501.91</v>
      </c>
      <c r="G11" s="28"/>
      <c r="H11" s="28"/>
      <c r="I11" s="28"/>
      <c r="J11" s="28"/>
      <c r="K11" s="28"/>
      <c r="L11" s="28"/>
      <c r="M11" s="28"/>
      <c r="N11" s="29"/>
    </row>
    <row r="12" spans="1:14" ht="15.75" x14ac:dyDescent="0.25">
      <c r="A12" s="39" t="s">
        <v>25</v>
      </c>
      <c r="B12" s="37">
        <v>343506.46</v>
      </c>
      <c r="C12" s="37">
        <v>444162.15</v>
      </c>
      <c r="D12" s="38">
        <v>1272738.48</v>
      </c>
      <c r="E12" s="38">
        <v>3803261.85</v>
      </c>
      <c r="F12" s="38">
        <v>10406552.810000001</v>
      </c>
      <c r="G12" s="28"/>
      <c r="H12" s="28"/>
      <c r="I12" s="28"/>
      <c r="J12" s="28"/>
      <c r="K12" s="28"/>
      <c r="L12" s="28"/>
      <c r="M12" s="28"/>
      <c r="N12" s="29"/>
    </row>
    <row r="13" spans="1:14" ht="15.75" x14ac:dyDescent="0.25">
      <c r="A13" s="39" t="s">
        <v>26</v>
      </c>
      <c r="B13" s="37">
        <v>637922.22</v>
      </c>
      <c r="C13" s="37">
        <v>1265598.1299999999</v>
      </c>
      <c r="D13" s="38">
        <v>2584072.2000000002</v>
      </c>
      <c r="E13" s="38">
        <v>11386699.210000001</v>
      </c>
      <c r="F13" s="38">
        <v>26310358.629999999</v>
      </c>
      <c r="G13" s="28"/>
      <c r="H13" s="28"/>
      <c r="I13" s="28"/>
      <c r="J13" s="28"/>
      <c r="K13" s="28"/>
      <c r="L13" s="28"/>
      <c r="M13" s="28"/>
      <c r="N13" s="29"/>
    </row>
    <row r="14" spans="1:14" ht="15.75" x14ac:dyDescent="0.25">
      <c r="A14" s="39" t="s">
        <v>27</v>
      </c>
      <c r="B14" s="37">
        <v>329665.26</v>
      </c>
      <c r="C14" s="37">
        <v>750779.57</v>
      </c>
      <c r="D14" s="38">
        <v>1634639.54</v>
      </c>
      <c r="E14" s="38">
        <v>4444803.7699999996</v>
      </c>
      <c r="F14" s="38">
        <v>10683264.84</v>
      </c>
      <c r="G14" s="28"/>
      <c r="H14" s="28"/>
      <c r="I14" s="28"/>
      <c r="J14" s="28"/>
      <c r="K14" s="28"/>
      <c r="L14" s="28"/>
      <c r="M14" s="28"/>
      <c r="N14" s="29"/>
    </row>
    <row r="15" spans="1:14" ht="15.75" x14ac:dyDescent="0.25">
      <c r="A15" s="39" t="s">
        <v>28</v>
      </c>
      <c r="B15" s="37">
        <v>770098.38</v>
      </c>
      <c r="C15" s="37">
        <v>1291362.55</v>
      </c>
      <c r="D15" s="38">
        <v>2736754.08</v>
      </c>
      <c r="E15" s="38">
        <v>8704504.2100000009</v>
      </c>
      <c r="F15" s="38">
        <v>27695023.18</v>
      </c>
      <c r="G15" s="28"/>
      <c r="H15" s="28"/>
      <c r="I15" s="28"/>
      <c r="J15" s="28"/>
      <c r="K15" s="28"/>
      <c r="L15" s="28"/>
      <c r="M15" s="28"/>
      <c r="N15" s="29"/>
    </row>
    <row r="16" spans="1:14" ht="15.75" x14ac:dyDescent="0.25">
      <c r="A16" s="39" t="s">
        <v>29</v>
      </c>
      <c r="B16" s="37">
        <v>332489.45</v>
      </c>
      <c r="C16" s="37">
        <v>847933.35</v>
      </c>
      <c r="D16" s="38">
        <v>1456388.18</v>
      </c>
      <c r="E16" s="38">
        <v>3271352.78</v>
      </c>
      <c r="F16" s="38">
        <v>9273811.25</v>
      </c>
      <c r="G16" s="28"/>
      <c r="H16" s="28"/>
      <c r="I16" s="28"/>
      <c r="J16" s="28"/>
      <c r="K16" s="28"/>
      <c r="L16" s="28"/>
      <c r="M16" s="28"/>
      <c r="N16" s="29"/>
    </row>
    <row r="17" spans="1:14" ht="15.75" x14ac:dyDescent="0.25">
      <c r="A17" s="39" t="s">
        <v>30</v>
      </c>
      <c r="B17" s="37">
        <v>679145.44</v>
      </c>
      <c r="C17" s="37">
        <v>1138718.56</v>
      </c>
      <c r="D17" s="38">
        <v>2680139.3199999998</v>
      </c>
      <c r="E17" s="38">
        <v>8939380.3800000008</v>
      </c>
      <c r="F17" s="38">
        <v>27175290.850000001</v>
      </c>
      <c r="G17" s="28"/>
      <c r="H17" s="28"/>
      <c r="I17" s="28"/>
      <c r="J17" s="28"/>
      <c r="K17" s="28"/>
      <c r="L17" s="28"/>
      <c r="M17" s="28"/>
      <c r="N17" s="29"/>
    </row>
    <row r="18" spans="1:14" ht="15.75" x14ac:dyDescent="0.25">
      <c r="A18" s="39" t="s">
        <v>50</v>
      </c>
      <c r="B18" s="37">
        <v>364251.11</v>
      </c>
      <c r="C18" s="37">
        <v>575957.61</v>
      </c>
      <c r="D18" s="38">
        <v>1525100.09</v>
      </c>
      <c r="E18" s="38">
        <v>4886454.53</v>
      </c>
      <c r="F18" s="38">
        <v>12782853.970000001</v>
      </c>
      <c r="G18" s="28"/>
      <c r="H18" s="28"/>
      <c r="I18" s="28"/>
      <c r="J18" s="28"/>
      <c r="K18" s="28"/>
      <c r="L18" s="28"/>
      <c r="M18" s="28"/>
      <c r="N18" s="29"/>
    </row>
    <row r="19" spans="1:14" ht="15.75" x14ac:dyDescent="0.25">
      <c r="A19" s="39" t="s">
        <v>51</v>
      </c>
      <c r="B19" s="37">
        <v>832125.25</v>
      </c>
      <c r="C19" s="37">
        <v>1505967.13</v>
      </c>
      <c r="D19" s="38">
        <v>3294506.34</v>
      </c>
      <c r="E19" s="38">
        <v>9198954.4800000004</v>
      </c>
      <c r="F19" s="38">
        <v>26575390.170000002</v>
      </c>
      <c r="G19" s="28"/>
      <c r="H19" s="28"/>
      <c r="I19" s="28"/>
      <c r="J19" s="28"/>
      <c r="K19" s="28"/>
      <c r="L19" s="28"/>
      <c r="M19" s="28"/>
      <c r="N19" s="29"/>
    </row>
    <row r="20" spans="1:14" ht="15.75" x14ac:dyDescent="0.25">
      <c r="A20" s="39" t="s">
        <v>52</v>
      </c>
      <c r="B20" s="37">
        <v>410846.6</v>
      </c>
      <c r="C20" s="37">
        <v>793578.83</v>
      </c>
      <c r="D20" s="38">
        <v>1978537.27</v>
      </c>
      <c r="E20" s="38">
        <v>4979507.4800000004</v>
      </c>
      <c r="F20" s="38">
        <v>12539778.720000001</v>
      </c>
      <c r="G20" s="28"/>
      <c r="H20" s="28"/>
      <c r="I20" s="28"/>
      <c r="J20" s="28"/>
      <c r="K20" s="28"/>
      <c r="L20" s="28"/>
      <c r="M20" s="28"/>
      <c r="N20" s="29"/>
    </row>
    <row r="21" spans="1:14" ht="15.75" x14ac:dyDescent="0.25">
      <c r="A21" s="39" t="s">
        <v>53</v>
      </c>
      <c r="B21" s="37">
        <v>753926.45</v>
      </c>
      <c r="C21" s="37">
        <v>1414298.65</v>
      </c>
      <c r="D21" s="38">
        <v>3320277.85</v>
      </c>
      <c r="E21" s="38">
        <v>11026258.99</v>
      </c>
      <c r="F21" s="38">
        <v>25256096.25</v>
      </c>
      <c r="G21" s="28"/>
      <c r="H21" s="28"/>
      <c r="I21" s="28"/>
      <c r="J21" s="28"/>
      <c r="K21" s="28"/>
      <c r="L21" s="28"/>
      <c r="M21" s="28"/>
      <c r="N21" s="29"/>
    </row>
    <row r="22" spans="1:14" ht="15.75" x14ac:dyDescent="0.25">
      <c r="A22" s="39" t="s">
        <v>35</v>
      </c>
      <c r="B22" s="37">
        <v>411974.72</v>
      </c>
      <c r="C22" s="37">
        <v>743428.13</v>
      </c>
      <c r="D22" s="38">
        <v>1512593.94</v>
      </c>
      <c r="E22" s="38">
        <v>4612990.08</v>
      </c>
      <c r="F22" s="38">
        <v>13377094.199999999</v>
      </c>
      <c r="G22" s="28"/>
      <c r="H22" s="28"/>
      <c r="I22" s="28"/>
      <c r="J22" s="28"/>
      <c r="K22" s="28"/>
      <c r="L22" s="28"/>
      <c r="M22" s="28"/>
      <c r="N22" s="29"/>
    </row>
    <row r="23" spans="1:14" ht="15.75" x14ac:dyDescent="0.25">
      <c r="A23" s="39" t="s">
        <v>36</v>
      </c>
      <c r="B23" s="37">
        <v>764752.62</v>
      </c>
      <c r="C23" s="37">
        <v>1676037.75</v>
      </c>
      <c r="D23" s="38">
        <v>4214933.8600000003</v>
      </c>
      <c r="E23" s="38">
        <v>10888086.58</v>
      </c>
      <c r="F23" s="38">
        <v>26814681.420000002</v>
      </c>
      <c r="G23" s="28"/>
      <c r="H23" s="28"/>
      <c r="I23" s="28"/>
      <c r="J23" s="28"/>
      <c r="K23" s="28"/>
      <c r="L23" s="28"/>
      <c r="M23" s="28"/>
      <c r="N23" s="29"/>
    </row>
    <row r="24" spans="1:14" ht="15.75" x14ac:dyDescent="0.25">
      <c r="A24" s="39" t="s">
        <v>37</v>
      </c>
      <c r="B24" s="37">
        <v>395474.32</v>
      </c>
      <c r="C24" s="37">
        <v>813456.64</v>
      </c>
      <c r="D24" s="38">
        <v>2135348.23</v>
      </c>
      <c r="E24" s="38">
        <v>5944788.75</v>
      </c>
      <c r="F24" s="38">
        <v>13977921.02</v>
      </c>
      <c r="G24" s="28"/>
      <c r="H24" s="28"/>
      <c r="I24" s="28"/>
      <c r="J24" s="28"/>
      <c r="K24" s="28"/>
      <c r="L24" s="28"/>
      <c r="M24" s="28"/>
      <c r="N24" s="29"/>
    </row>
    <row r="25" spans="1:14" ht="15.75" x14ac:dyDescent="0.25">
      <c r="A25" s="39" t="s">
        <v>38</v>
      </c>
      <c r="B25" s="37">
        <v>843023.64</v>
      </c>
      <c r="C25" s="37">
        <v>1642076.39</v>
      </c>
      <c r="D25" s="38">
        <v>3986183.01</v>
      </c>
      <c r="E25" s="38">
        <v>9860228.9800000004</v>
      </c>
      <c r="F25" s="38">
        <v>25849438.609999999</v>
      </c>
      <c r="G25" s="28"/>
      <c r="H25" s="28"/>
      <c r="I25" s="28"/>
      <c r="J25" s="28"/>
      <c r="K25" s="28"/>
      <c r="L25" s="28"/>
      <c r="M25" s="28"/>
      <c r="N25" s="29"/>
    </row>
    <row r="26" spans="1:14" ht="15.75" x14ac:dyDescent="0.25">
      <c r="A26" s="39" t="s">
        <v>54</v>
      </c>
      <c r="B26" s="37">
        <v>500759.98</v>
      </c>
      <c r="C26" s="37">
        <v>842623.38</v>
      </c>
      <c r="D26" s="38">
        <v>2380456.42</v>
      </c>
      <c r="E26" s="38">
        <v>4881330.13</v>
      </c>
      <c r="F26" s="38">
        <v>13955545.189999999</v>
      </c>
      <c r="G26" s="28"/>
      <c r="H26" s="28"/>
      <c r="I26" s="28"/>
      <c r="J26" s="28"/>
      <c r="K26" s="28"/>
      <c r="L26" s="28"/>
      <c r="M26" s="28"/>
      <c r="N26" s="29"/>
    </row>
    <row r="27" spans="1:14" ht="15.75" x14ac:dyDescent="0.25">
      <c r="A27" s="40" t="s">
        <v>55</v>
      </c>
      <c r="B27" s="41">
        <v>883162.59</v>
      </c>
      <c r="C27" s="41">
        <v>1810764.57</v>
      </c>
      <c r="D27" s="42">
        <v>4687555.3</v>
      </c>
      <c r="E27" s="42">
        <v>5758457.1600000001</v>
      </c>
      <c r="F27" s="42">
        <v>28804609.129999999</v>
      </c>
      <c r="G27" s="28"/>
      <c r="H27" s="28"/>
      <c r="I27" s="28"/>
      <c r="J27" s="28"/>
      <c r="K27" s="28"/>
      <c r="L27" s="28"/>
      <c r="M27" s="28"/>
      <c r="N27" s="29"/>
    </row>
    <row r="28" spans="1:14" ht="15.75" x14ac:dyDescent="0.25">
      <c r="A28" s="43"/>
      <c r="B28" s="44">
        <f t="shared" ref="B28:E28" si="0">SUM(B4:B27)</f>
        <v>12841612.520000001</v>
      </c>
      <c r="C28" s="44">
        <f t="shared" si="0"/>
        <v>23315288.449999999</v>
      </c>
      <c r="D28" s="44">
        <f t="shared" si="0"/>
        <v>52440194.999999993</v>
      </c>
      <c r="E28" s="44">
        <f t="shared" si="0"/>
        <v>151729575.16</v>
      </c>
      <c r="F28" s="45">
        <f>SUM(F4:F27)</f>
        <v>379663276.94</v>
      </c>
      <c r="G28" s="28"/>
      <c r="H28" s="28"/>
      <c r="I28" s="28"/>
      <c r="J28" s="28"/>
      <c r="K28" s="28"/>
      <c r="L28" s="28"/>
      <c r="M28" s="28"/>
      <c r="N28" s="29"/>
    </row>
    <row r="29" spans="1:14" ht="15.75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15.75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ht="15.75" x14ac:dyDescent="0.25">
      <c r="A31" s="145" t="s">
        <v>56</v>
      </c>
      <c r="B31" s="146"/>
      <c r="C31" s="147"/>
      <c r="D31" s="124"/>
      <c r="E31" s="124"/>
      <c r="F31" s="121" t="s">
        <v>137</v>
      </c>
      <c r="G31" s="123"/>
      <c r="H31" s="123"/>
      <c r="I31" s="28"/>
      <c r="J31" s="28"/>
      <c r="K31" s="28"/>
      <c r="L31" s="28"/>
      <c r="M31" s="28"/>
      <c r="N31" s="29"/>
    </row>
    <row r="32" spans="1:14" ht="15.75" x14ac:dyDescent="0.25">
      <c r="A32" s="125"/>
      <c r="B32" s="126"/>
      <c r="C32" s="28"/>
      <c r="D32" s="28"/>
      <c r="E32" s="28"/>
      <c r="F32" s="132"/>
      <c r="G32" s="28"/>
      <c r="H32" s="127"/>
      <c r="I32" s="28"/>
      <c r="J32" s="28"/>
      <c r="K32" s="28"/>
      <c r="L32" s="28"/>
      <c r="M32" s="28"/>
      <c r="N32" s="29"/>
    </row>
    <row r="33" spans="1:14" ht="15.75" x14ac:dyDescent="0.25">
      <c r="A33" s="148" t="s">
        <v>57</v>
      </c>
      <c r="B33" s="149"/>
      <c r="C33" s="46"/>
      <c r="D33" s="47"/>
      <c r="E33" s="28"/>
      <c r="F33" s="136"/>
      <c r="G33" s="28"/>
      <c r="H33" s="127"/>
      <c r="I33" s="28"/>
      <c r="J33" s="28"/>
      <c r="K33" s="28"/>
      <c r="L33" s="28"/>
      <c r="M33" s="28"/>
      <c r="N33" s="29"/>
    </row>
    <row r="34" spans="1:14" ht="15.75" x14ac:dyDescent="0.25">
      <c r="A34" s="129" t="s">
        <v>58</v>
      </c>
      <c r="B34" s="130"/>
      <c r="C34" s="130"/>
      <c r="D34" s="48">
        <v>92210000</v>
      </c>
      <c r="E34" s="28" t="s">
        <v>59</v>
      </c>
      <c r="F34" s="136">
        <v>2561388.89</v>
      </c>
      <c r="G34" s="28"/>
      <c r="H34" s="127"/>
      <c r="I34" s="28"/>
      <c r="J34" s="28"/>
      <c r="K34" s="28"/>
      <c r="L34" s="28"/>
      <c r="M34" s="28"/>
      <c r="N34" s="29"/>
    </row>
    <row r="35" spans="1:14" ht="15.75" x14ac:dyDescent="0.25">
      <c r="A35" s="131" t="s">
        <v>60</v>
      </c>
      <c r="B35" s="49"/>
      <c r="C35" s="50"/>
      <c r="D35" s="51"/>
      <c r="E35" s="28"/>
      <c r="F35" s="136"/>
      <c r="G35" s="28"/>
      <c r="H35" s="127"/>
      <c r="I35" s="28"/>
      <c r="J35" s="28"/>
      <c r="K35" s="28"/>
      <c r="L35" s="28"/>
      <c r="M35" s="28"/>
      <c r="N35" s="29"/>
    </row>
    <row r="36" spans="1:14" ht="15.75" x14ac:dyDescent="0.25">
      <c r="A36" s="132"/>
      <c r="B36" s="28"/>
      <c r="C36" s="28"/>
      <c r="D36" s="28"/>
      <c r="E36" s="28"/>
      <c r="F36" s="136"/>
      <c r="G36" s="28"/>
      <c r="H36" s="127"/>
      <c r="I36" s="28"/>
      <c r="J36" s="28"/>
      <c r="K36" s="28"/>
      <c r="L36" s="28"/>
      <c r="M36" s="28"/>
      <c r="N36" s="29"/>
    </row>
    <row r="37" spans="1:14" ht="15.75" x14ac:dyDescent="0.25">
      <c r="A37" s="128" t="s">
        <v>61</v>
      </c>
      <c r="B37" s="52"/>
      <c r="C37" s="46"/>
      <c r="D37" s="47"/>
      <c r="E37" s="28"/>
      <c r="F37" s="136"/>
      <c r="G37" s="28"/>
      <c r="H37" s="127"/>
      <c r="I37" s="28"/>
      <c r="J37" s="28"/>
      <c r="K37" s="28"/>
      <c r="L37" s="28"/>
      <c r="M37" s="28"/>
      <c r="N37" s="29"/>
    </row>
    <row r="38" spans="1:14" ht="15.75" x14ac:dyDescent="0.25">
      <c r="A38" s="132" t="s">
        <v>62</v>
      </c>
      <c r="B38" s="28"/>
      <c r="C38" s="28"/>
      <c r="D38" s="53">
        <v>50000000</v>
      </c>
      <c r="E38" s="28" t="s">
        <v>59</v>
      </c>
      <c r="F38" s="136">
        <v>1388888.89</v>
      </c>
      <c r="G38" s="28"/>
      <c r="H38" s="127"/>
      <c r="I38" s="28"/>
      <c r="J38" s="28"/>
      <c r="K38" s="28"/>
      <c r="L38" s="28"/>
      <c r="M38" s="28"/>
      <c r="N38" s="29"/>
    </row>
    <row r="39" spans="1:14" ht="15.75" x14ac:dyDescent="0.25">
      <c r="A39" s="150" t="s">
        <v>63</v>
      </c>
      <c r="B39" s="151"/>
      <c r="C39" s="50"/>
      <c r="D39" s="51"/>
      <c r="E39" s="28"/>
      <c r="F39" s="136"/>
      <c r="G39" s="28"/>
      <c r="H39" s="127"/>
      <c r="I39" s="28"/>
      <c r="J39" s="28"/>
      <c r="K39" s="28"/>
      <c r="L39" s="28"/>
      <c r="M39" s="28"/>
      <c r="N39" s="29"/>
    </row>
    <row r="40" spans="1:14" ht="15.75" x14ac:dyDescent="0.25">
      <c r="A40" s="132"/>
      <c r="B40" s="118"/>
      <c r="C40" s="28"/>
      <c r="D40" s="28"/>
      <c r="E40" s="28"/>
      <c r="F40" s="136"/>
      <c r="G40" s="28"/>
      <c r="H40" s="127"/>
      <c r="I40" s="28"/>
      <c r="J40" s="28"/>
      <c r="K40" s="28"/>
      <c r="L40" s="28"/>
      <c r="M40" s="28"/>
      <c r="N40" s="29"/>
    </row>
    <row r="41" spans="1:14" ht="15.75" x14ac:dyDescent="0.25">
      <c r="A41" s="128" t="s">
        <v>134</v>
      </c>
      <c r="B41" s="52"/>
      <c r="C41" s="46"/>
      <c r="D41" s="47"/>
      <c r="E41" s="28"/>
      <c r="F41" s="136"/>
      <c r="G41" s="28"/>
      <c r="H41" s="127"/>
      <c r="I41" s="28"/>
      <c r="J41" s="28"/>
      <c r="K41" s="28"/>
      <c r="L41" s="28"/>
      <c r="M41" s="28"/>
      <c r="N41" s="29"/>
    </row>
    <row r="42" spans="1:14" ht="30.75" customHeight="1" x14ac:dyDescent="0.25">
      <c r="A42" s="143" t="s">
        <v>133</v>
      </c>
      <c r="B42" s="144"/>
      <c r="C42" s="144"/>
      <c r="D42" s="119">
        <v>45000000</v>
      </c>
      <c r="E42" s="28" t="s">
        <v>59</v>
      </c>
      <c r="F42" s="136">
        <v>1250000</v>
      </c>
      <c r="G42" s="28"/>
      <c r="H42" s="127"/>
      <c r="I42" s="28"/>
      <c r="J42" s="28"/>
      <c r="K42" s="28"/>
      <c r="L42" s="28"/>
      <c r="M42" s="28"/>
      <c r="N42" s="29"/>
    </row>
    <row r="43" spans="1:14" ht="15.75" x14ac:dyDescent="0.25">
      <c r="A43" s="150" t="s">
        <v>135</v>
      </c>
      <c r="B43" s="151"/>
      <c r="C43" s="50"/>
      <c r="D43" s="51"/>
      <c r="E43" s="28"/>
      <c r="F43" s="136"/>
      <c r="G43" s="28"/>
      <c r="H43" s="127"/>
      <c r="I43" s="28"/>
      <c r="J43" s="28"/>
      <c r="K43" s="28"/>
      <c r="L43" s="28"/>
      <c r="M43" s="28"/>
      <c r="N43" s="29"/>
    </row>
    <row r="44" spans="1:14" ht="15.75" x14ac:dyDescent="0.25">
      <c r="A44" s="132"/>
      <c r="B44" s="118"/>
      <c r="C44" s="28"/>
      <c r="D44" s="28"/>
      <c r="E44" s="28"/>
      <c r="F44" s="137"/>
      <c r="G44" s="28"/>
      <c r="H44" s="127"/>
      <c r="I44" s="28"/>
      <c r="J44" s="28"/>
      <c r="K44" s="28"/>
      <c r="L44" s="28"/>
      <c r="M44" s="28"/>
      <c r="N44" s="29"/>
    </row>
    <row r="45" spans="1:14" ht="15.75" x14ac:dyDescent="0.25">
      <c r="A45" s="128" t="s">
        <v>142</v>
      </c>
      <c r="B45" s="52"/>
      <c r="C45" s="46"/>
      <c r="D45" s="47"/>
      <c r="E45" s="28"/>
      <c r="F45" s="137"/>
      <c r="G45" s="28"/>
      <c r="H45" s="127"/>
      <c r="I45" s="28"/>
      <c r="J45" s="28"/>
      <c r="K45" s="28"/>
      <c r="L45" s="28"/>
      <c r="M45" s="28"/>
      <c r="N45" s="29"/>
    </row>
    <row r="46" spans="1:14" ht="15.75" x14ac:dyDescent="0.25">
      <c r="A46" s="143" t="s">
        <v>139</v>
      </c>
      <c r="B46" s="144"/>
      <c r="C46" s="144"/>
      <c r="D46" s="119">
        <v>750000000</v>
      </c>
      <c r="E46" s="28" t="s">
        <v>59</v>
      </c>
      <c r="F46" s="137">
        <v>20833333.329999998</v>
      </c>
      <c r="G46" s="28"/>
      <c r="H46" s="127"/>
      <c r="I46" s="28"/>
      <c r="J46" s="28"/>
      <c r="K46" s="28"/>
      <c r="L46" s="28"/>
      <c r="M46" s="28"/>
      <c r="N46" s="29"/>
    </row>
    <row r="47" spans="1:14" ht="15.75" x14ac:dyDescent="0.25">
      <c r="A47" s="150" t="s">
        <v>140</v>
      </c>
      <c r="B47" s="151"/>
      <c r="C47" s="50"/>
      <c r="D47" s="51"/>
      <c r="E47" s="28"/>
      <c r="F47" s="137"/>
      <c r="G47" s="28"/>
      <c r="H47" s="127"/>
      <c r="I47" s="28"/>
      <c r="J47" s="28"/>
      <c r="K47" s="28"/>
      <c r="L47" s="28"/>
      <c r="M47" s="28"/>
      <c r="N47" s="29"/>
    </row>
    <row r="48" spans="1:14" ht="15.75" x14ac:dyDescent="0.25">
      <c r="A48" s="132"/>
      <c r="B48" s="118"/>
      <c r="C48" s="28"/>
      <c r="D48" s="28"/>
      <c r="E48" s="28"/>
      <c r="F48" s="137"/>
      <c r="G48" s="28"/>
      <c r="H48" s="127"/>
      <c r="I48" s="28"/>
      <c r="J48" s="28"/>
      <c r="K48" s="28"/>
      <c r="L48" s="28"/>
      <c r="M48" s="28"/>
      <c r="N48" s="29"/>
    </row>
    <row r="49" spans="1:14" ht="15.75" x14ac:dyDescent="0.25">
      <c r="A49" s="128" t="s">
        <v>143</v>
      </c>
      <c r="B49" s="52"/>
      <c r="C49" s="46"/>
      <c r="D49" s="47"/>
      <c r="E49" s="28"/>
      <c r="F49" s="137"/>
      <c r="G49" s="28"/>
      <c r="H49" s="127"/>
      <c r="I49" s="28"/>
      <c r="J49" s="28"/>
      <c r="K49" s="28"/>
      <c r="L49" s="28"/>
      <c r="M49" s="28"/>
      <c r="N49" s="29"/>
    </row>
    <row r="50" spans="1:14" ht="15.75" x14ac:dyDescent="0.25">
      <c r="A50" s="143" t="s">
        <v>145</v>
      </c>
      <c r="B50" s="144"/>
      <c r="C50" s="144"/>
      <c r="D50" s="119">
        <v>750000000</v>
      </c>
      <c r="E50" s="28" t="s">
        <v>59</v>
      </c>
      <c r="F50" s="137">
        <v>20833333.329999998</v>
      </c>
      <c r="G50" s="28"/>
      <c r="H50" s="127"/>
      <c r="I50" s="28"/>
      <c r="J50" s="28"/>
      <c r="K50" s="28"/>
      <c r="L50" s="28"/>
      <c r="M50" s="28"/>
      <c r="N50" s="29"/>
    </row>
    <row r="51" spans="1:14" ht="15.75" x14ac:dyDescent="0.25">
      <c r="A51" s="150" t="s">
        <v>144</v>
      </c>
      <c r="B51" s="151"/>
      <c r="C51" s="50"/>
      <c r="D51" s="51"/>
      <c r="E51" s="28"/>
      <c r="F51" s="137"/>
      <c r="G51" s="28"/>
      <c r="H51" s="127"/>
      <c r="I51" s="28"/>
      <c r="J51" s="28"/>
      <c r="K51" s="28"/>
      <c r="L51" s="28"/>
      <c r="M51" s="28"/>
      <c r="N51" s="29"/>
    </row>
    <row r="52" spans="1:14" ht="15.75" x14ac:dyDescent="0.25">
      <c r="A52" s="133"/>
      <c r="B52" s="134"/>
      <c r="C52" s="135"/>
      <c r="D52" s="135"/>
      <c r="E52" s="135"/>
      <c r="F52" s="120">
        <f>SUM(F33:F50)</f>
        <v>46866944.439999998</v>
      </c>
      <c r="G52" s="121" t="s">
        <v>138</v>
      </c>
      <c r="H52" s="122"/>
      <c r="I52" s="28"/>
      <c r="J52" s="28"/>
      <c r="K52" s="28"/>
      <c r="L52" s="28"/>
      <c r="M52" s="28"/>
      <c r="N52" s="29"/>
    </row>
    <row r="53" spans="1:14" ht="15.75" x14ac:dyDescent="0.25">
      <c r="A53" s="28"/>
      <c r="B53" s="118"/>
      <c r="C53" s="28"/>
      <c r="D53" s="28"/>
      <c r="E53" s="28"/>
      <c r="F53" s="138">
        <f>F52*12</f>
        <v>562403333.27999997</v>
      </c>
      <c r="G53" s="28"/>
      <c r="H53" s="28"/>
      <c r="I53" s="28"/>
      <c r="J53" s="28"/>
      <c r="K53" s="28"/>
      <c r="L53" s="28"/>
      <c r="M53" s="28"/>
      <c r="N53" s="29"/>
    </row>
    <row r="54" spans="1:14" ht="15.75" x14ac:dyDescent="0.25">
      <c r="A54" s="29"/>
      <c r="B54" s="29"/>
      <c r="C54" s="29"/>
      <c r="D54" s="29"/>
      <c r="E54" s="29"/>
      <c r="F54" s="139">
        <f>5000000*6+10000000*6</f>
        <v>90000000</v>
      </c>
      <c r="G54" s="29">
        <v>2026</v>
      </c>
      <c r="H54" s="29"/>
      <c r="I54" s="29"/>
      <c r="J54" s="29"/>
      <c r="K54" s="29"/>
      <c r="L54" s="29"/>
      <c r="M54" s="29"/>
      <c r="N54" s="29"/>
    </row>
    <row r="55" spans="1:14" ht="15.75" x14ac:dyDescent="0.25">
      <c r="A55" s="54" t="s">
        <v>64</v>
      </c>
      <c r="B55" s="55"/>
      <c r="C55" s="56"/>
      <c r="D55" s="57"/>
      <c r="E55" s="29" t="s">
        <v>141</v>
      </c>
      <c r="F55" s="117">
        <f>SUM(F53:F54)</f>
        <v>652403333.27999997</v>
      </c>
      <c r="G55" s="29">
        <v>2026</v>
      </c>
      <c r="H55" s="29"/>
      <c r="I55" s="29"/>
      <c r="J55" s="29"/>
      <c r="K55" s="29"/>
      <c r="L55" s="29"/>
      <c r="M55" s="29"/>
      <c r="N55" s="29"/>
    </row>
    <row r="56" spans="1:14" ht="15.75" x14ac:dyDescent="0.25">
      <c r="A56" s="154" t="s">
        <v>65</v>
      </c>
      <c r="B56" s="155"/>
      <c r="C56" s="155"/>
      <c r="D56" s="58"/>
      <c r="E56" s="28"/>
      <c r="F56" s="28"/>
      <c r="G56" s="28"/>
      <c r="H56" s="28"/>
      <c r="I56" s="28"/>
      <c r="J56" s="28"/>
      <c r="K56" s="28"/>
      <c r="L56" s="28"/>
      <c r="M56" s="28"/>
      <c r="N56" s="29"/>
    </row>
    <row r="57" spans="1:14" ht="15.75" x14ac:dyDescent="0.25">
      <c r="A57" s="152" t="s">
        <v>66</v>
      </c>
      <c r="B57" s="153"/>
      <c r="C57" s="153"/>
      <c r="D57" s="59" t="s">
        <v>67</v>
      </c>
      <c r="E57" s="28" t="s">
        <v>68</v>
      </c>
      <c r="F57" s="28"/>
      <c r="G57" s="28"/>
      <c r="H57" s="28"/>
      <c r="I57" s="28"/>
      <c r="J57" s="28"/>
      <c r="K57" s="28"/>
      <c r="L57" s="28"/>
      <c r="M57" s="28"/>
      <c r="N57" s="29"/>
    </row>
    <row r="58" spans="1:14" ht="15.75" x14ac:dyDescent="0.25">
      <c r="A58" s="154" t="s">
        <v>69</v>
      </c>
      <c r="B58" s="155"/>
      <c r="C58" s="155"/>
      <c r="D58" s="58"/>
      <c r="E58" s="28"/>
      <c r="F58" s="28"/>
      <c r="G58" s="28"/>
      <c r="H58" s="28"/>
      <c r="I58" s="28"/>
      <c r="J58" s="28"/>
      <c r="K58" s="28"/>
      <c r="L58" s="28"/>
      <c r="M58" s="28"/>
      <c r="N58" s="29"/>
    </row>
    <row r="59" spans="1:14" ht="15.75" x14ac:dyDescent="0.25">
      <c r="A59" s="152" t="s">
        <v>66</v>
      </c>
      <c r="B59" s="153"/>
      <c r="C59" s="153"/>
      <c r="D59" s="60" t="s">
        <v>70</v>
      </c>
      <c r="E59" s="28" t="s">
        <v>68</v>
      </c>
      <c r="F59" s="28"/>
      <c r="G59" s="28"/>
      <c r="H59" s="28"/>
      <c r="I59" s="28"/>
      <c r="J59" s="28"/>
      <c r="K59" s="28"/>
      <c r="L59" s="28"/>
      <c r="M59" s="28"/>
      <c r="N59" s="29"/>
    </row>
    <row r="60" spans="1:14" ht="15.75" x14ac:dyDescent="0.25">
      <c r="A60" s="61"/>
      <c r="B60" s="50"/>
      <c r="C60" s="50"/>
      <c r="D60" s="62" t="s">
        <v>71</v>
      </c>
      <c r="E60" s="28"/>
      <c r="F60" s="28"/>
      <c r="G60" s="28"/>
      <c r="H60" s="28"/>
      <c r="I60" s="28"/>
      <c r="J60" s="28"/>
      <c r="K60" s="28"/>
      <c r="L60" s="28"/>
      <c r="M60" s="28"/>
      <c r="N60" s="29"/>
    </row>
    <row r="61" spans="1:14" ht="15.75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.75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.75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.75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.75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5.75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5.75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ht="15.75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ht="15.75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ht="15.75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ht="15.75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ht="15.75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ht="15.75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ht="15.75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ht="15.75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ht="15.75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ht="15.75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ht="15.75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ht="15.75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ht="15.75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ht="15.75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ht="15.75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ht="15.75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ht="15.75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ht="15.7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ht="15.75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ht="15.75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ht="15.75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ht="15.75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ht="15.75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ht="15.75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ht="15.75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15.75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ht="15.75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ht="15.75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ht="15.75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ht="15.75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ht="15.75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ht="15.75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ht="15.75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5.75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ht="15.75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ht="15.75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ht="15.75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ht="15.75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5.75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ht="15.75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ht="15.75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5.75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ht="15.75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ht="15.75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ht="15.75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ht="15.75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ht="15.75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ht="15.75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ht="15.75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ht="15.75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ht="15.75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ht="15.75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ht="15.75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ht="15.75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ht="15.75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ht="15.75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ht="15.75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ht="15.75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ht="15.75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ht="15.75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ht="15.75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ht="15.75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ht="15.75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ht="15.75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ht="15.75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ht="15.75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ht="15.75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ht="15.75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ht="15.75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ht="15.75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5.75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5.75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ht="15.75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ht="15.75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5.75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ht="15.75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ht="15.75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1:14" ht="15.75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4" ht="15.75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ht="15.75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ht="15.75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ht="15.75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ht="15.75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ht="15.75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ht="15.75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ht="15.75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1:14" ht="15.75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4" ht="15.75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14" ht="15.75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1:14" ht="15.75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4" ht="15.75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4" ht="15.75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1:14" ht="15.75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4" ht="15.75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1:14" ht="15.75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4" ht="15.75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4" ht="15.75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4" ht="15.75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ht="15.75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ht="15.75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ht="15.75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ht="15.75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ht="15.75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ht="15.75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ht="15.75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1:14" ht="15.75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4" ht="15.75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14" ht="15.75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4" ht="15.75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ht="15.75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4" ht="15.75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ht="15.75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4" ht="15.75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1:14" ht="15.75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ht="15.75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1:14" ht="15.75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1:14" ht="15.75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ht="15.75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ht="15.75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ht="15.75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ht="15.75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ht="15.75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ht="15.75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ht="15.75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1:14" ht="15.75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1:14" ht="15.75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1:14" ht="15.75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1:14" ht="15.75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ht="15.75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4" ht="15.75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1:14" ht="15.75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1:14" ht="15.75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1:14" ht="15.75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1:14" ht="15.75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1:14" ht="15.75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1:14" ht="15.75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ht="15.75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ht="15.75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ht="15.75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ht="15.75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ht="15.75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ht="15.75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ht="15.75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1:14" ht="15.75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4" ht="15.75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4" ht="15.75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1:14" ht="15.75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4" ht="15.75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1:14" ht="15.75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4" ht="15.75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1:14" ht="15.75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1:14" ht="15.75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4" ht="15.75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1:14" ht="15.75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1:14" ht="15.75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ht="15.75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ht="15.75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ht="15.75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ht="15.75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ht="15.75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ht="15.75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ht="15.75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1:14" ht="15.75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1:14" ht="15.75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1:14" ht="15.75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4" ht="15.75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1:14" ht="15.75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1:14" ht="15.75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4" ht="15.75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1:14" ht="15.75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1:14" ht="15.75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1:14" ht="15.75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1:14" ht="15.75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4" ht="15.75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1:14" ht="15.75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1:14" ht="15.75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1:14" ht="15.75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ht="15.75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1:14" ht="15.75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1:14" ht="15.75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1:14" ht="15.75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ht="15.75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1:14" ht="15.75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1:14" ht="15.75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1:14" ht="15.75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1:14" ht="15.75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1:14" ht="15.75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1:14" ht="15.75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1:14" ht="15.75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1:14" ht="15.75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1:14" ht="15.75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1:14" ht="15.75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1:14" ht="15.75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1:14" ht="15.75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1:14" ht="15.75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1:14" ht="15.75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1:14" ht="15.75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1:14" ht="15.75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1:14" ht="15.75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1:14" ht="15.75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1:14" ht="15.75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1:14" ht="15.75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1:14" ht="15.75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1:14" ht="15.75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1:14" ht="15.75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1:14" ht="15.75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1:14" ht="15.75" x14ac:dyDescent="0.2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1:14" ht="15.75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1:14" ht="15.75" x14ac:dyDescent="0.2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1:14" ht="15.75" x14ac:dyDescent="0.2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1:14" ht="15.75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1:14" ht="15.75" x14ac:dyDescent="0.2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1:14" ht="15.75" x14ac:dyDescent="0.2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1:14" ht="15.75" x14ac:dyDescent="0.2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1:14" ht="15.75" x14ac:dyDescent="0.2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1:14" ht="15.75" x14ac:dyDescent="0.2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1:14" ht="15.75" x14ac:dyDescent="0.2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1:14" ht="15.75" x14ac:dyDescent="0.2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ht="15.75" x14ac:dyDescent="0.2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ht="15.75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ht="15.75" x14ac:dyDescent="0.2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ht="15.75" x14ac:dyDescent="0.2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ht="15.75" x14ac:dyDescent="0.2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ht="15.75" x14ac:dyDescent="0.2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ht="15.75" x14ac:dyDescent="0.2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ht="15.75" x14ac:dyDescent="0.2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ht="15.75" x14ac:dyDescent="0.2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ht="15.75" x14ac:dyDescent="0.2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ht="15.75" x14ac:dyDescent="0.2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1:14" ht="15.75" x14ac:dyDescent="0.2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1:14" ht="15.75" x14ac:dyDescent="0.2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1:14" ht="15.75" x14ac:dyDescent="0.2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1:14" ht="15.75" x14ac:dyDescent="0.2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1:14" ht="15.75" x14ac:dyDescent="0.2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1:14" ht="15.75" x14ac:dyDescent="0.2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1:14" ht="15.75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1:14" ht="15.75" x14ac:dyDescent="0.2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1:14" ht="15.75" x14ac:dyDescent="0.2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1:14" ht="15.75" x14ac:dyDescent="0.2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1:14" ht="15.75" x14ac:dyDescent="0.2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1:14" ht="15.75" x14ac:dyDescent="0.2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1:14" ht="15.75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1:14" ht="15.75" x14ac:dyDescent="0.2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1:14" ht="15.75" x14ac:dyDescent="0.2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1:14" ht="15.75" x14ac:dyDescent="0.2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1:14" ht="15.75" x14ac:dyDescent="0.2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1:14" ht="15.75" x14ac:dyDescent="0.2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1:14" ht="15.75" x14ac:dyDescent="0.2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1:14" ht="15.75" x14ac:dyDescent="0.2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1:14" ht="15.75" x14ac:dyDescent="0.2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1:14" ht="15.75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ht="15.75" x14ac:dyDescent="0.2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ht="15.75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ht="15.75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ht="15.75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1:14" ht="15.75" x14ac:dyDescent="0.2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1:14" ht="15.75" x14ac:dyDescent="0.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ht="15.75" x14ac:dyDescent="0.2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1:14" ht="15.75" x14ac:dyDescent="0.2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1:14" ht="15.75" x14ac:dyDescent="0.2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ht="15.75" x14ac:dyDescent="0.2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ht="15.75" x14ac:dyDescent="0.2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ht="15.75" x14ac:dyDescent="0.2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ht="15.75" x14ac:dyDescent="0.2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ht="15.75" x14ac:dyDescent="0.2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ht="15.75" x14ac:dyDescent="0.2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ht="15.75" x14ac:dyDescent="0.2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ht="15.75" x14ac:dyDescent="0.2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ht="15.75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ht="15.75" x14ac:dyDescent="0.2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ht="15.75" x14ac:dyDescent="0.2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ht="15.75" x14ac:dyDescent="0.2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1:14" ht="15.75" x14ac:dyDescent="0.2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1:14" ht="15.75" x14ac:dyDescent="0.2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1:14" ht="15.75" x14ac:dyDescent="0.2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1:14" ht="15.75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1:14" ht="15.75" x14ac:dyDescent="0.2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1:14" ht="15.75" x14ac:dyDescent="0.2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ht="15.75" x14ac:dyDescent="0.2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ht="15.75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ht="15.75" x14ac:dyDescent="0.2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ht="15.75" x14ac:dyDescent="0.2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1:14" ht="15.75" x14ac:dyDescent="0.2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1:14" ht="15.75" x14ac:dyDescent="0.2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1:14" ht="15.75" x14ac:dyDescent="0.2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ht="15.75" x14ac:dyDescent="0.2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ht="15.75" x14ac:dyDescent="0.2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ht="15.75" x14ac:dyDescent="0.2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ht="15.75" x14ac:dyDescent="0.2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ht="15.75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ht="15.75" x14ac:dyDescent="0.2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1:14" ht="15.75" x14ac:dyDescent="0.2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1:14" ht="15.75" x14ac:dyDescent="0.2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1:14" ht="15.75" x14ac:dyDescent="0.2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1:14" ht="15.75" x14ac:dyDescent="0.2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1:14" ht="15.75" x14ac:dyDescent="0.2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1:14" ht="15.75" x14ac:dyDescent="0.2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1:14" ht="15.75" x14ac:dyDescent="0.2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1:14" ht="15.75" x14ac:dyDescent="0.2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1:14" ht="15.75" x14ac:dyDescent="0.2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1:14" ht="15.75" x14ac:dyDescent="0.2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1:14" ht="15.75" x14ac:dyDescent="0.2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1:14" ht="15.75" x14ac:dyDescent="0.2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1:14" ht="15.75" x14ac:dyDescent="0.2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1:14" ht="15.75" x14ac:dyDescent="0.2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1:14" ht="15.75" x14ac:dyDescent="0.2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1:14" ht="15.75" x14ac:dyDescent="0.2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1:14" ht="15.75" x14ac:dyDescent="0.2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1:14" ht="15.75" x14ac:dyDescent="0.2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1:14" ht="15.75" x14ac:dyDescent="0.2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1:14" ht="15.75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1:14" ht="15.75" x14ac:dyDescent="0.2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1:14" ht="15.75" x14ac:dyDescent="0.2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1:14" ht="15.75" x14ac:dyDescent="0.2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1:14" ht="15.75" x14ac:dyDescent="0.2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1:14" ht="15.75" x14ac:dyDescent="0.2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1:14" ht="15.75" x14ac:dyDescent="0.2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1:14" ht="15.75" x14ac:dyDescent="0.2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1:14" ht="15.75" x14ac:dyDescent="0.2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1:14" ht="15.75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1:14" ht="15.75" x14ac:dyDescent="0.2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1:14" ht="15.75" x14ac:dyDescent="0.2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1:14" ht="15.75" x14ac:dyDescent="0.2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1:14" ht="15.75" x14ac:dyDescent="0.2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1:14" ht="15.75" x14ac:dyDescent="0.2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1:14" ht="15.75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1:14" ht="15.75" x14ac:dyDescent="0.2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1:14" ht="15.75" x14ac:dyDescent="0.2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1:14" ht="15.75" x14ac:dyDescent="0.2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1:14" ht="15.75" x14ac:dyDescent="0.2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1:14" ht="15.75" x14ac:dyDescent="0.2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1:14" ht="15.75" x14ac:dyDescent="0.2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1:14" ht="15.75" x14ac:dyDescent="0.2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1:14" ht="15.75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1:14" ht="15.75" x14ac:dyDescent="0.2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1:14" ht="15.75" x14ac:dyDescent="0.2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1:14" ht="15.75" x14ac:dyDescent="0.2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1:14" ht="15.75" x14ac:dyDescent="0.2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1:14" ht="15.75" x14ac:dyDescent="0.2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1:14" ht="15.75" x14ac:dyDescent="0.2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1:14" ht="15.75" x14ac:dyDescent="0.2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1:14" ht="15.75" x14ac:dyDescent="0.2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1:14" ht="15.75" x14ac:dyDescent="0.2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1:14" ht="15.75" x14ac:dyDescent="0.2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1:14" ht="15.75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1:14" ht="15.75" x14ac:dyDescent="0.2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1:14" ht="15.75" x14ac:dyDescent="0.2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1:14" ht="15.75" x14ac:dyDescent="0.2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1:14" ht="15.75" x14ac:dyDescent="0.2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1:14" ht="15.75" x14ac:dyDescent="0.2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1:14" ht="15.75" x14ac:dyDescent="0.2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1:14" ht="15.75" x14ac:dyDescent="0.2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1:14" ht="15.75" x14ac:dyDescent="0.2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1:14" ht="15.75" x14ac:dyDescent="0.2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1:14" ht="15.75" x14ac:dyDescent="0.2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1:14" ht="15.75" x14ac:dyDescent="0.2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1:14" ht="15.75" x14ac:dyDescent="0.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1:14" ht="15.75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1:14" ht="15.75" x14ac:dyDescent="0.2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1:14" ht="15.75" x14ac:dyDescent="0.2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1:14" ht="15.75" x14ac:dyDescent="0.2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1:14" ht="15.75" x14ac:dyDescent="0.2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1:14" ht="15.75" x14ac:dyDescent="0.2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1:14" ht="15.75" x14ac:dyDescent="0.2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1:14" ht="15.75" x14ac:dyDescent="0.2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1:14" ht="15.75" x14ac:dyDescent="0.2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1:14" ht="15.75" x14ac:dyDescent="0.2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1:14" ht="15.75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1:14" ht="15.75" x14ac:dyDescent="0.2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1:14" ht="15.75" x14ac:dyDescent="0.2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1:14" ht="15.75" x14ac:dyDescent="0.2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1:14" ht="15.75" x14ac:dyDescent="0.2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1:14" ht="15.75" x14ac:dyDescent="0.2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1:14" ht="15.75" x14ac:dyDescent="0.2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1:14" ht="15.75" x14ac:dyDescent="0.2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1:14" ht="15.75" x14ac:dyDescent="0.2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1:14" ht="15.75" x14ac:dyDescent="0.2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1:14" ht="15.75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1:14" ht="15.75" x14ac:dyDescent="0.2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1:14" ht="15.75" x14ac:dyDescent="0.2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1:14" ht="15.75" x14ac:dyDescent="0.2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1:14" ht="15.75" x14ac:dyDescent="0.2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1:14" ht="15.75" x14ac:dyDescent="0.2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1:14" ht="15.75" x14ac:dyDescent="0.2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1:14" ht="15.75" x14ac:dyDescent="0.2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1:14" ht="15.75" x14ac:dyDescent="0.2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1:14" ht="15.75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1:14" ht="15.75" x14ac:dyDescent="0.2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1:14" ht="15.75" x14ac:dyDescent="0.2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1:14" ht="15.75" x14ac:dyDescent="0.2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1:14" ht="15.75" x14ac:dyDescent="0.2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1:14" ht="15.75" x14ac:dyDescent="0.2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1:14" ht="15.75" x14ac:dyDescent="0.2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1:14" ht="15.75" x14ac:dyDescent="0.2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1:14" ht="15.75" x14ac:dyDescent="0.2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1:14" ht="15.75" x14ac:dyDescent="0.2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1:14" ht="15.75" x14ac:dyDescent="0.2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1:14" ht="15.75" x14ac:dyDescent="0.2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1:14" ht="15.75" x14ac:dyDescent="0.2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1:14" ht="15.75" x14ac:dyDescent="0.2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1:14" ht="15.75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1:14" ht="15.75" x14ac:dyDescent="0.2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1:14" ht="15.75" x14ac:dyDescent="0.2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1:14" ht="15.75" x14ac:dyDescent="0.2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1:14" ht="15.75" x14ac:dyDescent="0.2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1:14" ht="15.75" x14ac:dyDescent="0.2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1:14" ht="15.75" x14ac:dyDescent="0.2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1:14" ht="15.75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1:14" ht="15.75" x14ac:dyDescent="0.2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1:14" ht="15.75" x14ac:dyDescent="0.2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1:14" ht="15.75" x14ac:dyDescent="0.2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1:14" ht="15.75" x14ac:dyDescent="0.2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1:14" ht="15.75" x14ac:dyDescent="0.2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1:14" ht="15.75" x14ac:dyDescent="0.2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1:14" ht="15.75" x14ac:dyDescent="0.2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1:14" ht="15.75" x14ac:dyDescent="0.2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1:14" ht="15.75" x14ac:dyDescent="0.2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1:14" ht="15.75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1:14" ht="15.75" x14ac:dyDescent="0.2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1:14" ht="15.75" x14ac:dyDescent="0.2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1:14" ht="15.75" x14ac:dyDescent="0.2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1:14" ht="15.75" x14ac:dyDescent="0.2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1:14" ht="15.75" x14ac:dyDescent="0.2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1:14" ht="15.75" x14ac:dyDescent="0.2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1:14" ht="15.75" x14ac:dyDescent="0.2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1:14" ht="15.75" x14ac:dyDescent="0.2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1:14" ht="15.75" x14ac:dyDescent="0.2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1:14" ht="15.75" x14ac:dyDescent="0.2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1:14" ht="15.75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1:14" ht="15.75" x14ac:dyDescent="0.2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1:14" ht="15.75" x14ac:dyDescent="0.2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1:14" ht="15.75" x14ac:dyDescent="0.2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1:14" ht="15.75" x14ac:dyDescent="0.2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1:14" ht="15.75" x14ac:dyDescent="0.2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1:14" ht="15.75" x14ac:dyDescent="0.2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1:14" ht="15.75" x14ac:dyDescent="0.2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1:14" ht="15.75" x14ac:dyDescent="0.2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1:14" ht="15.75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1:14" ht="15.75" x14ac:dyDescent="0.2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1:14" ht="15.75" x14ac:dyDescent="0.2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1:14" ht="15.75" x14ac:dyDescent="0.2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1:14" ht="15.75" x14ac:dyDescent="0.2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1:14" ht="15.75" x14ac:dyDescent="0.2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1:14" ht="15.75" x14ac:dyDescent="0.2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1:14" ht="15.75" x14ac:dyDescent="0.2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1:14" ht="15.75" x14ac:dyDescent="0.2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1:14" ht="15.75" x14ac:dyDescent="0.2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1:14" ht="15.75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1:14" ht="15.75" x14ac:dyDescent="0.2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1:14" ht="15.75" x14ac:dyDescent="0.2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1:14" ht="15.75" x14ac:dyDescent="0.2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1:14" ht="15.75" x14ac:dyDescent="0.2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1:14" ht="15.75" x14ac:dyDescent="0.2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1:14" ht="15.75" x14ac:dyDescent="0.2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1:14" ht="15.75" x14ac:dyDescent="0.2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1:14" ht="15.75" x14ac:dyDescent="0.2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1:14" ht="15.75" x14ac:dyDescent="0.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1:14" ht="15.75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1:14" ht="15.75" x14ac:dyDescent="0.2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1:14" ht="15.75" x14ac:dyDescent="0.2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1:14" ht="15.75" x14ac:dyDescent="0.2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1:14" ht="15.75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1:14" ht="15.75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1:14" ht="15.75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1:14" ht="15.75" x14ac:dyDescent="0.2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1:14" ht="15.75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1:14" ht="15.75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1:14" ht="15.75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1:14" ht="15.75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1:14" ht="15.75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1:14" ht="15.75" x14ac:dyDescent="0.2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1:14" ht="15.75" x14ac:dyDescent="0.2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1:14" ht="15.75" x14ac:dyDescent="0.2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1:14" ht="15.75" x14ac:dyDescent="0.2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1:14" ht="15.75" x14ac:dyDescent="0.2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1:14" ht="15.75" x14ac:dyDescent="0.2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1:14" ht="15.75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1:14" ht="15.75" x14ac:dyDescent="0.2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1:14" ht="15.75" x14ac:dyDescent="0.2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1:14" ht="15.75" x14ac:dyDescent="0.2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1:14" ht="15.75" x14ac:dyDescent="0.2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1:14" ht="15.75" x14ac:dyDescent="0.2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1:14" ht="15.75" x14ac:dyDescent="0.2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1:14" ht="15.75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1:14" ht="15.75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1:14" ht="15.75" x14ac:dyDescent="0.2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1:14" ht="15.75" x14ac:dyDescent="0.2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1:14" ht="15.75" x14ac:dyDescent="0.2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1:14" ht="15.75" x14ac:dyDescent="0.2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1:14" ht="15.75" x14ac:dyDescent="0.2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1:14" ht="15.75" x14ac:dyDescent="0.2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1:14" ht="15.75" x14ac:dyDescent="0.2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1:14" ht="15.75" x14ac:dyDescent="0.2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1:14" ht="15.75" x14ac:dyDescent="0.2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1:14" ht="15.75" x14ac:dyDescent="0.2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1:14" ht="15.75" x14ac:dyDescent="0.2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1:14" ht="15.75" x14ac:dyDescent="0.2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1:14" ht="15.75" x14ac:dyDescent="0.2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1:14" ht="15.75" x14ac:dyDescent="0.2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1:14" ht="15.75" x14ac:dyDescent="0.2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1:14" ht="15.75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1:14" ht="15.75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1:14" ht="15.75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1:14" ht="15.75" x14ac:dyDescent="0.2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1:14" ht="15.75" x14ac:dyDescent="0.2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1:14" ht="15.75" x14ac:dyDescent="0.2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1:14" ht="15.75" x14ac:dyDescent="0.2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1:14" ht="15.75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1:14" ht="15.75" x14ac:dyDescent="0.2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1:14" ht="15.75" x14ac:dyDescent="0.2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1:14" ht="15.75" x14ac:dyDescent="0.2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1:14" ht="15.75" x14ac:dyDescent="0.2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1:14" ht="15.75" x14ac:dyDescent="0.2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1:14" ht="15.75" x14ac:dyDescent="0.2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1:14" ht="15.75" x14ac:dyDescent="0.2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1:14" ht="15.75" x14ac:dyDescent="0.2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1:14" ht="15.75" x14ac:dyDescent="0.2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1:14" ht="15.75" x14ac:dyDescent="0.2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1:14" ht="15.75" x14ac:dyDescent="0.2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1:14" ht="15.75" x14ac:dyDescent="0.2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1:14" ht="15.75" x14ac:dyDescent="0.2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1:14" ht="15.75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1:14" ht="15.75" x14ac:dyDescent="0.2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1:14" ht="15.75" x14ac:dyDescent="0.2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1:14" ht="15.75" x14ac:dyDescent="0.2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1:14" ht="15.75" x14ac:dyDescent="0.2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1:14" ht="15.75" x14ac:dyDescent="0.2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1:14" ht="15.75" x14ac:dyDescent="0.2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1:14" ht="15.75" x14ac:dyDescent="0.2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1:14" ht="15.75" x14ac:dyDescent="0.2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1:14" ht="15.75" x14ac:dyDescent="0.2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1:14" ht="15.75" x14ac:dyDescent="0.2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1:14" ht="15.75" x14ac:dyDescent="0.2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1:14" ht="15.75" x14ac:dyDescent="0.2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1:14" ht="15.75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1:14" ht="15.75" x14ac:dyDescent="0.2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1:14" ht="15.75" x14ac:dyDescent="0.2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1:14" ht="15.75" x14ac:dyDescent="0.2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1:14" ht="15.75" x14ac:dyDescent="0.2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1:14" ht="15.75" x14ac:dyDescent="0.2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1:14" ht="15.75" x14ac:dyDescent="0.2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1:14" ht="15.75" x14ac:dyDescent="0.2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1:14" ht="15.75" x14ac:dyDescent="0.2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1:14" ht="15.75" x14ac:dyDescent="0.2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1:14" ht="15.75" x14ac:dyDescent="0.2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1:14" ht="15.75" x14ac:dyDescent="0.2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1:14" ht="15.75" x14ac:dyDescent="0.2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1:14" ht="15.75" x14ac:dyDescent="0.2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1:14" ht="15.75" x14ac:dyDescent="0.2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1:14" ht="15.75" x14ac:dyDescent="0.2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1:14" ht="15.75" x14ac:dyDescent="0.2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1:14" ht="15.75" x14ac:dyDescent="0.2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1:14" ht="15.75" x14ac:dyDescent="0.2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1:14" ht="15.75" x14ac:dyDescent="0.2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1:14" ht="15.75" x14ac:dyDescent="0.2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1:14" ht="15.75" x14ac:dyDescent="0.2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1:14" ht="15.75" x14ac:dyDescent="0.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1:14" ht="15.75" x14ac:dyDescent="0.2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1:14" ht="15.75" x14ac:dyDescent="0.2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1:14" ht="15.75" x14ac:dyDescent="0.2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1:14" ht="15.75" x14ac:dyDescent="0.2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1:14" ht="15.75" x14ac:dyDescent="0.2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1:14" ht="15.75" x14ac:dyDescent="0.2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1:14" ht="15.75" x14ac:dyDescent="0.2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1:14" ht="15.75" x14ac:dyDescent="0.2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1:14" ht="15.75" x14ac:dyDescent="0.2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1:14" ht="15.75" x14ac:dyDescent="0.2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1:14" ht="15.75" x14ac:dyDescent="0.2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1:14" ht="15.75" x14ac:dyDescent="0.2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1:14" ht="15.75" x14ac:dyDescent="0.2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1:14" ht="15.75" x14ac:dyDescent="0.2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1:14" ht="15.75" x14ac:dyDescent="0.2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1:14" ht="15.75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1:14" ht="15.75" x14ac:dyDescent="0.2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1:14" ht="15.75" x14ac:dyDescent="0.2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1:14" ht="15.75" x14ac:dyDescent="0.2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1:14" ht="15.75" x14ac:dyDescent="0.2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1:14" ht="15.75" x14ac:dyDescent="0.2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1:14" ht="15.75" x14ac:dyDescent="0.2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1:14" ht="15.75" x14ac:dyDescent="0.2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1:14" ht="15.75" x14ac:dyDescent="0.2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1:14" ht="15.75" x14ac:dyDescent="0.2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1:14" ht="15.75" x14ac:dyDescent="0.2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1:14" ht="15.75" x14ac:dyDescent="0.2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1:14" ht="15.75" x14ac:dyDescent="0.2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1:14" ht="15.75" x14ac:dyDescent="0.2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1:14" ht="15.75" x14ac:dyDescent="0.2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1:14" ht="15.75" x14ac:dyDescent="0.2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1:14" ht="15.75" x14ac:dyDescent="0.2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1:14" ht="15.75" x14ac:dyDescent="0.2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1:14" ht="15.75" x14ac:dyDescent="0.2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1:14" ht="15.75" x14ac:dyDescent="0.2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1:14" ht="15.75" x14ac:dyDescent="0.2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1:14" ht="15.75" x14ac:dyDescent="0.2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1:14" ht="15.75" x14ac:dyDescent="0.2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1:14" ht="15.75" x14ac:dyDescent="0.2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1:14" ht="15.75" x14ac:dyDescent="0.2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1:14" ht="15.75" x14ac:dyDescent="0.2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1:14" ht="15.75" x14ac:dyDescent="0.2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1:14" ht="15.75" x14ac:dyDescent="0.2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1:14" ht="15.75" x14ac:dyDescent="0.2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1:14" ht="15.75" x14ac:dyDescent="0.2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1:14" ht="15.75" x14ac:dyDescent="0.2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1:14" ht="15.75" x14ac:dyDescent="0.2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1:14" ht="15.75" x14ac:dyDescent="0.2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1:14" ht="15.75" x14ac:dyDescent="0.2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1:14" ht="15.75" x14ac:dyDescent="0.2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1:14" ht="15.75" x14ac:dyDescent="0.2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1:14" ht="15.75" x14ac:dyDescent="0.2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1:14" ht="15.75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1:14" ht="15.75" x14ac:dyDescent="0.2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1:14" ht="15.75" x14ac:dyDescent="0.2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1:14" ht="15.75" x14ac:dyDescent="0.2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1:14" ht="15.75" x14ac:dyDescent="0.2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1:14" ht="15.75" x14ac:dyDescent="0.2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1:14" ht="15.75" x14ac:dyDescent="0.2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1:14" ht="15.75" x14ac:dyDescent="0.2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1:14" ht="15.75" x14ac:dyDescent="0.2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1:14" ht="15.75" x14ac:dyDescent="0.2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1:14" ht="15.75" x14ac:dyDescent="0.2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1:14" ht="15.75" x14ac:dyDescent="0.2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1:14" ht="15.75" x14ac:dyDescent="0.2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1:14" ht="15.75" x14ac:dyDescent="0.2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1:14" ht="15.75" x14ac:dyDescent="0.2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1:14" ht="15.75" x14ac:dyDescent="0.2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1:14" ht="15.75" x14ac:dyDescent="0.2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1:14" ht="15.75" x14ac:dyDescent="0.2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1:14" ht="15.75" x14ac:dyDescent="0.2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1:14" ht="15.75" x14ac:dyDescent="0.2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1:14" ht="15.75" x14ac:dyDescent="0.2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1:14" ht="15.75" x14ac:dyDescent="0.2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1:14" ht="15.75" x14ac:dyDescent="0.2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1:14" ht="15.75" x14ac:dyDescent="0.2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1:14" ht="15.75" x14ac:dyDescent="0.2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1:14" ht="15.75" x14ac:dyDescent="0.2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1:14" ht="15.75" x14ac:dyDescent="0.2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1:14" ht="15.75" x14ac:dyDescent="0.2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1:14" ht="15.75" x14ac:dyDescent="0.2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1:14" ht="15.75" x14ac:dyDescent="0.2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1:14" ht="15.75" x14ac:dyDescent="0.2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1:14" ht="15.75" x14ac:dyDescent="0.2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1:14" ht="15.75" x14ac:dyDescent="0.2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1:14" ht="15.75" x14ac:dyDescent="0.2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1:14" ht="15.75" x14ac:dyDescent="0.2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1:14" ht="15.75" x14ac:dyDescent="0.2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1:14" ht="15.75" x14ac:dyDescent="0.2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1:14" ht="15.75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1:14" ht="15.75" x14ac:dyDescent="0.2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1:14" ht="15.75" x14ac:dyDescent="0.2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1:14" ht="15.75" x14ac:dyDescent="0.2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1:14" ht="15.75" x14ac:dyDescent="0.2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1:14" ht="15.75" x14ac:dyDescent="0.2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1:14" ht="15.75" x14ac:dyDescent="0.2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1:14" ht="15.75" x14ac:dyDescent="0.2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1:14" ht="15.75" x14ac:dyDescent="0.2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1:14" ht="15.75" x14ac:dyDescent="0.2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1:14" ht="15.75" x14ac:dyDescent="0.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1:14" ht="15.75" x14ac:dyDescent="0.2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1:14" ht="15.75" x14ac:dyDescent="0.2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1:14" ht="15.75" x14ac:dyDescent="0.2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1:14" ht="15.75" x14ac:dyDescent="0.2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1:14" ht="15.75" x14ac:dyDescent="0.2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1:14" ht="15.75" x14ac:dyDescent="0.2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1:14" ht="15.75" x14ac:dyDescent="0.2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1:14" ht="15.75" x14ac:dyDescent="0.2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1:14" ht="15.75" x14ac:dyDescent="0.2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1:14" ht="15.75" x14ac:dyDescent="0.2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1:14" ht="15.75" x14ac:dyDescent="0.2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1:14" ht="15.75" x14ac:dyDescent="0.2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1:14" ht="15.75" x14ac:dyDescent="0.2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1:14" ht="15.75" x14ac:dyDescent="0.2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1:14" ht="15.75" x14ac:dyDescent="0.2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1:14" ht="15.75" x14ac:dyDescent="0.2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1:14" ht="15.75" x14ac:dyDescent="0.2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1:14" ht="15.75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1:14" ht="15.75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1:14" ht="15.75" x14ac:dyDescent="0.2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1:14" ht="15.75" x14ac:dyDescent="0.2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1:14" ht="15.75" x14ac:dyDescent="0.2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1:14" ht="15.75" x14ac:dyDescent="0.2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1:14" ht="15.75" x14ac:dyDescent="0.2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1:14" ht="15.75" x14ac:dyDescent="0.2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1:14" ht="15.75" x14ac:dyDescent="0.2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1:14" ht="15.75" x14ac:dyDescent="0.2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1:14" ht="15.75" x14ac:dyDescent="0.2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1:14" ht="15.75" x14ac:dyDescent="0.2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1:14" ht="15.75" x14ac:dyDescent="0.2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1:14" ht="15.75" x14ac:dyDescent="0.2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1:14" ht="15.75" x14ac:dyDescent="0.2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1:14" ht="15.75" x14ac:dyDescent="0.2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1:14" ht="15.75" x14ac:dyDescent="0.2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1:14" ht="15.75" x14ac:dyDescent="0.2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1:14" ht="15.75" x14ac:dyDescent="0.2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1:14" ht="15.75" x14ac:dyDescent="0.2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1:14" ht="15.75" x14ac:dyDescent="0.2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1:14" ht="15.75" x14ac:dyDescent="0.2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1:14" ht="15.75" x14ac:dyDescent="0.2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1:14" ht="15.75" x14ac:dyDescent="0.2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1:14" ht="15.75" x14ac:dyDescent="0.2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1:14" ht="15.75" x14ac:dyDescent="0.2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1:14" ht="15.75" x14ac:dyDescent="0.2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1:14" ht="15.75" x14ac:dyDescent="0.2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1:14" ht="15.75" x14ac:dyDescent="0.2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1:14" ht="15.75" x14ac:dyDescent="0.2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1:14" ht="15.75" x14ac:dyDescent="0.2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1:14" ht="15.75" x14ac:dyDescent="0.2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1:14" ht="15.75" x14ac:dyDescent="0.2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1:14" ht="15.75" x14ac:dyDescent="0.2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1:14" ht="15.75" x14ac:dyDescent="0.2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1:14" ht="15.75" x14ac:dyDescent="0.2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1:14" ht="15.75" x14ac:dyDescent="0.2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1:14" ht="15.75" x14ac:dyDescent="0.2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1:14" ht="15.75" x14ac:dyDescent="0.2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1:14" ht="15.75" x14ac:dyDescent="0.2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1:14" ht="15.75" x14ac:dyDescent="0.2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1:14" ht="15.75" x14ac:dyDescent="0.2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1:14" ht="15.75" x14ac:dyDescent="0.2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1:14" ht="15.75" x14ac:dyDescent="0.2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1:14" ht="15.75" x14ac:dyDescent="0.2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1:14" ht="15.75" x14ac:dyDescent="0.2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1:14" ht="15.75" x14ac:dyDescent="0.2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1:14" ht="15.75" x14ac:dyDescent="0.2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1:14" ht="15.75" x14ac:dyDescent="0.2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1:14" ht="15.75" x14ac:dyDescent="0.2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1:14" ht="15.75" x14ac:dyDescent="0.2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1:14" ht="15.75" x14ac:dyDescent="0.2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1:14" ht="15.75" x14ac:dyDescent="0.2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1:14" ht="15.75" x14ac:dyDescent="0.2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1:14" ht="15.75" x14ac:dyDescent="0.2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1:14" ht="15.75" x14ac:dyDescent="0.2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1:14" ht="15.75" x14ac:dyDescent="0.2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1:14" ht="15.75" x14ac:dyDescent="0.2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1:14" ht="15.75" x14ac:dyDescent="0.2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1:14" ht="15.75" x14ac:dyDescent="0.2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1:14" ht="15.75" x14ac:dyDescent="0.2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1:14" ht="15.75" x14ac:dyDescent="0.2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1:14" ht="15.75" x14ac:dyDescent="0.2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1:14" ht="15.75" x14ac:dyDescent="0.2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1:14" ht="15.75" x14ac:dyDescent="0.2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1:14" ht="15.75" x14ac:dyDescent="0.2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1:14" ht="15.75" x14ac:dyDescent="0.2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1:14" ht="15.75" x14ac:dyDescent="0.2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1:14" ht="15.75" x14ac:dyDescent="0.2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1:14" ht="15.75" x14ac:dyDescent="0.2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1:14" ht="15.75" x14ac:dyDescent="0.2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1:14" ht="15.75" x14ac:dyDescent="0.2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1:14" ht="15.75" x14ac:dyDescent="0.2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1:14" ht="15.75" x14ac:dyDescent="0.2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1:14" ht="15.75" x14ac:dyDescent="0.2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1:14" ht="15.75" x14ac:dyDescent="0.2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1:14" ht="15.75" x14ac:dyDescent="0.2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1:14" ht="15.75" x14ac:dyDescent="0.2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1:14" ht="15.75" x14ac:dyDescent="0.2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1:14" ht="15.75" x14ac:dyDescent="0.2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1:14" ht="15.75" x14ac:dyDescent="0.2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1:14" ht="15.75" x14ac:dyDescent="0.2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1:14" ht="15.75" x14ac:dyDescent="0.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1:14" ht="15.75" x14ac:dyDescent="0.2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1:14" ht="15.75" x14ac:dyDescent="0.2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1:14" ht="15.75" x14ac:dyDescent="0.2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1:14" ht="15.75" x14ac:dyDescent="0.2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1:14" ht="15.75" x14ac:dyDescent="0.2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1:14" ht="15.75" x14ac:dyDescent="0.2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1:14" ht="15.75" x14ac:dyDescent="0.2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1:14" ht="15.75" x14ac:dyDescent="0.2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1:14" ht="15.75" x14ac:dyDescent="0.2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1:14" ht="15.75" x14ac:dyDescent="0.2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1:14" ht="15.75" x14ac:dyDescent="0.2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1:14" ht="15.75" x14ac:dyDescent="0.2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1:14" ht="15.75" x14ac:dyDescent="0.2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1:14" ht="15.75" x14ac:dyDescent="0.2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1:14" ht="15.75" x14ac:dyDescent="0.2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1:14" ht="15.75" x14ac:dyDescent="0.2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1:14" ht="15.75" x14ac:dyDescent="0.2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1:14" ht="15.75" x14ac:dyDescent="0.2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1:14" ht="15.75" x14ac:dyDescent="0.2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1:14" ht="15.75" x14ac:dyDescent="0.2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1:14" ht="15.75" x14ac:dyDescent="0.2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1:14" ht="15.75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1:14" ht="15.75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1:14" ht="15.75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1:14" ht="15.75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1:14" ht="15.75" x14ac:dyDescent="0.2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1:14" ht="15.75" x14ac:dyDescent="0.2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1:14" ht="15.75" x14ac:dyDescent="0.2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1:14" ht="15.75" x14ac:dyDescent="0.2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1:14" ht="15.75" x14ac:dyDescent="0.2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1:14" ht="15.75" x14ac:dyDescent="0.2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1:14" ht="15.75" x14ac:dyDescent="0.2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1:14" ht="15.75" x14ac:dyDescent="0.2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1:14" ht="15.75" x14ac:dyDescent="0.2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1:14" ht="15.75" x14ac:dyDescent="0.2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1:14" ht="15.75" x14ac:dyDescent="0.2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1:14" ht="15.75" x14ac:dyDescent="0.2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1:14" ht="15.75" x14ac:dyDescent="0.2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1:14" ht="15.75" x14ac:dyDescent="0.2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1:14" ht="15.75" x14ac:dyDescent="0.2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1:14" ht="15.75" x14ac:dyDescent="0.2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1:14" ht="15.75" x14ac:dyDescent="0.2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1:14" ht="15.75" x14ac:dyDescent="0.2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1:14" ht="15.75" x14ac:dyDescent="0.2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1:14" ht="15.75" x14ac:dyDescent="0.2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1:14" ht="15.75" x14ac:dyDescent="0.2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1:14" ht="15.75" x14ac:dyDescent="0.2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1:14" ht="15.75" x14ac:dyDescent="0.2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1:14" ht="15.75" x14ac:dyDescent="0.2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1:14" ht="15.75" x14ac:dyDescent="0.2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1:14" ht="15.75" x14ac:dyDescent="0.2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1:14" ht="15.75" x14ac:dyDescent="0.2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1:14" ht="15.75" x14ac:dyDescent="0.2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1:14" ht="15.75" x14ac:dyDescent="0.2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1:14" ht="15.75" x14ac:dyDescent="0.2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1:14" ht="15.75" x14ac:dyDescent="0.2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1:14" ht="15.75" x14ac:dyDescent="0.2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1:14" ht="15.75" x14ac:dyDescent="0.2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1:14" ht="15.75" x14ac:dyDescent="0.2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1:14" ht="15.75" x14ac:dyDescent="0.2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1:14" ht="15.75" x14ac:dyDescent="0.2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1:14" ht="15.75" x14ac:dyDescent="0.2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1:14" ht="15.75" x14ac:dyDescent="0.2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1:14" ht="15.75" x14ac:dyDescent="0.2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1:14" ht="15.75" x14ac:dyDescent="0.2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1:14" ht="15.75" x14ac:dyDescent="0.2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1:14" ht="15.75" x14ac:dyDescent="0.2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1:14" ht="15.75" x14ac:dyDescent="0.2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1:14" ht="15.75" x14ac:dyDescent="0.2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1:14" ht="15.75" x14ac:dyDescent="0.2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1:14" ht="15.75" x14ac:dyDescent="0.2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1:14" ht="15.75" x14ac:dyDescent="0.2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1:14" ht="15.75" x14ac:dyDescent="0.2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1:14" ht="15.75" x14ac:dyDescent="0.2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1:14" ht="15.75" x14ac:dyDescent="0.2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1:14" ht="15.75" x14ac:dyDescent="0.2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1:14" ht="15.75" x14ac:dyDescent="0.2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1:14" ht="15.75" x14ac:dyDescent="0.2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1:14" ht="15.75" x14ac:dyDescent="0.2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1:14" ht="15.75" x14ac:dyDescent="0.2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1:14" ht="15.75" x14ac:dyDescent="0.2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1:14" ht="15.75" x14ac:dyDescent="0.2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1:14" ht="15.75" x14ac:dyDescent="0.2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1:14" ht="15.75" x14ac:dyDescent="0.2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1:14" ht="15.75" x14ac:dyDescent="0.2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1:14" ht="15.75" x14ac:dyDescent="0.2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1:14" ht="15.75" x14ac:dyDescent="0.2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1:14" ht="15.75" x14ac:dyDescent="0.2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1:14" ht="15.75" x14ac:dyDescent="0.2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1:14" ht="15.75" x14ac:dyDescent="0.2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1:14" ht="15.75" x14ac:dyDescent="0.2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1:14" ht="15.75" x14ac:dyDescent="0.2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1:14" ht="15.75" x14ac:dyDescent="0.2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1:14" ht="15.75" x14ac:dyDescent="0.2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1:14" ht="15.75" x14ac:dyDescent="0.2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1:14" ht="15.75" x14ac:dyDescent="0.2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1:14" ht="15.75" x14ac:dyDescent="0.2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1:14" ht="15.75" x14ac:dyDescent="0.2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1:14" ht="15.75" x14ac:dyDescent="0.2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1:14" ht="15.75" x14ac:dyDescent="0.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1:14" ht="15.75" x14ac:dyDescent="0.2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1:14" ht="15.75" x14ac:dyDescent="0.2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1:14" ht="15.75" x14ac:dyDescent="0.2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1:14" ht="15.75" x14ac:dyDescent="0.2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1:14" ht="15.75" x14ac:dyDescent="0.2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1:14" ht="15.75" x14ac:dyDescent="0.2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1:14" ht="15.75" x14ac:dyDescent="0.2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1:14" ht="15.75" x14ac:dyDescent="0.2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1:14" ht="15.75" x14ac:dyDescent="0.2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1:14" ht="15.75" x14ac:dyDescent="0.2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1:14" ht="15.75" x14ac:dyDescent="0.2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1:14" ht="15.75" x14ac:dyDescent="0.2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1:14" ht="15.75" x14ac:dyDescent="0.2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1:14" ht="15.75" x14ac:dyDescent="0.2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1:14" ht="15.75" x14ac:dyDescent="0.2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1:14" ht="15.75" x14ac:dyDescent="0.2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1:14" ht="15.75" x14ac:dyDescent="0.2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1:14" ht="15.75" x14ac:dyDescent="0.2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1:14" ht="15.75" x14ac:dyDescent="0.2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1:14" ht="15.75" x14ac:dyDescent="0.2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1:14" ht="15.75" x14ac:dyDescent="0.2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1:14" ht="15.75" x14ac:dyDescent="0.2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1:14" ht="15.75" x14ac:dyDescent="0.2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1:14" ht="15.75" x14ac:dyDescent="0.2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1:14" ht="15.75" x14ac:dyDescent="0.2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1:14" ht="15.75" x14ac:dyDescent="0.2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1:14" ht="15.75" x14ac:dyDescent="0.2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1:14" ht="15.75" x14ac:dyDescent="0.2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1:14" ht="15.75" x14ac:dyDescent="0.2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1:14" ht="15.75" x14ac:dyDescent="0.2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1:14" ht="15.75" x14ac:dyDescent="0.2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1:14" ht="15.75" x14ac:dyDescent="0.2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1:14" ht="15.75" x14ac:dyDescent="0.2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1:14" ht="15.75" x14ac:dyDescent="0.2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1:14" ht="15.75" x14ac:dyDescent="0.2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1:14" ht="15.75" x14ac:dyDescent="0.2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1:14" ht="15.75" x14ac:dyDescent="0.2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1:14" ht="15.75" x14ac:dyDescent="0.2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1:14" ht="15.75" x14ac:dyDescent="0.2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1:14" ht="15.75" x14ac:dyDescent="0.2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1:14" ht="15.75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1:14" ht="15.75" x14ac:dyDescent="0.2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1:14" ht="15.75" x14ac:dyDescent="0.2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1:14" ht="15.75" x14ac:dyDescent="0.2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1:14" ht="15.75" x14ac:dyDescent="0.2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1:14" ht="15.75" x14ac:dyDescent="0.2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1:14" ht="15.75" x14ac:dyDescent="0.2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1:14" ht="15.75" x14ac:dyDescent="0.2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1:14" ht="15.75" x14ac:dyDescent="0.2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1:14" ht="15.75" x14ac:dyDescent="0.2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1:14" ht="15.75" x14ac:dyDescent="0.2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1:14" ht="15.75" x14ac:dyDescent="0.2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1:14" ht="15.75" x14ac:dyDescent="0.2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1:14" ht="15.75" x14ac:dyDescent="0.2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1:14" ht="15.75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1:14" ht="15.75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1:14" ht="15.75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1:14" ht="15.75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1:14" ht="15.75" x14ac:dyDescent="0.2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1:14" ht="15.75" x14ac:dyDescent="0.2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1:14" ht="15.75" x14ac:dyDescent="0.2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1:14" ht="15.75" x14ac:dyDescent="0.2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1:14" ht="15.75" x14ac:dyDescent="0.2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1:14" ht="15.75" x14ac:dyDescent="0.2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1:14" ht="15.75" x14ac:dyDescent="0.2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1:14" ht="15.75" x14ac:dyDescent="0.2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1:14" ht="15.75" x14ac:dyDescent="0.2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1:14" ht="15.75" x14ac:dyDescent="0.2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1:14" ht="15.75" x14ac:dyDescent="0.2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1:14" ht="15.75" x14ac:dyDescent="0.2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1:14" ht="15.75" x14ac:dyDescent="0.2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</sheetData>
  <mergeCells count="13">
    <mergeCell ref="A58:C58"/>
    <mergeCell ref="A59:C59"/>
    <mergeCell ref="A31:C31"/>
    <mergeCell ref="A33:B33"/>
    <mergeCell ref="A39:B39"/>
    <mergeCell ref="A56:C56"/>
    <mergeCell ref="A57:C57"/>
    <mergeCell ref="A43:B43"/>
    <mergeCell ref="A42:C42"/>
    <mergeCell ref="A46:C46"/>
    <mergeCell ref="A47:B47"/>
    <mergeCell ref="A50:C50"/>
    <mergeCell ref="A51:B51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998"/>
  <sheetViews>
    <sheetView topLeftCell="A23" workbookViewId="0">
      <selection activeCell="E40" sqref="E40"/>
    </sheetView>
  </sheetViews>
  <sheetFormatPr baseColWidth="10" defaultRowHeight="15" customHeight="1" x14ac:dyDescent="0.25"/>
  <cols>
    <col min="1" max="1" width="8.7109375" bestFit="1" customWidth="1"/>
    <col min="2" max="2" width="17.28515625" customWidth="1"/>
    <col min="3" max="3" width="19.85546875" style="81" customWidth="1"/>
    <col min="4" max="4" width="18.7109375" style="81" customWidth="1"/>
    <col min="5" max="5" width="18.85546875" style="81" customWidth="1"/>
    <col min="6" max="6" width="16.28515625" style="81" customWidth="1"/>
    <col min="7" max="7" width="13.5703125" style="81" bestFit="1" customWidth="1"/>
    <col min="8" max="8" width="17.28515625" style="81" bestFit="1" customWidth="1"/>
    <col min="9" max="9" width="16.140625" style="81" customWidth="1"/>
    <col min="10" max="10" width="16" style="81" customWidth="1"/>
    <col min="11" max="11" width="14.5703125" style="81" customWidth="1"/>
    <col min="12" max="12" width="16.140625" style="81" customWidth="1"/>
    <col min="13" max="13" width="14.85546875" style="81" customWidth="1"/>
    <col min="14" max="14" width="19" style="81" customWidth="1"/>
    <col min="15" max="15" width="18.85546875" style="81" bestFit="1" customWidth="1"/>
    <col min="16" max="16" width="18.85546875" style="81" customWidth="1"/>
    <col min="17" max="17" width="18.28515625" customWidth="1"/>
  </cols>
  <sheetData>
    <row r="1" spans="1:17" ht="18" thickBot="1" x14ac:dyDescent="0.35">
      <c r="A1" s="156" t="s">
        <v>72</v>
      </c>
      <c r="B1" s="157"/>
      <c r="C1" s="157"/>
      <c r="D1" s="158"/>
      <c r="N1" s="81">
        <f>SUM(H12:O12)+O10+O14</f>
        <v>411112907.09999996</v>
      </c>
    </row>
    <row r="2" spans="1:17" x14ac:dyDescent="0.25">
      <c r="N2" s="81">
        <f>426221658.06-N1</f>
        <v>15108750.960000038</v>
      </c>
    </row>
    <row r="3" spans="1:17" s="85" customFormat="1" ht="41.25" customHeight="1" x14ac:dyDescent="0.25">
      <c r="A3" s="82" t="s">
        <v>0</v>
      </c>
      <c r="B3" s="83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116" t="s">
        <v>7</v>
      </c>
      <c r="I3" s="116" t="s">
        <v>8</v>
      </c>
      <c r="J3" s="84" t="s">
        <v>9</v>
      </c>
      <c r="K3" s="84" t="s">
        <v>10</v>
      </c>
      <c r="L3" s="84" t="s">
        <v>11</v>
      </c>
      <c r="M3" s="84" t="s">
        <v>12</v>
      </c>
      <c r="N3" s="84" t="s">
        <v>13</v>
      </c>
      <c r="O3" s="84" t="s">
        <v>14</v>
      </c>
      <c r="P3" s="116" t="s">
        <v>15</v>
      </c>
      <c r="Q3" s="84" t="s">
        <v>16</v>
      </c>
    </row>
    <row r="4" spans="1:17" x14ac:dyDescent="0.25">
      <c r="A4" s="86">
        <v>45287</v>
      </c>
      <c r="B4" s="87" t="s">
        <v>54</v>
      </c>
      <c r="C4" s="88">
        <v>238045642.08000001</v>
      </c>
      <c r="D4" s="89">
        <v>900000</v>
      </c>
      <c r="E4" s="89"/>
      <c r="F4" s="89"/>
      <c r="G4" s="90"/>
      <c r="H4" s="90">
        <v>2380456.42</v>
      </c>
      <c r="I4" s="90"/>
      <c r="J4" s="90"/>
      <c r="K4" s="90"/>
      <c r="L4" s="90">
        <v>107836.07</v>
      </c>
      <c r="M4" s="90"/>
      <c r="N4" s="90"/>
      <c r="O4" s="90"/>
      <c r="P4" s="89">
        <f>SUM(D4:L4)</f>
        <v>3388292.4899999998</v>
      </c>
      <c r="Q4" s="91">
        <f>C4-P4</f>
        <v>234657349.59</v>
      </c>
    </row>
    <row r="5" spans="1:17" x14ac:dyDescent="0.25">
      <c r="A5" s="86">
        <v>45302</v>
      </c>
      <c r="B5" s="87" t="s">
        <v>73</v>
      </c>
      <c r="C5" s="94">
        <v>468755529.51999998</v>
      </c>
      <c r="D5" s="89">
        <v>237562828.03</v>
      </c>
      <c r="E5" s="89">
        <v>61596789.93</v>
      </c>
      <c r="F5" s="89">
        <v>1361611.52</v>
      </c>
      <c r="G5" s="90">
        <v>56384.1</v>
      </c>
      <c r="H5" s="90">
        <v>4687555.3</v>
      </c>
      <c r="I5" s="90"/>
      <c r="J5" s="90">
        <v>4242507.03</v>
      </c>
      <c r="K5" s="90">
        <v>155408.45000000001</v>
      </c>
      <c r="L5" s="90"/>
      <c r="M5" s="90"/>
      <c r="N5" s="90"/>
      <c r="O5" s="90"/>
      <c r="P5" s="92">
        <f>SUM(D5:L5)</f>
        <v>309663084.35999995</v>
      </c>
      <c r="Q5" s="93">
        <f t="shared" ref="Q5:Q27" si="0">C5-P5</f>
        <v>159092445.16000003</v>
      </c>
    </row>
    <row r="6" spans="1:17" x14ac:dyDescent="0.25">
      <c r="A6" s="86">
        <v>45315</v>
      </c>
      <c r="B6" s="87" t="s">
        <v>17</v>
      </c>
      <c r="C6" s="94">
        <v>297197160.01999998</v>
      </c>
      <c r="D6" s="89">
        <v>900000</v>
      </c>
      <c r="E6" s="89">
        <v>25408683.289999999</v>
      </c>
      <c r="F6" s="89"/>
      <c r="G6" s="90"/>
      <c r="H6" s="90">
        <v>2971971.6</v>
      </c>
      <c r="I6" s="90"/>
      <c r="J6" s="90"/>
      <c r="K6" s="90"/>
      <c r="L6" s="90">
        <v>107836.07</v>
      </c>
      <c r="M6" s="90">
        <v>9044348.9700000007</v>
      </c>
      <c r="N6" s="90"/>
      <c r="O6" s="90"/>
      <c r="P6" s="92">
        <f>SUM(D6:M6)</f>
        <v>38432839.93</v>
      </c>
      <c r="Q6" s="93">
        <f t="shared" si="0"/>
        <v>258764320.08999997</v>
      </c>
    </row>
    <row r="7" spans="1:17" x14ac:dyDescent="0.25">
      <c r="A7" s="86">
        <v>45331</v>
      </c>
      <c r="B7" s="87" t="s">
        <v>18</v>
      </c>
      <c r="C7" s="94">
        <v>640936779.71000004</v>
      </c>
      <c r="D7" s="89">
        <v>153995891.11000001</v>
      </c>
      <c r="E7" s="89">
        <v>50617567.909999996</v>
      </c>
      <c r="F7" s="89">
        <v>1561026.64</v>
      </c>
      <c r="G7" s="90">
        <v>56384.1</v>
      </c>
      <c r="H7" s="90">
        <v>6409367.7999999998</v>
      </c>
      <c r="I7" s="90"/>
      <c r="J7" s="90">
        <v>4627064.6500000004</v>
      </c>
      <c r="K7" s="90">
        <v>155408.45000000001</v>
      </c>
      <c r="L7" s="90"/>
      <c r="M7" s="90"/>
      <c r="N7" s="90"/>
      <c r="O7" s="90"/>
      <c r="P7" s="92">
        <f>SUM(D7:M7)</f>
        <v>217422710.66</v>
      </c>
      <c r="Q7" s="93">
        <f t="shared" si="0"/>
        <v>423514069.05000007</v>
      </c>
    </row>
    <row r="8" spans="1:17" x14ac:dyDescent="0.25">
      <c r="A8" s="86">
        <v>45348</v>
      </c>
      <c r="B8" s="87" t="s">
        <v>19</v>
      </c>
      <c r="C8" s="94">
        <v>262622626.93000001</v>
      </c>
      <c r="D8" s="89"/>
      <c r="E8" s="89">
        <v>8475498.0299999993</v>
      </c>
      <c r="F8" s="89"/>
      <c r="G8" s="90"/>
      <c r="H8" s="90">
        <v>2626226.27</v>
      </c>
      <c r="I8" s="90"/>
      <c r="J8" s="90"/>
      <c r="K8" s="90"/>
      <c r="L8" s="90">
        <v>107836.07</v>
      </c>
      <c r="M8" s="90"/>
      <c r="N8" s="90"/>
      <c r="O8" s="90">
        <v>92704623.290000007</v>
      </c>
      <c r="P8" s="92">
        <f>SUM(D8:O8)</f>
        <v>103914183.66000001</v>
      </c>
      <c r="Q8" s="93">
        <f t="shared" si="0"/>
        <v>158708443.26999998</v>
      </c>
    </row>
    <row r="9" spans="1:17" x14ac:dyDescent="0.25">
      <c r="A9" s="86">
        <v>45362</v>
      </c>
      <c r="B9" s="87" t="s">
        <v>20</v>
      </c>
      <c r="C9" s="94">
        <v>714120748.36000001</v>
      </c>
      <c r="D9" s="89">
        <v>177853325.28999999</v>
      </c>
      <c r="E9" s="89">
        <v>59093065.939999998</v>
      </c>
      <c r="F9" s="89">
        <v>1164736.72</v>
      </c>
      <c r="G9" s="90">
        <v>56384.1</v>
      </c>
      <c r="H9" s="90">
        <v>7141207.4800000004</v>
      </c>
      <c r="I9" s="90"/>
      <c r="J9" s="90">
        <v>5036797.68</v>
      </c>
      <c r="K9" s="90">
        <v>155408.45000000001</v>
      </c>
      <c r="L9" s="90"/>
      <c r="M9" s="90"/>
      <c r="N9" s="90"/>
      <c r="O9" s="90"/>
      <c r="P9" s="92">
        <f>SUM(D9:O9)</f>
        <v>250500925.65999997</v>
      </c>
      <c r="Q9" s="93">
        <f t="shared" si="0"/>
        <v>463619822.70000005</v>
      </c>
    </row>
    <row r="10" spans="1:17" x14ac:dyDescent="0.25">
      <c r="A10" s="86">
        <v>45385</v>
      </c>
      <c r="B10" s="87" t="s">
        <v>21</v>
      </c>
      <c r="C10" s="94">
        <v>358818772.55000001</v>
      </c>
      <c r="D10" s="89"/>
      <c r="E10" s="89">
        <v>15770542.869999999</v>
      </c>
      <c r="F10" s="89"/>
      <c r="G10" s="90"/>
      <c r="H10" s="90">
        <v>3588187.73</v>
      </c>
      <c r="I10" s="90"/>
      <c r="J10" s="90"/>
      <c r="K10" s="90"/>
      <c r="L10" s="90">
        <v>107836.07</v>
      </c>
      <c r="M10" s="90"/>
      <c r="N10" s="90"/>
      <c r="O10" s="90">
        <v>160107996.56999999</v>
      </c>
      <c r="P10" s="92">
        <f>SUM(D10:O10)</f>
        <v>179574563.23999998</v>
      </c>
      <c r="Q10" s="93">
        <f t="shared" si="0"/>
        <v>179244209.31000003</v>
      </c>
    </row>
    <row r="11" spans="1:17" x14ac:dyDescent="0.25">
      <c r="A11" s="86">
        <v>45394</v>
      </c>
      <c r="B11" s="87" t="s">
        <v>22</v>
      </c>
      <c r="C11" s="94">
        <v>603205269.25</v>
      </c>
      <c r="D11" s="89">
        <v>189656228.78999999</v>
      </c>
      <c r="E11" s="89">
        <v>68159238.810000002</v>
      </c>
      <c r="F11" s="89"/>
      <c r="G11" s="90">
        <v>56384.1</v>
      </c>
      <c r="H11" s="90">
        <v>6032052.6900000004</v>
      </c>
      <c r="I11" s="90"/>
      <c r="J11" s="90">
        <v>5864905.7199999997</v>
      </c>
      <c r="K11" s="90">
        <v>155408.45000000001</v>
      </c>
      <c r="L11" s="90"/>
      <c r="M11" s="90"/>
      <c r="N11" s="90"/>
      <c r="O11" s="90"/>
      <c r="P11" s="89">
        <f>SUM(D11:O11)</f>
        <v>269924218.56</v>
      </c>
      <c r="Q11" s="91">
        <f t="shared" si="0"/>
        <v>333281050.69</v>
      </c>
    </row>
    <row r="12" spans="1:17" x14ac:dyDescent="0.25">
      <c r="A12" s="86">
        <v>45406</v>
      </c>
      <c r="B12" s="87" t="s">
        <v>23</v>
      </c>
      <c r="C12" s="94">
        <v>332957446.30000001</v>
      </c>
      <c r="D12" s="89"/>
      <c r="E12" s="89">
        <v>5903854.7000000002</v>
      </c>
      <c r="F12" s="89">
        <v>1226974.56</v>
      </c>
      <c r="G12" s="90"/>
      <c r="H12" s="90">
        <v>3329574.46</v>
      </c>
      <c r="I12" s="90"/>
      <c r="J12" s="90"/>
      <c r="K12" s="90"/>
      <c r="L12" s="90">
        <v>107836.07</v>
      </c>
      <c r="M12" s="90"/>
      <c r="N12" s="90"/>
      <c r="O12" s="90">
        <v>127748219.17</v>
      </c>
      <c r="P12" s="89">
        <f>SUM(D12:O12)</f>
        <v>138316458.96000001</v>
      </c>
      <c r="Q12" s="91">
        <f t="shared" si="0"/>
        <v>194640987.34</v>
      </c>
    </row>
    <row r="13" spans="1:17" x14ac:dyDescent="0.25">
      <c r="A13" s="86">
        <v>45422</v>
      </c>
      <c r="B13" s="87" t="s">
        <v>24</v>
      </c>
      <c r="C13" s="94">
        <v>704392777.21000004</v>
      </c>
      <c r="D13" s="89">
        <v>203064468.96000001</v>
      </c>
      <c r="E13" s="89">
        <v>77415278.510000005</v>
      </c>
      <c r="F13" s="89">
        <v>1248567.28</v>
      </c>
      <c r="G13" s="90">
        <v>56384.1</v>
      </c>
      <c r="H13" s="90">
        <v>7043927.7699999996</v>
      </c>
      <c r="I13" s="90">
        <v>2561388.89</v>
      </c>
      <c r="J13" s="90">
        <v>6645965.3300000001</v>
      </c>
      <c r="K13" s="90">
        <v>155408.45000000001</v>
      </c>
      <c r="L13" s="90"/>
      <c r="M13" s="90"/>
      <c r="N13" s="90"/>
      <c r="O13" s="90"/>
      <c r="P13" s="89">
        <f t="shared" ref="P13:P27" si="1">SUM(D13:O13)</f>
        <v>298191389.28999996</v>
      </c>
      <c r="Q13" s="91">
        <f t="shared" si="0"/>
        <v>406201387.92000008</v>
      </c>
    </row>
    <row r="14" spans="1:17" x14ac:dyDescent="0.25">
      <c r="A14" s="86">
        <v>45436</v>
      </c>
      <c r="B14" s="87" t="s">
        <v>25</v>
      </c>
      <c r="C14" s="94">
        <v>380326184.72000003</v>
      </c>
      <c r="D14" s="89"/>
      <c r="E14" s="89">
        <v>6267785.54</v>
      </c>
      <c r="F14" s="89"/>
      <c r="G14" s="90"/>
      <c r="H14" s="90">
        <v>3803261.85</v>
      </c>
      <c r="I14" s="90"/>
      <c r="J14" s="90"/>
      <c r="K14" s="90"/>
      <c r="L14" s="90">
        <v>107836.07</v>
      </c>
      <c r="M14" s="90"/>
      <c r="N14" s="90"/>
      <c r="O14" s="90">
        <v>119819280.83</v>
      </c>
      <c r="P14" s="89">
        <f t="shared" si="1"/>
        <v>129998164.28999999</v>
      </c>
      <c r="Q14" s="91">
        <f t="shared" si="0"/>
        <v>250328020.43000004</v>
      </c>
    </row>
    <row r="15" spans="1:17" x14ac:dyDescent="0.25">
      <c r="A15" s="86">
        <v>45453</v>
      </c>
      <c r="B15" s="87" t="s">
        <v>26</v>
      </c>
      <c r="C15" s="94">
        <v>1138669920.8900001</v>
      </c>
      <c r="D15" s="89">
        <v>199449188.56999999</v>
      </c>
      <c r="E15" s="89">
        <v>81738720.379999995</v>
      </c>
      <c r="F15" s="89">
        <v>1230785.04</v>
      </c>
      <c r="G15" s="90">
        <v>56384.1</v>
      </c>
      <c r="H15" s="90">
        <v>11386699.210000001</v>
      </c>
      <c r="I15" s="90">
        <v>2561388.89</v>
      </c>
      <c r="J15" s="90">
        <v>7328188.9400000004</v>
      </c>
      <c r="K15" s="90">
        <v>155408.45000000001</v>
      </c>
      <c r="L15" s="90"/>
      <c r="M15" s="90"/>
      <c r="N15" s="90"/>
      <c r="O15" s="90"/>
      <c r="P15" s="89">
        <f t="shared" si="1"/>
        <v>303906763.57999998</v>
      </c>
      <c r="Q15" s="91">
        <f t="shared" si="0"/>
        <v>834763157.31000018</v>
      </c>
    </row>
    <row r="16" spans="1:17" x14ac:dyDescent="0.25">
      <c r="A16" s="86">
        <v>45471</v>
      </c>
      <c r="B16" s="87" t="s">
        <v>27</v>
      </c>
      <c r="C16" s="94">
        <v>444480377.43000001</v>
      </c>
      <c r="D16" s="89"/>
      <c r="E16" s="89"/>
      <c r="F16" s="89"/>
      <c r="G16" s="90"/>
      <c r="H16" s="90">
        <v>4444803.7699999996</v>
      </c>
      <c r="I16" s="90"/>
      <c r="J16" s="90"/>
      <c r="K16" s="90"/>
      <c r="L16" s="90">
        <v>107836.07</v>
      </c>
      <c r="M16" s="90"/>
      <c r="N16" s="90"/>
      <c r="O16" s="90">
        <v>105306780.83</v>
      </c>
      <c r="P16" s="89">
        <f t="shared" si="1"/>
        <v>109859420.67</v>
      </c>
      <c r="Q16" s="91">
        <f t="shared" si="0"/>
        <v>334620956.75999999</v>
      </c>
    </row>
    <row r="17" spans="1:17" x14ac:dyDescent="0.25">
      <c r="A17" s="86">
        <v>45485</v>
      </c>
      <c r="B17" s="87" t="s">
        <v>28</v>
      </c>
      <c r="C17" s="94">
        <v>870450420.50999999</v>
      </c>
      <c r="D17" s="89">
        <v>227170720.49000001</v>
      </c>
      <c r="E17" s="89">
        <v>107395882.68000001</v>
      </c>
      <c r="F17" s="89">
        <v>1209192.32</v>
      </c>
      <c r="G17" s="90">
        <v>56384.1</v>
      </c>
      <c r="H17" s="90">
        <v>8704504.2100000009</v>
      </c>
      <c r="I17" s="90">
        <v>2561388.89</v>
      </c>
      <c r="J17" s="90">
        <v>8072021.54</v>
      </c>
      <c r="K17" s="90">
        <v>155408.45000000001</v>
      </c>
      <c r="L17" s="90"/>
      <c r="M17" s="90"/>
      <c r="N17" s="90"/>
      <c r="O17" s="90"/>
      <c r="P17" s="89">
        <f t="shared" si="1"/>
        <v>355325502.68000001</v>
      </c>
      <c r="Q17" s="91">
        <f t="shared" si="0"/>
        <v>515124917.82999998</v>
      </c>
    </row>
    <row r="18" spans="1:17" x14ac:dyDescent="0.25">
      <c r="A18" s="86">
        <v>45497</v>
      </c>
      <c r="B18" s="87" t="s">
        <v>29</v>
      </c>
      <c r="C18" s="94">
        <v>327135278.36000001</v>
      </c>
      <c r="D18" s="89">
        <v>67048.56</v>
      </c>
      <c r="E18" s="89"/>
      <c r="F18" s="89"/>
      <c r="G18" s="90"/>
      <c r="H18" s="90">
        <v>3271352.78</v>
      </c>
      <c r="I18" s="90"/>
      <c r="J18" s="90"/>
      <c r="K18" s="90"/>
      <c r="L18" s="90">
        <v>107836.07</v>
      </c>
      <c r="M18" s="90"/>
      <c r="N18" s="90"/>
      <c r="O18" s="90">
        <v>102448972.59999999</v>
      </c>
      <c r="P18" s="89">
        <f t="shared" si="1"/>
        <v>105895210.00999999</v>
      </c>
      <c r="Q18" s="91">
        <f t="shared" si="0"/>
        <v>221240068.35000002</v>
      </c>
    </row>
    <row r="19" spans="1:17" x14ac:dyDescent="0.25">
      <c r="A19" s="86">
        <v>45513</v>
      </c>
      <c r="B19" s="87" t="s">
        <v>30</v>
      </c>
      <c r="C19" s="94">
        <v>893938038.45000005</v>
      </c>
      <c r="D19" s="89">
        <v>260976833.93000001</v>
      </c>
      <c r="E19" s="89">
        <v>82378636.819999993</v>
      </c>
      <c r="F19" s="89">
        <v>1201571.3600000001</v>
      </c>
      <c r="G19" s="90">
        <v>56384.1</v>
      </c>
      <c r="H19" s="90">
        <v>8939380.3800000008</v>
      </c>
      <c r="I19" s="90">
        <v>2561388.89</v>
      </c>
      <c r="J19" s="90">
        <v>8743458.75</v>
      </c>
      <c r="K19" s="90">
        <v>268856.62</v>
      </c>
      <c r="L19" s="90"/>
      <c r="M19" s="90"/>
      <c r="N19" s="90"/>
      <c r="O19" s="90"/>
      <c r="P19" s="89">
        <f t="shared" si="1"/>
        <v>365126510.85000002</v>
      </c>
      <c r="Q19" s="91">
        <f t="shared" si="0"/>
        <v>528811527.60000002</v>
      </c>
    </row>
    <row r="20" spans="1:17" x14ac:dyDescent="0.25">
      <c r="A20" s="86">
        <v>45530</v>
      </c>
      <c r="B20" s="87" t="s">
        <v>31</v>
      </c>
      <c r="C20" s="94">
        <v>488645452.60000002</v>
      </c>
      <c r="D20" s="89"/>
      <c r="E20" s="89">
        <v>9388227.3599999994</v>
      </c>
      <c r="F20" s="89"/>
      <c r="G20" s="90"/>
      <c r="H20" s="90">
        <v>4886454.53</v>
      </c>
      <c r="I20" s="90"/>
      <c r="J20" s="90"/>
      <c r="K20" s="90"/>
      <c r="L20" s="90">
        <v>108786.16</v>
      </c>
      <c r="M20" s="90"/>
      <c r="N20" s="90"/>
      <c r="O20" s="90">
        <v>102205479.45</v>
      </c>
      <c r="P20" s="89">
        <f t="shared" si="1"/>
        <v>116588947.5</v>
      </c>
      <c r="Q20" s="91">
        <f t="shared" si="0"/>
        <v>372056505.10000002</v>
      </c>
    </row>
    <row r="21" spans="1:17" x14ac:dyDescent="0.25">
      <c r="A21" s="86">
        <v>45545</v>
      </c>
      <c r="B21" s="87" t="s">
        <v>32</v>
      </c>
      <c r="C21" s="94">
        <v>918995448.32000005</v>
      </c>
      <c r="D21" s="89">
        <v>253616920.33000001</v>
      </c>
      <c r="E21" s="89">
        <v>91148928.780000001</v>
      </c>
      <c r="F21" s="89">
        <v>1185059.28</v>
      </c>
      <c r="G21" s="90">
        <v>56384.1</v>
      </c>
      <c r="H21" s="90">
        <v>9189954.4800000004</v>
      </c>
      <c r="I21" s="90">
        <v>2561388.89</v>
      </c>
      <c r="J21" s="90">
        <v>9284880.1899999995</v>
      </c>
      <c r="K21" s="90">
        <v>268856.62</v>
      </c>
      <c r="L21" s="90"/>
      <c r="M21" s="90"/>
      <c r="N21" s="90"/>
      <c r="O21" s="90"/>
      <c r="P21" s="89">
        <f t="shared" si="1"/>
        <v>367312372.67000002</v>
      </c>
      <c r="Q21" s="91">
        <f t="shared" si="0"/>
        <v>551683075.6500001</v>
      </c>
    </row>
    <row r="22" spans="1:17" x14ac:dyDescent="0.25">
      <c r="A22" s="86">
        <v>45559</v>
      </c>
      <c r="B22" s="87" t="s">
        <v>33</v>
      </c>
      <c r="C22" s="94">
        <v>497950748.31</v>
      </c>
      <c r="D22" s="89"/>
      <c r="E22" s="89">
        <v>4859029.87</v>
      </c>
      <c r="F22" s="89"/>
      <c r="G22" s="90"/>
      <c r="H22" s="90">
        <v>4979507.4800000004</v>
      </c>
      <c r="I22" s="90"/>
      <c r="J22" s="90"/>
      <c r="K22" s="90"/>
      <c r="L22" s="90">
        <v>108786.16</v>
      </c>
      <c r="M22" s="90"/>
      <c r="N22" s="90">
        <v>28721233.73</v>
      </c>
      <c r="O22" s="90">
        <v>98904452.049999997</v>
      </c>
      <c r="P22" s="89">
        <f t="shared" si="1"/>
        <v>137573009.28999999</v>
      </c>
      <c r="Q22" s="91">
        <f t="shared" si="0"/>
        <v>360377739.01999998</v>
      </c>
    </row>
    <row r="23" spans="1:17" x14ac:dyDescent="0.25">
      <c r="A23" s="86">
        <v>45574</v>
      </c>
      <c r="B23" s="87" t="s">
        <v>34</v>
      </c>
      <c r="C23" s="94">
        <v>1102625899.04</v>
      </c>
      <c r="D23" s="89">
        <v>250958126.69999999</v>
      </c>
      <c r="E23" s="89">
        <v>96007958.650000006</v>
      </c>
      <c r="F23" s="89">
        <v>1099958.56</v>
      </c>
      <c r="G23" s="90">
        <v>56384.1</v>
      </c>
      <c r="H23" s="90">
        <v>11026258.99</v>
      </c>
      <c r="I23" s="90">
        <v>2561388.89</v>
      </c>
      <c r="J23" s="90"/>
      <c r="K23" s="90">
        <v>268856.62</v>
      </c>
      <c r="L23" s="90"/>
      <c r="M23" s="90"/>
      <c r="N23" s="90"/>
      <c r="O23" s="90"/>
      <c r="P23" s="89">
        <f t="shared" si="1"/>
        <v>361978932.51000005</v>
      </c>
      <c r="Q23" s="91">
        <f t="shared" si="0"/>
        <v>740646966.52999997</v>
      </c>
    </row>
    <row r="24" spans="1:17" x14ac:dyDescent="0.25">
      <c r="A24" s="86">
        <v>45589</v>
      </c>
      <c r="B24" s="87" t="s">
        <v>35</v>
      </c>
      <c r="C24" s="94">
        <v>461299008.22000003</v>
      </c>
      <c r="D24" s="89"/>
      <c r="E24" s="89">
        <v>6780697.3499999996</v>
      </c>
      <c r="F24" s="89"/>
      <c r="G24" s="90"/>
      <c r="H24" s="90">
        <v>4612990.08</v>
      </c>
      <c r="I24" s="90"/>
      <c r="J24" s="90"/>
      <c r="K24" s="90"/>
      <c r="L24" s="90">
        <v>108786.16</v>
      </c>
      <c r="M24" s="90"/>
      <c r="N24" s="90">
        <v>15397793.390000001</v>
      </c>
      <c r="O24" s="90">
        <v>96076849.319999993</v>
      </c>
      <c r="P24" s="89">
        <f t="shared" si="1"/>
        <v>122977116.3</v>
      </c>
      <c r="Q24" s="91">
        <f t="shared" si="0"/>
        <v>338321891.92000002</v>
      </c>
    </row>
    <row r="25" spans="1:17" x14ac:dyDescent="0.25">
      <c r="A25" s="86">
        <v>45607</v>
      </c>
      <c r="B25" s="87" t="s">
        <v>36</v>
      </c>
      <c r="C25" s="94">
        <v>1088808657.8099999</v>
      </c>
      <c r="D25" s="89">
        <v>254392527.53</v>
      </c>
      <c r="E25" s="89">
        <v>102673413.95999999</v>
      </c>
      <c r="F25" s="89">
        <v>1119010.96</v>
      </c>
      <c r="G25" s="90">
        <v>56384.1</v>
      </c>
      <c r="H25" s="90">
        <v>10888086.58</v>
      </c>
      <c r="I25" s="90">
        <v>2561388.89</v>
      </c>
      <c r="J25" s="90"/>
      <c r="K25" s="90">
        <v>268856.62</v>
      </c>
      <c r="L25" s="90"/>
      <c r="M25" s="90"/>
      <c r="N25" s="90"/>
      <c r="O25" s="90"/>
      <c r="P25" s="89">
        <f t="shared" si="1"/>
        <v>371959668.63999999</v>
      </c>
      <c r="Q25" s="91">
        <f t="shared" si="0"/>
        <v>716848989.16999996</v>
      </c>
    </row>
    <row r="26" spans="1:17" x14ac:dyDescent="0.25">
      <c r="A26" s="86">
        <v>45623</v>
      </c>
      <c r="B26" s="87" t="s">
        <v>37</v>
      </c>
      <c r="C26" s="94">
        <v>594478875.24000001</v>
      </c>
      <c r="D26" s="89"/>
      <c r="E26" s="89">
        <v>799913.29</v>
      </c>
      <c r="F26" s="89"/>
      <c r="G26" s="90"/>
      <c r="H26" s="90">
        <v>5944788.75</v>
      </c>
      <c r="I26" s="90"/>
      <c r="J26" s="90"/>
      <c r="K26" s="90"/>
      <c r="L26" s="90">
        <v>108786.16</v>
      </c>
      <c r="M26" s="90"/>
      <c r="N26" s="90">
        <v>18452053.32</v>
      </c>
      <c r="O26" s="90">
        <v>93100530.819999993</v>
      </c>
      <c r="P26" s="89">
        <f t="shared" si="1"/>
        <v>118406072.33999999</v>
      </c>
      <c r="Q26" s="91">
        <f t="shared" si="0"/>
        <v>476072802.90000004</v>
      </c>
    </row>
    <row r="27" spans="1:17" x14ac:dyDescent="0.25">
      <c r="A27" s="86">
        <v>45636</v>
      </c>
      <c r="B27" s="87" t="s">
        <v>38</v>
      </c>
      <c r="C27" s="94">
        <v>986022898.27999997</v>
      </c>
      <c r="D27" s="89">
        <v>280782359.33999997</v>
      </c>
      <c r="E27" s="89">
        <v>103473327.18000001</v>
      </c>
      <c r="F27" s="89">
        <v>1116470.6399999999</v>
      </c>
      <c r="G27" s="90">
        <v>56384.1</v>
      </c>
      <c r="H27" s="90">
        <v>9860228.9800000004</v>
      </c>
      <c r="I27" s="90">
        <v>2561388.89</v>
      </c>
      <c r="J27" s="90"/>
      <c r="K27" s="90">
        <v>268856.62</v>
      </c>
      <c r="L27" s="90"/>
      <c r="M27" s="90"/>
      <c r="N27" s="90"/>
      <c r="O27" s="90"/>
      <c r="P27" s="89">
        <f t="shared" si="1"/>
        <v>398119015.75</v>
      </c>
      <c r="Q27" s="91">
        <f t="shared" si="0"/>
        <v>587903882.52999997</v>
      </c>
    </row>
    <row r="28" spans="1:17" x14ac:dyDescent="0.25">
      <c r="A28" s="86">
        <v>45649</v>
      </c>
      <c r="B28" s="87" t="s">
        <v>54</v>
      </c>
      <c r="C28" s="94">
        <v>488133012.62</v>
      </c>
      <c r="D28" s="89"/>
      <c r="E28" s="89">
        <v>5995418.2300000004</v>
      </c>
      <c r="F28" s="89"/>
      <c r="G28" s="90"/>
      <c r="H28" s="90">
        <v>4881330.13</v>
      </c>
      <c r="I28" s="90"/>
      <c r="J28" s="90"/>
      <c r="K28" s="90"/>
      <c r="L28" s="90">
        <v>108786.16</v>
      </c>
      <c r="M28" s="90"/>
      <c r="N28" s="90">
        <v>16863192.649999999</v>
      </c>
      <c r="O28" s="90"/>
      <c r="P28" s="89">
        <f>SUM(D28:O28)</f>
        <v>27848727.169999998</v>
      </c>
      <c r="Q28" s="91">
        <f>C28-P28</f>
        <v>460284285.44999999</v>
      </c>
    </row>
    <row r="29" spans="1:17" x14ac:dyDescent="0.25">
      <c r="A29" s="86">
        <v>45656</v>
      </c>
      <c r="B29" s="87" t="s">
        <v>73</v>
      </c>
      <c r="C29" s="94">
        <v>575845716.47000003</v>
      </c>
      <c r="D29" s="89">
        <v>420850690.06</v>
      </c>
      <c r="E29" s="89">
        <v>147782806.30000001</v>
      </c>
      <c r="F29" s="95"/>
      <c r="G29" s="90">
        <v>56384.1</v>
      </c>
      <c r="H29" s="90">
        <v>5758457.1600000001</v>
      </c>
      <c r="I29" s="96">
        <v>1397377.86</v>
      </c>
      <c r="J29" s="90"/>
      <c r="K29" s="97">
        <v>0</v>
      </c>
      <c r="L29" s="90"/>
      <c r="M29" s="90"/>
      <c r="N29" s="90"/>
      <c r="O29" s="90"/>
      <c r="P29" s="89">
        <f>SUM(D29:O29)</f>
        <v>575845715.48000002</v>
      </c>
      <c r="Q29" s="98">
        <f>C29-P29</f>
        <v>0.99000000953674316</v>
      </c>
    </row>
    <row r="30" spans="1:17" x14ac:dyDescent="0.25">
      <c r="A30" s="86"/>
      <c r="B30" s="87"/>
      <c r="C30" s="99">
        <f t="shared" ref="C30:Q30" si="2">SUM(C4:C29)</f>
        <v>15878858689.200001</v>
      </c>
      <c r="D30" s="99">
        <f t="shared" si="2"/>
        <v>3112197157.6900001</v>
      </c>
      <c r="E30" s="99">
        <f t="shared" si="2"/>
        <v>1219131266.3799999</v>
      </c>
      <c r="F30" s="99">
        <f t="shared" si="2"/>
        <v>14724964.879999999</v>
      </c>
      <c r="G30" s="99">
        <f t="shared" si="2"/>
        <v>732993.29999999981</v>
      </c>
      <c r="H30" s="99">
        <f t="shared" si="2"/>
        <v>158788586.88</v>
      </c>
      <c r="I30" s="99">
        <f t="shared" si="2"/>
        <v>21888488.98</v>
      </c>
      <c r="J30" s="99">
        <f t="shared" si="2"/>
        <v>59845789.829999991</v>
      </c>
      <c r="K30" s="99">
        <f t="shared" si="2"/>
        <v>2432142.2500000005</v>
      </c>
      <c r="L30" s="99">
        <f t="shared" si="2"/>
        <v>1406619.36</v>
      </c>
      <c r="M30" s="99">
        <f t="shared" si="2"/>
        <v>9044348.9700000007</v>
      </c>
      <c r="N30" s="99">
        <f t="shared" si="2"/>
        <v>79434273.090000004</v>
      </c>
      <c r="O30" s="99">
        <f t="shared" si="2"/>
        <v>1098423184.9300001</v>
      </c>
      <c r="P30" s="115">
        <f t="shared" si="2"/>
        <v>5778049816.5400009</v>
      </c>
      <c r="Q30" s="100">
        <f t="shared" si="2"/>
        <v>10100808872.660004</v>
      </c>
    </row>
    <row r="31" spans="1:17" x14ac:dyDescent="0.25">
      <c r="A31" s="101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  <c r="Q31" s="103"/>
    </row>
    <row r="32" spans="1:17" x14ac:dyDescent="0.25">
      <c r="A32" s="101"/>
      <c r="C32" s="102"/>
      <c r="D32" s="112">
        <f>D30/$C$30</f>
        <v>0.19599627521131349</v>
      </c>
      <c r="E32" s="112">
        <f t="shared" ref="E32:P32" si="3">E30/$C$30</f>
        <v>7.6777008363276861E-2</v>
      </c>
      <c r="F32" s="112">
        <f t="shared" si="3"/>
        <v>9.2733143913014218E-4</v>
      </c>
      <c r="G32" s="112">
        <f t="shared" si="3"/>
        <v>4.6161585939331072E-5</v>
      </c>
      <c r="H32" s="114">
        <f t="shared" si="3"/>
        <v>9.9999999992442766E-3</v>
      </c>
      <c r="I32" s="114">
        <f t="shared" si="3"/>
        <v>1.3784673954487325E-3</v>
      </c>
      <c r="J32" s="112">
        <f t="shared" si="3"/>
        <v>3.7688974378683828E-3</v>
      </c>
      <c r="K32" s="112">
        <f t="shared" si="3"/>
        <v>1.5316858079064718E-4</v>
      </c>
      <c r="L32" s="112">
        <f t="shared" si="3"/>
        <v>8.8584411986530981E-5</v>
      </c>
      <c r="M32" s="112">
        <f t="shared" si="3"/>
        <v>5.6958432259060976E-4</v>
      </c>
      <c r="N32" s="112">
        <f t="shared" si="3"/>
        <v>5.0025177907797105E-3</v>
      </c>
      <c r="O32" s="112">
        <f t="shared" si="3"/>
        <v>6.9175197438912414E-2</v>
      </c>
      <c r="P32" s="114">
        <f t="shared" si="3"/>
        <v>0.36388319397728119</v>
      </c>
      <c r="Q32" s="103"/>
    </row>
    <row r="33" spans="1:17" ht="15.75" thickBot="1" x14ac:dyDescent="0.3">
      <c r="A33" s="101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13"/>
      <c r="Q33" s="103"/>
    </row>
    <row r="34" spans="1:17" ht="15.75" thickBot="1" x14ac:dyDescent="0.3">
      <c r="A34" s="104" t="s">
        <v>39</v>
      </c>
      <c r="B34" s="105"/>
      <c r="C34" s="106">
        <v>13808266629.540001</v>
      </c>
    </row>
    <row r="35" spans="1:17" ht="15.75" thickBot="1" x14ac:dyDescent="0.3">
      <c r="A35" s="104" t="s">
        <v>40</v>
      </c>
      <c r="B35" s="105"/>
      <c r="C35" s="107">
        <f>SUM(C26+C24+C22+C20+C18+C16+C14+C12+C10+C8+C6+C4+C28)/C37</f>
        <v>431007548.7816667</v>
      </c>
      <c r="H35" s="81">
        <f>490489827.77+828284.77</f>
        <v>491318112.53999996</v>
      </c>
    </row>
    <row r="36" spans="1:17" ht="15.75" thickBot="1" x14ac:dyDescent="0.3">
      <c r="A36" s="104" t="s">
        <v>41</v>
      </c>
      <c r="B36" s="105"/>
      <c r="C36" s="107">
        <f>SUM(C27+C25+C23+C21+C19+C17+C15+C13+C11+C9+C7+C5+C29)/C37</f>
        <v>892230675.31833351</v>
      </c>
    </row>
    <row r="37" spans="1:17" ht="15.75" thickBot="1" x14ac:dyDescent="0.3">
      <c r="A37" s="104" t="s">
        <v>42</v>
      </c>
      <c r="B37" s="105"/>
      <c r="C37" s="108">
        <v>12</v>
      </c>
    </row>
    <row r="38" spans="1:17" x14ac:dyDescent="0.25">
      <c r="B38" s="109" t="s">
        <v>74</v>
      </c>
    </row>
    <row r="39" spans="1:17" x14ac:dyDescent="0.25">
      <c r="A39" s="110"/>
      <c r="B39" t="s">
        <v>75</v>
      </c>
    </row>
    <row r="40" spans="1:17" x14ac:dyDescent="0.25">
      <c r="A40" s="111"/>
      <c r="B40" t="s">
        <v>76</v>
      </c>
    </row>
    <row r="41" spans="1:17" x14ac:dyDescent="0.25"/>
    <row r="42" spans="1:17" x14ac:dyDescent="0.25"/>
    <row r="43" spans="1:17" x14ac:dyDescent="0.25"/>
    <row r="44" spans="1:17" x14ac:dyDescent="0.25"/>
    <row r="45" spans="1:17" x14ac:dyDescent="0.25"/>
    <row r="46" spans="1:17" x14ac:dyDescent="0.25"/>
    <row r="47" spans="1:17" x14ac:dyDescent="0.25"/>
    <row r="48" spans="1:1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35.7109375" customWidth="1"/>
    <col min="3" max="3" width="16.5703125" customWidth="1"/>
    <col min="4" max="4" width="19.7109375" customWidth="1"/>
    <col min="5" max="26" width="10.7109375" customWidth="1"/>
  </cols>
  <sheetData>
    <row r="1" spans="1:6" x14ac:dyDescent="0.25">
      <c r="A1" s="159" t="s">
        <v>77</v>
      </c>
      <c r="B1" s="155"/>
      <c r="C1" s="155"/>
      <c r="D1" s="155"/>
      <c r="E1" s="155"/>
      <c r="F1" s="155"/>
    </row>
    <row r="2" spans="1:6" x14ac:dyDescent="0.25">
      <c r="C2" s="1"/>
    </row>
    <row r="3" spans="1:6" x14ac:dyDescent="0.25">
      <c r="A3" s="63" t="s">
        <v>78</v>
      </c>
      <c r="B3" s="63" t="s">
        <v>79</v>
      </c>
      <c r="C3" s="64" t="s">
        <v>80</v>
      </c>
      <c r="D3" s="65" t="s">
        <v>81</v>
      </c>
    </row>
    <row r="4" spans="1:6" x14ac:dyDescent="0.25">
      <c r="A4" s="66">
        <v>45295</v>
      </c>
      <c r="B4" s="4" t="s">
        <v>82</v>
      </c>
      <c r="C4" s="5">
        <v>101991.5</v>
      </c>
    </row>
    <row r="5" spans="1:6" x14ac:dyDescent="0.25">
      <c r="A5" s="66">
        <v>45300</v>
      </c>
      <c r="B5" s="4" t="s">
        <v>83</v>
      </c>
      <c r="C5" s="5">
        <v>10528000.75</v>
      </c>
    </row>
    <row r="6" spans="1:6" x14ac:dyDescent="0.25">
      <c r="A6" s="66">
        <v>45303</v>
      </c>
      <c r="B6" s="4"/>
      <c r="C6" s="5">
        <v>1998721.58</v>
      </c>
    </row>
    <row r="7" spans="1:6" x14ac:dyDescent="0.25">
      <c r="A7" s="66">
        <v>45308</v>
      </c>
      <c r="B7" s="4" t="s">
        <v>84</v>
      </c>
      <c r="C7" s="5">
        <v>5387600.6900000004</v>
      </c>
    </row>
    <row r="8" spans="1:6" x14ac:dyDescent="0.25">
      <c r="A8" s="66">
        <v>45308</v>
      </c>
      <c r="B8" s="4" t="s">
        <v>85</v>
      </c>
      <c r="C8" s="5">
        <v>8552538.0299999993</v>
      </c>
    </row>
    <row r="9" spans="1:6" x14ac:dyDescent="0.25">
      <c r="A9" s="66">
        <v>45308</v>
      </c>
      <c r="B9" s="4" t="s">
        <v>86</v>
      </c>
      <c r="C9" s="5">
        <v>473183.81</v>
      </c>
    </row>
    <row r="10" spans="1:6" x14ac:dyDescent="0.25">
      <c r="A10" s="66">
        <v>45310</v>
      </c>
      <c r="B10" s="4" t="s">
        <v>87</v>
      </c>
      <c r="C10" s="5">
        <v>138266.5</v>
      </c>
    </row>
    <row r="11" spans="1:6" x14ac:dyDescent="0.25">
      <c r="A11" s="66">
        <v>45317</v>
      </c>
      <c r="B11" s="4" t="s">
        <v>87</v>
      </c>
      <c r="C11" s="5">
        <v>108387</v>
      </c>
      <c r="D11" s="7">
        <f>SUM(C4:C11)</f>
        <v>27288689.859999996</v>
      </c>
    </row>
    <row r="12" spans="1:6" x14ac:dyDescent="0.25">
      <c r="A12" s="66">
        <v>45323</v>
      </c>
      <c r="B12" s="4" t="s">
        <v>86</v>
      </c>
      <c r="C12" s="5">
        <v>473183.81</v>
      </c>
    </row>
    <row r="13" spans="1:6" x14ac:dyDescent="0.25">
      <c r="A13" s="66">
        <v>45323</v>
      </c>
      <c r="B13" s="4" t="s">
        <v>88</v>
      </c>
      <c r="C13" s="5">
        <v>10677742.27</v>
      </c>
    </row>
    <row r="14" spans="1:6" x14ac:dyDescent="0.25">
      <c r="A14" s="66">
        <v>45324</v>
      </c>
      <c r="B14" s="4" t="s">
        <v>89</v>
      </c>
      <c r="C14" s="5">
        <v>5805899.3099999996</v>
      </c>
    </row>
    <row r="15" spans="1:6" x14ac:dyDescent="0.25">
      <c r="A15" s="66">
        <v>45327</v>
      </c>
      <c r="B15" s="4" t="s">
        <v>90</v>
      </c>
      <c r="C15" s="5">
        <v>23735891.210000001</v>
      </c>
    </row>
    <row r="16" spans="1:6" x14ac:dyDescent="0.25">
      <c r="A16" s="66">
        <v>45327</v>
      </c>
      <c r="B16" s="4" t="s">
        <v>91</v>
      </c>
      <c r="C16" s="5">
        <f>40577407.24-C15</f>
        <v>16841516.030000001</v>
      </c>
    </row>
    <row r="17" spans="1:4" x14ac:dyDescent="0.25">
      <c r="A17" s="66">
        <v>45336</v>
      </c>
      <c r="B17" s="4" t="s">
        <v>87</v>
      </c>
      <c r="C17" s="5">
        <v>116168</v>
      </c>
    </row>
    <row r="18" spans="1:4" x14ac:dyDescent="0.25">
      <c r="A18" s="66">
        <v>45337</v>
      </c>
      <c r="B18" s="4" t="s">
        <v>87</v>
      </c>
      <c r="C18" s="5">
        <v>194197</v>
      </c>
    </row>
    <row r="19" spans="1:4" x14ac:dyDescent="0.25">
      <c r="A19" s="66">
        <v>45345</v>
      </c>
      <c r="B19" s="4" t="s">
        <v>87</v>
      </c>
      <c r="C19" s="67">
        <v>99200</v>
      </c>
    </row>
    <row r="20" spans="1:4" x14ac:dyDescent="0.25">
      <c r="A20" s="66">
        <v>45349</v>
      </c>
      <c r="B20" s="4" t="s">
        <v>87</v>
      </c>
      <c r="C20" s="5">
        <v>114310</v>
      </c>
    </row>
    <row r="21" spans="1:4" ht="15.75" customHeight="1" x14ac:dyDescent="0.25">
      <c r="A21" s="66">
        <v>45350</v>
      </c>
      <c r="B21" s="68" t="s">
        <v>92</v>
      </c>
      <c r="C21" s="5">
        <v>1639406</v>
      </c>
    </row>
    <row r="22" spans="1:4" ht="15.75" customHeight="1" x14ac:dyDescent="0.25">
      <c r="A22" s="66">
        <v>45350</v>
      </c>
      <c r="B22" s="68" t="s">
        <v>93</v>
      </c>
      <c r="C22" s="5">
        <v>9435543.4800000004</v>
      </c>
      <c r="D22" s="7">
        <f>SUM(C12:C22)</f>
        <v>69133057.109999999</v>
      </c>
    </row>
    <row r="23" spans="1:4" ht="15.75" customHeight="1" x14ac:dyDescent="0.25">
      <c r="A23" s="66">
        <v>45352</v>
      </c>
      <c r="B23" s="68" t="s">
        <v>83</v>
      </c>
      <c r="C23" s="5">
        <v>23735891.210000001</v>
      </c>
    </row>
    <row r="24" spans="1:4" ht="15.75" customHeight="1" x14ac:dyDescent="0.25">
      <c r="A24" s="66">
        <v>45352</v>
      </c>
      <c r="B24" s="4" t="s">
        <v>87</v>
      </c>
      <c r="C24" s="5">
        <f>23830823.71-C23</f>
        <v>94932.5</v>
      </c>
    </row>
    <row r="25" spans="1:4" ht="15.75" customHeight="1" x14ac:dyDescent="0.25">
      <c r="A25" s="66">
        <v>45356</v>
      </c>
      <c r="B25" s="4" t="s">
        <v>87</v>
      </c>
      <c r="C25" s="5">
        <v>132407.5</v>
      </c>
    </row>
    <row r="26" spans="1:4" ht="15.75" customHeight="1" x14ac:dyDescent="0.25">
      <c r="A26" s="66">
        <v>45359</v>
      </c>
      <c r="B26" s="4" t="s">
        <v>87</v>
      </c>
      <c r="C26" s="5">
        <v>148377.5</v>
      </c>
    </row>
    <row r="27" spans="1:4" ht="15.75" customHeight="1" x14ac:dyDescent="0.25">
      <c r="A27" s="66">
        <v>45362</v>
      </c>
      <c r="B27" s="4" t="s">
        <v>87</v>
      </c>
      <c r="C27" s="5">
        <v>399322.5</v>
      </c>
    </row>
    <row r="28" spans="1:4" ht="15.75" customHeight="1" x14ac:dyDescent="0.25">
      <c r="A28" s="66">
        <v>45363</v>
      </c>
      <c r="B28" s="4" t="s">
        <v>94</v>
      </c>
      <c r="C28" s="5">
        <v>5949380.9199999999</v>
      </c>
    </row>
    <row r="29" spans="1:4" ht="15.75" customHeight="1" x14ac:dyDescent="0.25">
      <c r="A29" s="69" t="s">
        <v>95</v>
      </c>
      <c r="B29" s="68" t="s">
        <v>96</v>
      </c>
      <c r="C29" s="5">
        <v>23027688.73</v>
      </c>
    </row>
    <row r="30" spans="1:4" ht="15.75" customHeight="1" x14ac:dyDescent="0.25">
      <c r="A30" s="66">
        <v>45363</v>
      </c>
      <c r="B30" s="68" t="s">
        <v>97</v>
      </c>
      <c r="C30" s="5">
        <v>473183.81</v>
      </c>
    </row>
    <row r="31" spans="1:4" ht="15.75" customHeight="1" x14ac:dyDescent="0.25">
      <c r="A31" s="66">
        <v>45364</v>
      </c>
      <c r="B31" s="68" t="s">
        <v>98</v>
      </c>
      <c r="C31" s="5">
        <v>25657032.870000001</v>
      </c>
    </row>
    <row r="32" spans="1:4" ht="15.75" customHeight="1" x14ac:dyDescent="0.25">
      <c r="A32" s="66">
        <v>45364</v>
      </c>
      <c r="B32" s="68" t="s">
        <v>99</v>
      </c>
      <c r="C32" s="5">
        <v>40000000</v>
      </c>
    </row>
    <row r="33" spans="1:6" ht="15.75" customHeight="1" x14ac:dyDescent="0.25">
      <c r="A33" s="66"/>
      <c r="B33" s="68"/>
      <c r="C33" s="5"/>
    </row>
    <row r="34" spans="1:6" ht="15.75" customHeight="1" x14ac:dyDescent="0.25">
      <c r="A34" s="66"/>
      <c r="B34" s="68"/>
      <c r="C34" s="5"/>
      <c r="D34" s="7">
        <f>SUM(C23:C32)</f>
        <v>119618217.54000001</v>
      </c>
    </row>
    <row r="35" spans="1:6" ht="15.75" customHeight="1" x14ac:dyDescent="0.25">
      <c r="A35" s="4"/>
      <c r="B35" s="68"/>
      <c r="C35" s="70">
        <f>SUM(C4:C32)</f>
        <v>216039964.51000002</v>
      </c>
      <c r="D35" s="7">
        <f>SUM(D34,D22,D11)</f>
        <v>216039964.50999999</v>
      </c>
    </row>
    <row r="36" spans="1:6" ht="15.75" customHeight="1" x14ac:dyDescent="0.25">
      <c r="C36" s="1"/>
    </row>
    <row r="37" spans="1:6" ht="15.75" customHeight="1" x14ac:dyDescent="0.25">
      <c r="C37" s="1"/>
    </row>
    <row r="38" spans="1:6" ht="15.75" customHeight="1" x14ac:dyDescent="0.25">
      <c r="A38" s="159" t="s">
        <v>100</v>
      </c>
      <c r="B38" s="155"/>
      <c r="C38" s="155"/>
      <c r="D38" s="155"/>
      <c r="E38" s="155"/>
      <c r="F38" s="155"/>
    </row>
    <row r="39" spans="1:6" ht="15.75" customHeight="1" x14ac:dyDescent="0.25">
      <c r="C39" s="1"/>
    </row>
    <row r="40" spans="1:6" ht="15.75" customHeight="1" x14ac:dyDescent="0.25">
      <c r="A40" s="63" t="s">
        <v>78</v>
      </c>
      <c r="B40" s="63" t="s">
        <v>79</v>
      </c>
      <c r="C40" s="64" t="s">
        <v>80</v>
      </c>
    </row>
    <row r="41" spans="1:6" ht="15.75" customHeight="1" x14ac:dyDescent="0.25">
      <c r="A41" s="66">
        <v>45344</v>
      </c>
      <c r="B41" s="4" t="s">
        <v>101</v>
      </c>
      <c r="C41" s="5">
        <v>14676090.74</v>
      </c>
    </row>
    <row r="42" spans="1:6" ht="15.75" customHeight="1" x14ac:dyDescent="0.25">
      <c r="A42" s="66"/>
      <c r="B42" s="4"/>
      <c r="C42" s="5"/>
    </row>
    <row r="43" spans="1:6" ht="15.75" customHeight="1" x14ac:dyDescent="0.25">
      <c r="C43" s="1"/>
    </row>
    <row r="44" spans="1:6" ht="15.75" customHeight="1" x14ac:dyDescent="0.25">
      <c r="C44" s="1"/>
    </row>
    <row r="45" spans="1:6" ht="15.75" customHeight="1" x14ac:dyDescent="0.25">
      <c r="C45" s="1"/>
    </row>
    <row r="46" spans="1:6" ht="15.75" customHeight="1" x14ac:dyDescent="0.25">
      <c r="C46" s="1"/>
    </row>
    <row r="47" spans="1:6" ht="15.75" customHeight="1" x14ac:dyDescent="0.25">
      <c r="C47" s="1"/>
    </row>
    <row r="48" spans="1:6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2">
    <mergeCell ref="A1:F1"/>
    <mergeCell ref="A38:F38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75.140625" customWidth="1"/>
    <col min="2" max="2" width="31.140625" customWidth="1"/>
    <col min="3" max="3" width="22.28515625" customWidth="1"/>
    <col min="4" max="26" width="10.7109375" customWidth="1"/>
  </cols>
  <sheetData>
    <row r="1" spans="1:3" ht="15.75" x14ac:dyDescent="0.25">
      <c r="A1" s="71" t="s">
        <v>102</v>
      </c>
    </row>
    <row r="2" spans="1:3" ht="15.75" x14ac:dyDescent="0.25">
      <c r="A2" s="72" t="s">
        <v>103</v>
      </c>
    </row>
    <row r="3" spans="1:3" ht="15.75" x14ac:dyDescent="0.25">
      <c r="A3" s="72" t="s">
        <v>104</v>
      </c>
    </row>
    <row r="4" spans="1:3" ht="15.75" x14ac:dyDescent="0.25">
      <c r="A4" s="72" t="s">
        <v>105</v>
      </c>
    </row>
    <row r="5" spans="1:3" ht="15.75" x14ac:dyDescent="0.25">
      <c r="A5" s="72" t="s">
        <v>106</v>
      </c>
    </row>
    <row r="6" spans="1:3" ht="15.75" x14ac:dyDescent="0.25">
      <c r="A6" s="72" t="s">
        <v>107</v>
      </c>
    </row>
    <row r="7" spans="1:3" ht="15.75" x14ac:dyDescent="0.25">
      <c r="A7" s="72" t="s">
        <v>108</v>
      </c>
    </row>
    <row r="10" spans="1:3" ht="15.75" x14ac:dyDescent="0.25">
      <c r="A10" s="71" t="s">
        <v>109</v>
      </c>
      <c r="B10" s="71" t="s">
        <v>110</v>
      </c>
      <c r="C10" s="71" t="s">
        <v>111</v>
      </c>
    </row>
    <row r="11" spans="1:3" ht="15.75" x14ac:dyDescent="0.25">
      <c r="A11" s="72" t="s">
        <v>112</v>
      </c>
      <c r="B11" s="73">
        <v>258764320.09</v>
      </c>
      <c r="C11" s="74" t="s">
        <v>113</v>
      </c>
    </row>
    <row r="12" spans="1:3" ht="15.75" x14ac:dyDescent="0.25">
      <c r="A12" s="72" t="s">
        <v>47</v>
      </c>
      <c r="B12" s="75">
        <v>10677742.27</v>
      </c>
      <c r="C12" s="74" t="s">
        <v>114</v>
      </c>
    </row>
    <row r="13" spans="1:3" ht="15.75" x14ac:dyDescent="0.25">
      <c r="A13" s="72" t="s">
        <v>115</v>
      </c>
      <c r="B13" s="73">
        <v>1821562.22</v>
      </c>
      <c r="C13" s="74" t="s">
        <v>116</v>
      </c>
    </row>
    <row r="14" spans="1:3" ht="15.75" x14ac:dyDescent="0.25">
      <c r="A14" s="72" t="s">
        <v>112</v>
      </c>
      <c r="B14" s="73">
        <v>423514069.06</v>
      </c>
      <c r="C14" s="74" t="s">
        <v>117</v>
      </c>
    </row>
    <row r="15" spans="1:3" ht="15.75" x14ac:dyDescent="0.25">
      <c r="A15" s="72" t="s">
        <v>118</v>
      </c>
      <c r="B15" s="75">
        <v>23735891.210000001</v>
      </c>
      <c r="C15" s="74" t="s">
        <v>119</v>
      </c>
    </row>
    <row r="16" spans="1:3" ht="15.75" x14ac:dyDescent="0.25">
      <c r="A16" s="72" t="s">
        <v>46</v>
      </c>
      <c r="B16" s="73">
        <v>110865918.73999999</v>
      </c>
      <c r="C16" s="74" t="s">
        <v>120</v>
      </c>
    </row>
    <row r="17" spans="1:3" ht="15.75" x14ac:dyDescent="0.25">
      <c r="A17" s="72" t="s">
        <v>47</v>
      </c>
      <c r="B17" s="73">
        <v>23027668.73</v>
      </c>
      <c r="C17" s="74" t="s">
        <v>121</v>
      </c>
    </row>
    <row r="18" spans="1:3" ht="15.75" x14ac:dyDescent="0.25">
      <c r="A18" s="72" t="s">
        <v>115</v>
      </c>
      <c r="B18" s="73">
        <v>2185874.66</v>
      </c>
      <c r="C18" s="74" t="s">
        <v>120</v>
      </c>
    </row>
    <row r="19" spans="1:3" ht="15.75" x14ac:dyDescent="0.25">
      <c r="A19" s="72" t="s">
        <v>122</v>
      </c>
      <c r="B19" s="73">
        <v>473183.81</v>
      </c>
      <c r="C19" s="74" t="s">
        <v>123</v>
      </c>
    </row>
    <row r="20" spans="1:3" ht="15.75" x14ac:dyDescent="0.25">
      <c r="A20" s="72" t="s">
        <v>112</v>
      </c>
      <c r="B20" s="73">
        <v>158708443.27000001</v>
      </c>
      <c r="C20" s="74" t="s">
        <v>124</v>
      </c>
    </row>
    <row r="21" spans="1:3" ht="15.75" customHeight="1" x14ac:dyDescent="0.25">
      <c r="A21" s="72" t="s">
        <v>47</v>
      </c>
      <c r="B21" s="73">
        <v>9435543.4800000004</v>
      </c>
      <c r="C21" s="74" t="s">
        <v>125</v>
      </c>
    </row>
    <row r="22" spans="1:3" ht="15.75" customHeight="1" x14ac:dyDescent="0.25">
      <c r="A22" s="72" t="s">
        <v>115</v>
      </c>
      <c r="B22" s="73">
        <v>1639406</v>
      </c>
      <c r="C22" s="74" t="s">
        <v>123</v>
      </c>
    </row>
    <row r="23" spans="1:3" ht="15.75" customHeight="1" x14ac:dyDescent="0.25">
      <c r="B23" s="76">
        <f>SUM(B11:B22)</f>
        <v>1024849623.5400001</v>
      </c>
    </row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866141732283472" right="0.70866141732283472" top="0.74803149606299213" bottom="0.74803149606299213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/>
  </sheetViews>
  <sheetFormatPr baseColWidth="10" defaultColWidth="14.42578125" defaultRowHeight="15" customHeight="1" x14ac:dyDescent="0.25"/>
  <cols>
    <col min="1" max="1" width="52.140625" customWidth="1"/>
    <col min="2" max="2" width="25.28515625" customWidth="1"/>
    <col min="3" max="4" width="18.28515625" customWidth="1"/>
    <col min="5" max="5" width="18.42578125" customWidth="1"/>
    <col min="6" max="26" width="10.7109375" customWidth="1"/>
  </cols>
  <sheetData>
    <row r="1" spans="1:5" ht="15.75" x14ac:dyDescent="0.25">
      <c r="A1" s="71" t="s">
        <v>102</v>
      </c>
    </row>
    <row r="2" spans="1:5" ht="15.75" x14ac:dyDescent="0.25">
      <c r="A2" s="72" t="s">
        <v>103</v>
      </c>
    </row>
    <row r="3" spans="1:5" ht="15.75" x14ac:dyDescent="0.25">
      <c r="A3" s="72" t="s">
        <v>104</v>
      </c>
    </row>
    <row r="4" spans="1:5" ht="15.75" x14ac:dyDescent="0.25">
      <c r="A4" s="72" t="s">
        <v>105</v>
      </c>
    </row>
    <row r="5" spans="1:5" ht="15.75" x14ac:dyDescent="0.25">
      <c r="A5" s="72" t="s">
        <v>106</v>
      </c>
    </row>
    <row r="6" spans="1:5" ht="15.75" x14ac:dyDescent="0.25">
      <c r="A6" s="72" t="s">
        <v>126</v>
      </c>
    </row>
    <row r="7" spans="1:5" ht="15.75" x14ac:dyDescent="0.25">
      <c r="A7" s="72" t="s">
        <v>108</v>
      </c>
    </row>
    <row r="10" spans="1:5" ht="30.75" customHeight="1" x14ac:dyDescent="0.25">
      <c r="A10" s="77" t="s">
        <v>127</v>
      </c>
      <c r="B10" s="77" t="s">
        <v>128</v>
      </c>
      <c r="C10" s="77" t="s">
        <v>129</v>
      </c>
      <c r="D10" s="77" t="s">
        <v>130</v>
      </c>
      <c r="E10" s="77" t="s">
        <v>131</v>
      </c>
    </row>
    <row r="11" spans="1:5" ht="15.75" x14ac:dyDescent="0.25">
      <c r="A11" s="72" t="s">
        <v>112</v>
      </c>
      <c r="B11" s="73">
        <v>258764320.09</v>
      </c>
      <c r="C11" s="74" t="s">
        <v>113</v>
      </c>
      <c r="D11" s="73">
        <v>423514069.06</v>
      </c>
      <c r="E11" s="74" t="s">
        <v>117</v>
      </c>
    </row>
    <row r="12" spans="1:5" ht="15.75" x14ac:dyDescent="0.25">
      <c r="A12" s="72" t="s">
        <v>118</v>
      </c>
      <c r="B12" s="78">
        <v>0</v>
      </c>
      <c r="C12" s="74" t="s">
        <v>132</v>
      </c>
      <c r="D12" s="73">
        <v>23735891.210000001</v>
      </c>
      <c r="E12" s="74" t="s">
        <v>119</v>
      </c>
    </row>
    <row r="13" spans="1:5" ht="15.75" x14ac:dyDescent="0.25">
      <c r="A13" s="72" t="s">
        <v>46</v>
      </c>
      <c r="B13" s="78">
        <v>0</v>
      </c>
      <c r="C13" s="74" t="s">
        <v>132</v>
      </c>
      <c r="D13" s="73">
        <v>110865918.73999999</v>
      </c>
      <c r="E13" s="74" t="s">
        <v>120</v>
      </c>
    </row>
    <row r="14" spans="1:5" ht="15.75" x14ac:dyDescent="0.25">
      <c r="A14" s="72" t="s">
        <v>47</v>
      </c>
      <c r="B14" s="73">
        <v>10677742.27</v>
      </c>
      <c r="C14" s="74" t="s">
        <v>114</v>
      </c>
      <c r="D14" s="73">
        <v>23027668.73</v>
      </c>
      <c r="E14" s="74" t="s">
        <v>121</v>
      </c>
    </row>
    <row r="15" spans="1:5" ht="15.75" x14ac:dyDescent="0.25">
      <c r="A15" s="72" t="s">
        <v>115</v>
      </c>
      <c r="B15" s="73">
        <v>1821562.22</v>
      </c>
      <c r="C15" s="74" t="s">
        <v>116</v>
      </c>
      <c r="D15" s="73">
        <v>2185874.66</v>
      </c>
      <c r="E15" s="74" t="s">
        <v>120</v>
      </c>
    </row>
    <row r="16" spans="1:5" ht="15.75" x14ac:dyDescent="0.25">
      <c r="A16" s="72" t="s">
        <v>122</v>
      </c>
      <c r="B16" s="78">
        <v>0</v>
      </c>
      <c r="C16" s="74" t="s">
        <v>132</v>
      </c>
      <c r="D16" s="73">
        <v>473183.81</v>
      </c>
      <c r="E16" s="74" t="s">
        <v>123</v>
      </c>
    </row>
    <row r="17" spans="1:5" ht="15.75" x14ac:dyDescent="0.25">
      <c r="A17" s="72" t="s">
        <v>112</v>
      </c>
      <c r="B17" s="73">
        <v>158708443.27000001</v>
      </c>
      <c r="C17" s="74" t="s">
        <v>124</v>
      </c>
      <c r="D17" s="78">
        <v>0</v>
      </c>
      <c r="E17" s="74" t="s">
        <v>132</v>
      </c>
    </row>
    <row r="18" spans="1:5" ht="15.75" x14ac:dyDescent="0.25">
      <c r="A18" s="72" t="s">
        <v>47</v>
      </c>
      <c r="B18" s="73">
        <v>9435543.4800000004</v>
      </c>
      <c r="C18" s="74" t="s">
        <v>125</v>
      </c>
      <c r="D18" s="78">
        <v>0</v>
      </c>
      <c r="E18" s="74" t="s">
        <v>132</v>
      </c>
    </row>
    <row r="19" spans="1:5" ht="15.75" x14ac:dyDescent="0.25">
      <c r="A19" s="72" t="s">
        <v>115</v>
      </c>
      <c r="B19" s="73">
        <v>1639406</v>
      </c>
      <c r="C19" s="74" t="s">
        <v>123</v>
      </c>
      <c r="D19" s="78">
        <v>0</v>
      </c>
      <c r="E19" s="74" t="s">
        <v>132</v>
      </c>
    </row>
    <row r="20" spans="1:5" x14ac:dyDescent="0.25">
      <c r="B20" s="79">
        <f>SUM(B11:B19)</f>
        <v>441047017.33000004</v>
      </c>
      <c r="D20" s="79">
        <f>SUM(D11:D19)</f>
        <v>583802606.20999992</v>
      </c>
    </row>
    <row r="21" spans="1:5" ht="15.75" customHeight="1" x14ac:dyDescent="0.25">
      <c r="D21" s="80">
        <f>B20+D20</f>
        <v>1024849623.54</v>
      </c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Copa 26</vt:lpstr>
      <vt:lpstr>Comparativo 2025</vt:lpstr>
      <vt:lpstr>Evolución Fdo 2%</vt:lpstr>
      <vt:lpstr>Copa 2024</vt:lpstr>
      <vt:lpstr>Hoja4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ELIANA ANINO</cp:lastModifiedBy>
  <cp:lastPrinted>2025-11-17T12:26:40Z</cp:lastPrinted>
  <dcterms:created xsi:type="dcterms:W3CDTF">2024-02-01T11:00:39Z</dcterms:created>
  <dcterms:modified xsi:type="dcterms:W3CDTF">2026-05-19T14:56:03Z</dcterms:modified>
</cp:coreProperties>
</file>