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ESTION\GESTION DE DEUDA 2024\INFORMES\"/>
    </mc:Choice>
  </mc:AlternateContent>
  <xr:revisionPtr revIDLastSave="0" documentId="13_ncr:1_{AA4123B5-0A13-4C22-8FFA-C9A1DA1A29CC}" xr6:coauthVersionLast="47" xr6:coauthVersionMax="47" xr10:uidLastSave="{00000000-0000-0000-0000-000000000000}"/>
  <bookViews>
    <workbookView xWindow="-120" yWindow="-120" windowWidth="24240" windowHeight="13140" activeTab="3" xr2:uid="{C20EC71B-17B1-48F0-A727-449D07BE92D5}"/>
  </bookViews>
  <sheets>
    <sheet name="ALTAS AUTO 2024" sheetId="1" r:id="rId1"/>
    <sheet name="BAJAS AUTO 2024" sheetId="2" r:id="rId2"/>
    <sheet name="ALTAS MOTO 2024" sheetId="3" r:id="rId3"/>
    <sheet name="BAJAS MOTO 2024" sheetId="4" r:id="rId4"/>
  </sheets>
  <calcPr calcId="191029"/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L11" i="4"/>
  <c r="M11" i="4"/>
  <c r="B11" i="4"/>
  <c r="D20" i="3"/>
  <c r="E20" i="3"/>
  <c r="F20" i="3"/>
  <c r="G20" i="3"/>
  <c r="H20" i="3"/>
  <c r="I20" i="3"/>
  <c r="J20" i="3"/>
  <c r="K20" i="3"/>
  <c r="L20" i="3"/>
  <c r="M20" i="3"/>
  <c r="N20" i="3"/>
  <c r="C20" i="3"/>
  <c r="C16" i="2"/>
  <c r="D16" i="2"/>
  <c r="E16" i="2"/>
  <c r="F16" i="2"/>
  <c r="G16" i="2"/>
  <c r="H16" i="2"/>
  <c r="I16" i="2"/>
  <c r="J16" i="2"/>
  <c r="K16" i="2"/>
  <c r="L16" i="2"/>
  <c r="M16" i="2"/>
  <c r="B16" i="2"/>
  <c r="D30" i="1"/>
  <c r="E30" i="1"/>
  <c r="F30" i="1"/>
  <c r="G30" i="1"/>
  <c r="H30" i="1"/>
  <c r="I30" i="1"/>
  <c r="J30" i="1"/>
  <c r="K30" i="1"/>
  <c r="L30" i="1"/>
  <c r="M30" i="1"/>
  <c r="N30" i="1"/>
  <c r="C3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A20EAE-F029-4881-A2FF-E32752853526}" name="ALTAS AUTO 2024" type="4" refreshedVersion="0" background="1">
    <webPr xml="1" sourceData="1" url="C:\Users\Usuario\Downloads\ALTAS AUTO 2024.xml" htmlTables="1" htmlFormat="all"/>
  </connection>
</connections>
</file>

<file path=xl/sharedStrings.xml><?xml version="1.0" encoding="utf-8"?>
<sst xmlns="http://schemas.openxmlformats.org/spreadsheetml/2006/main" count="169" uniqueCount="39">
  <si>
    <t>CLASIFICACION</t>
  </si>
  <si>
    <t>CLASE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</si>
  <si>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</si>
  <si>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</si>
  <si>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</si>
  <si>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</si>
  <si>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</si>
  <si>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</si>
  <si>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</si>
  <si>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</si>
  <si>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SEPTIEMPRE</t>
  </si>
  <si>
    <t>OCTUBRE</t>
  </si>
  <si>
    <t>NOVIEMBRE</t>
  </si>
  <si>
    <t>DICIEMBRE</t>
  </si>
  <si>
    <t>Modelos 0km</t>
  </si>
  <si>
    <t>Otros Modelos</t>
  </si>
  <si>
    <t>AUTOS - ACOPLADOS</t>
  </si>
  <si>
    <t>AUTOS - ACOPLADOS DE TURISMO</t>
  </si>
  <si>
    <t>AUTOS - AUTOMÓVILES</t>
  </si>
  <si>
    <t>AUTOS - CAMIONES</t>
  </si>
  <si>
    <t>AUTOS - CAMIONETAS</t>
  </si>
  <si>
    <t>AUTOS - CASAS RODANTES</t>
  </si>
  <si>
    <t>AUTOS - CASAS RODANTES SOBRE AUTOMÓVIL</t>
  </si>
  <si>
    <t>AUTOS - CASAS RODANTES SOBRE CAMIÓN</t>
  </si>
  <si>
    <t>AUTOS - CASAS RODANTES SOBRE CAMIONETA</t>
  </si>
  <si>
    <t>AUTOS - MICRO COUPÉ (ANTIG.)</t>
  </si>
  <si>
    <t>AUTOS - OMNIBUS</t>
  </si>
  <si>
    <t>AUTOS - RODA CARGAS</t>
  </si>
  <si>
    <t>AUTOS - SIN TIPO ASIGNADO</t>
  </si>
  <si>
    <t>AUTOS - TRAILLERS</t>
  </si>
  <si>
    <t>MOTOS - CICLOMOTORES</t>
  </si>
  <si>
    <t>MOTOS - CUATRICICLOS</t>
  </si>
  <si>
    <t>MOTOS - MINIMOTONETAS</t>
  </si>
  <si>
    <t>MOTOS - MOTOCARGAS</t>
  </si>
  <si>
    <t>MOTOS - MOTOCICLETAS</t>
  </si>
  <si>
    <t>MOTOS - MOTOFURGONES</t>
  </si>
  <si>
    <t>MOTOS - MOTONETAS</t>
  </si>
  <si>
    <t>MOTOS - SIN TIPO ASIGNADO</t>
  </si>
  <si>
    <t>MOTOS - TRICICLOS CON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</si>
</sst>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R4A9901VMA">
        <xsd:complexType>
          <xsd:sequence minOccurs="0">
            <xsd:element minOccurs="0" nillable="true" name="LIST_G_ESTADISTICA" form="unqualified">
              <xsd:complexType>
                <xsd:sequence minOccurs="0">
                  <xsd:element minOccurs="0" maxOccurs="unbounded" nillable="true" name="G_ESTADISTICA" form="unqualified">
                    <xsd:complexType>
                      <xsd:sequence minOccurs="0">
                        <xsd:element minOccurs="0" nillable="true" type="xsd:string" name="CLASIFICACION" form="unqualified"/>
                        <xsd:element minOccurs="0" nillable="true" type="xsd:string" name="CLASE" form="unqualified"/>
                        <xsd:element minOccurs="0" nillable="true" type="xsd:integer" name="ENERO" form="unqualified"/>
                        <xsd:element minOccurs="0" nillable="true" type="xsd:integer" name="FEBRERO" form="unqualified"/>
                        <xsd:element minOccurs="0" nillable="true" type="xsd:integer" name="MARZO" form="unqualified"/>
                        <xsd:element minOccurs="0" nillable="true" type="xsd:integer" name="ABRIL" form="unqualified"/>
                        <xsd:element minOccurs="0" nillable="true" type="xsd:integer" name="MAYO" form="unqualified"/>
                        <xsd:element minOccurs="0" nillable="true" type="xsd:integer" name="JUNIO" form="unqualified"/>
                        <xsd:element minOccurs="0" nillable="true" type="xsd:integer" name="JULIO" form="unqualified"/>
                        <xsd:element minOccurs="0" nillable="true" type="xsd:integer" name="AGOSTO" form="unqualified"/>
                        <xsd:element minOccurs="0" nillable="true" type="xsd:integer" name="SEPTIEMPRE" form="unqualified"/>
                        <xsd:element minOccurs="0" nillable="true" type="xsd:integer" name="OCTUBRE" form="unqualified"/>
                        <xsd:element minOccurs="0" nillable="true" type="xsd:integer" name="NOVIEMBRE" form="unqualified"/>
                        <xsd:element minOccurs="0" nillable="true" type="xsd:integer" name="DICIEMBRE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RR4A9901VMA_Map" RootElement="RR4A9901VM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C962BF-B322-457E-8F2B-8900A8F34703}" name="Tabla1" displayName="Tabla1" ref="A1:N30" tableType="xml" totalsRowCount="1" connectionId="1">
  <autoFilter ref="A1:N29" xr:uid="{A0C962BF-B322-457E-8F2B-8900A8F34703}"/>
  <tableColumns count="14">
    <tableColumn id="1" xr3:uid="{EBD8A885-DFFF-4ED2-9ED7-7D1C17DCF90D}" uniqueName="CLASIFICACION" name="CLASIFICACION">
      <xmlColumnPr mapId="1" xpath="/RR4A9901VMA/LIST_G_ESTADISTICA/G_ESTADISTICA/CLASIFICACION" xmlDataType="string"/>
    </tableColumn>
    <tableColumn id="2" xr3:uid="{4AADB060-A9F2-4B9B-BADA-09DF7F6834D2}" uniqueName="CLASE" name="CLASE">
      <xmlColumnPr mapId="1" xpath="/RR4A9901VMA/LIST_G_ESTADISTICA/G_ESTADISTICA/CLASE" xmlDataType="string"/>
    </tableColumn>
    <tableColumn id="3" xr3:uid="{38CFAC38-7198-4152-9666-8835326C51FC}" uniqueName="ENERO" name="ENERO" totalsRowFunction="sum">
      <xmlColumnPr mapId="1" xpath="/RR4A9901VMA/LIST_G_ESTADISTICA/G_ESTADISTICA/ENERO" xmlDataType="integer"/>
    </tableColumn>
    <tableColumn id="4" xr3:uid="{30F85FFE-4AE0-464E-8075-B78D421B9ADB}" uniqueName="FEBRERO" name="FEBRERO" totalsRowFunction="sum">
      <xmlColumnPr mapId="1" xpath="/RR4A9901VMA/LIST_G_ESTADISTICA/G_ESTADISTICA/FEBRERO" xmlDataType="integer"/>
    </tableColumn>
    <tableColumn id="5" xr3:uid="{6EA67D82-52C4-43BA-BC95-CEAB78D0160D}" uniqueName="MARZO" name="MARZO" totalsRowFunction="sum">
      <xmlColumnPr mapId="1" xpath="/RR4A9901VMA/LIST_G_ESTADISTICA/G_ESTADISTICA/MARZO" xmlDataType="integer"/>
    </tableColumn>
    <tableColumn id="6" xr3:uid="{B4EB6820-5386-4216-A085-607F8A3675F6}" uniqueName="ABRIL" name="ABRIL" totalsRowFunction="sum">
      <xmlColumnPr mapId="1" xpath="/RR4A9901VMA/LIST_G_ESTADISTICA/G_ESTADISTICA/ABRIL" xmlDataType="integer"/>
    </tableColumn>
    <tableColumn id="7" xr3:uid="{208623CF-14A4-4DCF-9272-46757603E537}" uniqueName="MAYO" name="MAYO" totalsRowFunction="sum">
      <xmlColumnPr mapId="1" xpath="/RR4A9901VMA/LIST_G_ESTADISTICA/G_ESTADISTICA/MAYO" xmlDataType="integer"/>
    </tableColumn>
    <tableColumn id="8" xr3:uid="{55AD2F6F-126E-45BD-8C7F-5E53F1A88C23}" uniqueName="JUNIO" name="JUNIO" totalsRowFunction="sum">
      <xmlColumnPr mapId="1" xpath="/RR4A9901VMA/LIST_G_ESTADISTICA/G_ESTADISTICA/JUNIO" xmlDataType="integer"/>
    </tableColumn>
    <tableColumn id="9" xr3:uid="{4EA5E0B4-8549-4C34-92AC-D983A1494FC3}" uniqueName="JULIO" name="JULIO" totalsRowFunction="sum">
      <xmlColumnPr mapId="1" xpath="/RR4A9901VMA/LIST_G_ESTADISTICA/G_ESTADISTICA/JULIO" xmlDataType="integer"/>
    </tableColumn>
    <tableColumn id="10" xr3:uid="{DFCAB878-42BE-42EC-A703-2BDC1063F889}" uniqueName="AGOSTO" name="AGOSTO" totalsRowFunction="sum">
      <xmlColumnPr mapId="1" xpath="/RR4A9901VMA/LIST_G_ESTADISTICA/G_ESTADISTICA/AGOSTO" xmlDataType="integer"/>
    </tableColumn>
    <tableColumn id="11" xr3:uid="{B5D00307-499A-4430-B8EB-AC5734CB1966}" uniqueName="SEPTIEMPRE" name="SEPTIEMPRE" totalsRowFunction="sum">
      <xmlColumnPr mapId="1" xpath="/RR4A9901VMA/LIST_G_ESTADISTICA/G_ESTADISTICA/SEPTIEMPRE" xmlDataType="integer"/>
    </tableColumn>
    <tableColumn id="12" xr3:uid="{71EB9DB7-AAE2-48BC-ACA8-AAF1C492652E}" uniqueName="OCTUBRE" name="OCTUBRE" totalsRowFunction="sum">
      <xmlColumnPr mapId="1" xpath="/RR4A9901VMA/LIST_G_ESTADISTICA/G_ESTADISTICA/OCTUBRE" xmlDataType="integer"/>
    </tableColumn>
    <tableColumn id="13" xr3:uid="{7F5AFDF7-2680-4157-A634-017F94FDE0F8}" uniqueName="NOVIEMBRE" name="NOVIEMBRE" totalsRowFunction="sum">
      <xmlColumnPr mapId="1" xpath="/RR4A9901VMA/LIST_G_ESTADISTICA/G_ESTADISTICA/NOVIEMBRE" xmlDataType="integer"/>
    </tableColumn>
    <tableColumn id="14" xr3:uid="{992FE5C4-7F9B-4ADF-A223-45BB2641B374}" uniqueName="DICIEMBRE" name="DICIEMBRE" totalsRowFunction="sum">
      <xmlColumnPr mapId="1" xpath="/RR4A9901VMA/LIST_G_ESTADISTICA/G_ESTADISTICA/DICIEMBRE" xmlDataType="integer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F4B6D8-46E5-4C16-94B9-A9FC12EC07CD}" name="Tabla13" displayName="Tabla13" ref="A1:M16" totalsRowCount="1">
  <autoFilter ref="A1:M15" xr:uid="{C2F4B6D8-46E5-4C16-94B9-A9FC12EC07CD}"/>
  <tableColumns count="13">
    <tableColumn id="1" xr3:uid="{B8BF1E29-FE51-4554-BBF5-8C3745D1F99B}" name="CLASE"/>
    <tableColumn id="2" xr3:uid="{32BD72F1-AD9C-4143-A060-1C77402D23EB}" name="ENERO" totalsRowFunction="sum"/>
    <tableColumn id="3" xr3:uid="{E88C52B7-FE9C-4F70-96F2-872BDB843B9D}" name="FEBRERO" totalsRowFunction="sum"/>
    <tableColumn id="4" xr3:uid="{080E28FC-B716-4A2B-BFD9-DB967D197998}" name="MARZO" totalsRowFunction="sum"/>
    <tableColumn id="5" xr3:uid="{0793F662-1C9F-4591-808D-F514EBE76791}" name="ABRIL" totalsRowFunction="sum"/>
    <tableColumn id="6" xr3:uid="{E1D835CA-A2AD-4D74-9388-ACAD2459A669}" name="MAYO" totalsRowFunction="sum"/>
    <tableColumn id="7" xr3:uid="{47EA23A3-3C36-4E54-B695-9DDD02203E5B}" name="JUNIO" totalsRowFunction="sum"/>
    <tableColumn id="8" xr3:uid="{7C249565-DD41-4FD0-B16D-E85A66BF8894}" name="JULIO" totalsRowFunction="sum"/>
    <tableColumn id="9" xr3:uid="{9D309E08-C877-4429-ADBB-19AAD3FA931E}" name="AGOSTO" totalsRowFunction="sum"/>
    <tableColumn id="10" xr3:uid="{2E0C3844-9F47-4135-A769-24F8FB8AB8CD}" name="SEPTIEMPRE" totalsRowFunction="sum"/>
    <tableColumn id="11" xr3:uid="{AEC83DE0-95FE-42B8-ABF7-8C3CDF8ABD25}" name="OCTUBRE" totalsRowFunction="sum"/>
    <tableColumn id="12" xr3:uid="{69FC2EB6-6815-4681-B0A5-22E954B7E6F9}" name="NOVIEMBRE" totalsRowFunction="sum"/>
    <tableColumn id="13" xr3:uid="{7FEB58B2-B218-495A-84DA-5BA2D734AAC2}" name="DICIEMBRE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B64FD8-B41B-46C2-8D2F-0EBCC0998EA7}" name="Tabla14" displayName="Tabla14" ref="A1:N20" totalsRowCount="1">
  <autoFilter ref="A1:N19" xr:uid="{B2B64FD8-B41B-46C2-8D2F-0EBCC0998EA7}"/>
  <tableColumns count="14">
    <tableColumn id="1" xr3:uid="{71AE48F3-E56F-4D4C-90C8-7DE808D190B3}" name="CLASIFICACION"/>
    <tableColumn id="2" xr3:uid="{4DA68EFE-0435-4A88-B2B0-FA01BA701A80}" name="CLASE"/>
    <tableColumn id="3" xr3:uid="{0B17886D-EADE-4988-90DE-55203394CE9F}" name="ENERO" totalsRowFunction="sum"/>
    <tableColumn id="4" xr3:uid="{BF7CAE00-9ECE-4702-B13F-4A156B73A70D}" name="FEBRERO" totalsRowFunction="sum"/>
    <tableColumn id="5" xr3:uid="{3CB6363D-B2EB-4701-813B-E15072F0F66B}" name="MARZO" totalsRowFunction="sum"/>
    <tableColumn id="6" xr3:uid="{EFF41898-6A6B-4C24-9712-A53882014917}" name="ABRIL" totalsRowFunction="sum"/>
    <tableColumn id="7" xr3:uid="{510D6EDC-CF38-4B1A-886B-BD2D40CD613B}" name="MAYO" totalsRowFunction="sum"/>
    <tableColumn id="8" xr3:uid="{95C21703-9D5B-4E0C-BCC5-86D86DDC860B}" name="JUNIO" totalsRowFunction="sum"/>
    <tableColumn id="9" xr3:uid="{E20EF533-1041-4AF0-8AB6-3D49CBF5F057}" name="JULIO" totalsRowFunction="sum"/>
    <tableColumn id="10" xr3:uid="{12845C7E-FAEB-4A8E-87D8-5335490B51AA}" name="AGOSTO" totalsRowFunction="sum"/>
    <tableColumn id="11" xr3:uid="{0AA81FEE-DA43-4223-A182-C2A4CEA90196}" name="SEPTIEMPRE" totalsRowFunction="sum"/>
    <tableColumn id="12" xr3:uid="{0984E02C-95D8-4B6D-B50D-F0735559C5CF}" name="OCTUBRE" totalsRowFunction="sum"/>
    <tableColumn id="13" xr3:uid="{F6A2EAD9-E6AE-45AE-8582-41A73FBCE9D3}" name="NOVIEMBRE" totalsRowFunction="sum"/>
    <tableColumn id="14" xr3:uid="{B4F6BD80-3141-473C-9856-2A822881E28D}" name="DICIEMBRE" totalsRowFunction="s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F1DC66-084A-4893-8A43-3D40263BCB93}" name="Tabla15" displayName="Tabla15" ref="A1:M11" totalsRowCount="1">
  <autoFilter ref="A1:M10" xr:uid="{ACF1DC66-084A-4893-8A43-3D40263BCB93}"/>
  <tableColumns count="13">
    <tableColumn id="1" xr3:uid="{8D97892C-5BA4-47BF-A0D6-FF2307CB5293}" name="CLASE"/>
    <tableColumn id="2" xr3:uid="{D5ACBA57-B62D-4777-8373-B08652C6E1FB}" name="ENERO" totalsRowFunction="sum"/>
    <tableColumn id="3" xr3:uid="{3C9115FD-4169-4555-BC01-EA91043F350A}" name="FEBRERO" totalsRowFunction="sum"/>
    <tableColumn id="4" xr3:uid="{D45DCF94-8796-4755-A435-36B4C472A101}" name="MARZO" totalsRowFunction="sum"/>
    <tableColumn id="5" xr3:uid="{2F40F359-A255-4A3C-BE37-8FB66BF2D844}" name="ABRIL" totalsRowFunction="sum"/>
    <tableColumn id="6" xr3:uid="{379F938C-B29B-4FA9-97FF-40BF09A4C808}" name="MAYO" totalsRowFunction="sum"/>
    <tableColumn id="7" xr3:uid="{11D19003-62CF-4E15-ACC9-8E3F348DCC60}" name="JUNIO" totalsRowFunction="sum"/>
    <tableColumn id="8" xr3:uid="{F9AE8831-1684-44FD-8441-266C0015A960}" name="JULIO" totalsRowFunction="sum"/>
    <tableColumn id="9" xr3:uid="{A4766B48-2885-4A58-A21D-60E318BCE9F1}" name="AGOSTO" totalsRowFunction="sum"/>
    <tableColumn id="10" xr3:uid="{EAB3320B-9260-4226-B5BF-B42C8E2025C8}" name="SEPTIEMPRE" totalsRowFunction="sum"/>
    <tableColumn id="11" xr3:uid="{3F33E1F2-63BB-4793-9755-9F92FF786FFB}" name="OCTUBRE" totalsRowFunction="sum"/>
    <tableColumn id="12" xr3:uid="{8ED7575F-0CC9-4097-9353-9B0B93C7947C}" name="NOVIEMBRE" totalsRowFunction="sum"/>
    <tableColumn id="13" xr3:uid="{4F5B4624-E49A-4E85-A37A-2DFF40281A1C}" name="DICIEMBRE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A10" workbookViewId="0">
      <selection activeCell="M33" sqref="M33"/>
    </sheetView>
  </sheetViews>
  <sheetFormatPr baseColWidth="10" defaultRowHeight="15" x14ac:dyDescent="0.25"/>
  <cols>
    <col min="1" max="1" width="16.7109375" bestFit="1" customWidth="1"/>
    <col min="2" max="2" width="42.5703125" bestFit="1" customWidth="1"/>
    <col min="3" max="3" width="9.28515625" bestFit="1" customWidth="1"/>
    <col min="4" max="4" width="11.140625" bestFit="1" customWidth="1"/>
    <col min="5" max="5" width="10" bestFit="1" customWidth="1"/>
    <col min="6" max="6" width="8.28515625" bestFit="1" customWidth="1"/>
    <col min="7" max="7" width="9" bestFit="1" customWidth="1"/>
    <col min="8" max="8" width="8.85546875" bestFit="1" customWidth="1"/>
    <col min="9" max="9" width="8.28515625" bestFit="1" customWidth="1"/>
    <col min="10" max="10" width="10.85546875" bestFit="1" customWidth="1"/>
    <col min="11" max="11" width="14.140625" bestFit="1" customWidth="1"/>
    <col min="12" max="12" width="11.5703125" bestFit="1" customWidth="1"/>
    <col min="13" max="13" width="14.140625" bestFit="1" customWidth="1"/>
    <col min="14" max="14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 t="s">
        <v>14</v>
      </c>
      <c r="B2" s="1" t="s">
        <v>16</v>
      </c>
      <c r="C2">
        <v>0</v>
      </c>
      <c r="D2">
        <v>0</v>
      </c>
      <c r="E2">
        <v>0</v>
      </c>
      <c r="F2">
        <v>3</v>
      </c>
      <c r="G2">
        <v>1</v>
      </c>
      <c r="H2">
        <v>0</v>
      </c>
      <c r="I2">
        <v>1</v>
      </c>
      <c r="J2">
        <v>5</v>
      </c>
      <c r="K2">
        <v>1</v>
      </c>
      <c r="L2">
        <v>2</v>
      </c>
      <c r="M2">
        <v>3</v>
      </c>
      <c r="N2">
        <v>0</v>
      </c>
    </row>
    <row r="3" spans="1:14" x14ac:dyDescent="0.25">
      <c r="A3" s="1" t="s">
        <v>14</v>
      </c>
      <c r="B3" s="1" t="s">
        <v>17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</row>
    <row r="4" spans="1:14" x14ac:dyDescent="0.25">
      <c r="A4" s="1" t="s">
        <v>14</v>
      </c>
      <c r="B4" s="1" t="s">
        <v>18</v>
      </c>
      <c r="C4">
        <v>42</v>
      </c>
      <c r="D4">
        <v>17</v>
      </c>
      <c r="E4">
        <v>37</v>
      </c>
      <c r="F4">
        <v>41</v>
      </c>
      <c r="G4">
        <v>28</v>
      </c>
      <c r="H4">
        <v>30</v>
      </c>
      <c r="I4">
        <v>19</v>
      </c>
      <c r="J4">
        <v>84</v>
      </c>
      <c r="K4">
        <v>46</v>
      </c>
      <c r="L4">
        <v>36</v>
      </c>
      <c r="M4">
        <v>43</v>
      </c>
      <c r="N4">
        <v>26</v>
      </c>
    </row>
    <row r="5" spans="1:14" x14ac:dyDescent="0.25">
      <c r="A5" s="1" t="s">
        <v>14</v>
      </c>
      <c r="B5" s="1" t="s">
        <v>19</v>
      </c>
      <c r="C5">
        <v>1</v>
      </c>
      <c r="D5">
        <v>0</v>
      </c>
      <c r="E5">
        <v>0</v>
      </c>
      <c r="F5">
        <v>1</v>
      </c>
      <c r="G5">
        <v>20</v>
      </c>
      <c r="H5">
        <v>2</v>
      </c>
      <c r="I5">
        <v>0</v>
      </c>
      <c r="J5">
        <v>8</v>
      </c>
      <c r="K5">
        <v>1</v>
      </c>
      <c r="L5">
        <v>2</v>
      </c>
      <c r="M5">
        <v>0</v>
      </c>
      <c r="N5">
        <v>4</v>
      </c>
    </row>
    <row r="6" spans="1:14" x14ac:dyDescent="0.25">
      <c r="A6" s="1" t="s">
        <v>14</v>
      </c>
      <c r="B6" s="1" t="s">
        <v>20</v>
      </c>
      <c r="C6">
        <v>28</v>
      </c>
      <c r="D6">
        <v>21</v>
      </c>
      <c r="E6">
        <v>33</v>
      </c>
      <c r="F6">
        <v>44</v>
      </c>
      <c r="G6">
        <v>37</v>
      </c>
      <c r="H6">
        <v>51</v>
      </c>
      <c r="I6">
        <v>26</v>
      </c>
      <c r="J6">
        <v>107</v>
      </c>
      <c r="K6">
        <v>57</v>
      </c>
      <c r="L6">
        <v>37</v>
      </c>
      <c r="M6">
        <v>74</v>
      </c>
      <c r="N6">
        <v>37</v>
      </c>
    </row>
    <row r="7" spans="1:14" x14ac:dyDescent="0.25">
      <c r="A7" s="1" t="s">
        <v>14</v>
      </c>
      <c r="B7" s="1" t="s">
        <v>21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 x14ac:dyDescent="0.25">
      <c r="A8" s="1" t="s">
        <v>14</v>
      </c>
      <c r="B8" s="1" t="s">
        <v>22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 x14ac:dyDescent="0.25">
      <c r="A9" s="1" t="s">
        <v>14</v>
      </c>
      <c r="B9" s="1" t="s">
        <v>23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25">
      <c r="A10" s="1" t="s">
        <v>14</v>
      </c>
      <c r="B10" s="1" t="s">
        <v>24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25">
      <c r="A11" s="1" t="s">
        <v>14</v>
      </c>
      <c r="B11" s="1" t="s">
        <v>25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 x14ac:dyDescent="0.25">
      <c r="A12" s="1" t="s">
        <v>14</v>
      </c>
      <c r="B12" s="1" t="s">
        <v>26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</row>
    <row r="13" spans="1:14" x14ac:dyDescent="0.25">
      <c r="A13" s="1" t="s">
        <v>14</v>
      </c>
      <c r="B13" s="1" t="s">
        <v>27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</row>
    <row r="14" spans="1:14" x14ac:dyDescent="0.25">
      <c r="A14" s="1" t="s">
        <v>14</v>
      </c>
      <c r="B14" s="1" t="s">
        <v>28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 x14ac:dyDescent="0.25">
      <c r="A15" s="1" t="s">
        <v>14</v>
      </c>
      <c r="B15" s="1" t="s">
        <v>29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4" x14ac:dyDescent="0.25">
      <c r="A16" s="1" t="s">
        <v>15</v>
      </c>
      <c r="B16" s="1" t="s">
        <v>16</v>
      </c>
      <c r="C16">
        <v>12</v>
      </c>
      <c r="D16">
        <v>2</v>
      </c>
      <c r="E16">
        <v>1</v>
      </c>
      <c r="F16">
        <v>7</v>
      </c>
      <c r="G16">
        <v>4</v>
      </c>
      <c r="H16">
        <v>6</v>
      </c>
      <c r="I16">
        <v>0</v>
      </c>
      <c r="J16">
        <v>4</v>
      </c>
      <c r="K16">
        <v>5</v>
      </c>
      <c r="L16">
        <v>2</v>
      </c>
      <c r="M16">
        <v>4</v>
      </c>
      <c r="N16">
        <v>3</v>
      </c>
    </row>
    <row r="17" spans="1:14" x14ac:dyDescent="0.25">
      <c r="A17" s="1" t="s">
        <v>15</v>
      </c>
      <c r="B17" s="1" t="s">
        <v>17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5">
      <c r="A18" s="1" t="s">
        <v>15</v>
      </c>
      <c r="B18" s="1" t="s">
        <v>18</v>
      </c>
      <c r="C18">
        <v>295</v>
      </c>
      <c r="D18">
        <v>52</v>
      </c>
      <c r="E18">
        <v>103</v>
      </c>
      <c r="F18">
        <v>111</v>
      </c>
      <c r="G18">
        <v>104</v>
      </c>
      <c r="H18">
        <v>107</v>
      </c>
      <c r="I18">
        <v>35</v>
      </c>
      <c r="J18">
        <v>236</v>
      </c>
      <c r="K18">
        <v>99</v>
      </c>
      <c r="L18">
        <v>92</v>
      </c>
      <c r="M18">
        <v>113</v>
      </c>
      <c r="N18">
        <v>64</v>
      </c>
    </row>
    <row r="19" spans="1:14" x14ac:dyDescent="0.25">
      <c r="A19" s="1" t="s">
        <v>15</v>
      </c>
      <c r="B19" s="1" t="s">
        <v>19</v>
      </c>
      <c r="C19">
        <v>27</v>
      </c>
      <c r="D19">
        <v>3</v>
      </c>
      <c r="E19">
        <v>10</v>
      </c>
      <c r="F19">
        <v>8</v>
      </c>
      <c r="G19">
        <v>2</v>
      </c>
      <c r="H19">
        <v>9</v>
      </c>
      <c r="I19">
        <v>1</v>
      </c>
      <c r="J19">
        <v>18</v>
      </c>
      <c r="K19">
        <v>9</v>
      </c>
      <c r="L19">
        <v>14</v>
      </c>
      <c r="M19">
        <v>10</v>
      </c>
      <c r="N19">
        <v>3</v>
      </c>
    </row>
    <row r="20" spans="1:14" x14ac:dyDescent="0.25">
      <c r="A20" s="1" t="s">
        <v>15</v>
      </c>
      <c r="B20" s="1" t="s">
        <v>20</v>
      </c>
      <c r="C20">
        <v>172</v>
      </c>
      <c r="D20">
        <v>28</v>
      </c>
      <c r="E20">
        <v>69</v>
      </c>
      <c r="F20">
        <v>92</v>
      </c>
      <c r="G20">
        <v>62</v>
      </c>
      <c r="H20">
        <v>64</v>
      </c>
      <c r="I20">
        <v>32</v>
      </c>
      <c r="J20">
        <v>149</v>
      </c>
      <c r="K20">
        <v>81</v>
      </c>
      <c r="L20">
        <v>36</v>
      </c>
      <c r="M20">
        <v>58</v>
      </c>
      <c r="N20">
        <v>48</v>
      </c>
    </row>
    <row r="21" spans="1:14" x14ac:dyDescent="0.25">
      <c r="A21" s="1" t="s">
        <v>15</v>
      </c>
      <c r="B21" s="1" t="s">
        <v>21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</row>
    <row r="22" spans="1:14" x14ac:dyDescent="0.25">
      <c r="A22" s="1" t="s">
        <v>15</v>
      </c>
      <c r="B22" s="1" t="s">
        <v>22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 x14ac:dyDescent="0.25">
      <c r="A23" s="1" t="s">
        <v>15</v>
      </c>
      <c r="B23" s="1" t="s">
        <v>23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 x14ac:dyDescent="0.25">
      <c r="A24" s="1" t="s">
        <v>15</v>
      </c>
      <c r="B24" s="1" t="s">
        <v>24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 x14ac:dyDescent="0.25">
      <c r="A25" s="1" t="s">
        <v>15</v>
      </c>
      <c r="B25" s="1" t="s">
        <v>25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</row>
    <row r="26" spans="1:14" x14ac:dyDescent="0.25">
      <c r="A26" s="1" t="s">
        <v>15</v>
      </c>
      <c r="B26" s="1" t="s">
        <v>26</v>
      </c>
      <c r="C26">
        <v>0</v>
      </c>
      <c r="D26">
        <v>0</v>
      </c>
      <c r="E26">
        <v>0</v>
      </c>
      <c r="F26">
        <v>5</v>
      </c>
      <c r="G26">
        <v>0</v>
      </c>
      <c r="H26">
        <v>1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</row>
    <row r="27" spans="1:14" x14ac:dyDescent="0.25">
      <c r="A27" s="1" t="s">
        <v>15</v>
      </c>
      <c r="B27" s="1" t="s">
        <v>27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 x14ac:dyDescent="0.25">
      <c r="A28" s="1" t="s">
        <v>15</v>
      </c>
      <c r="B28" s="1" t="s">
        <v>28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4" x14ac:dyDescent="0.25">
      <c r="A29" s="1" t="s">
        <v>15</v>
      </c>
      <c r="B29" s="1" t="s">
        <v>29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4" x14ac:dyDescent="0.25">
      <c r="C30">
        <f>SUBTOTAL(109,Tabla1[ENERO])</f>
        <v>578</v>
      </c>
      <c r="D30">
        <f>SUBTOTAL(109,Tabla1[FEBRERO])</f>
        <v>123</v>
      </c>
      <c r="E30">
        <f>SUBTOTAL(109,Tabla1[MARZO])</f>
        <v>253</v>
      </c>
      <c r="F30">
        <f>SUBTOTAL(109,Tabla1[ABRIL])</f>
        <v>312</v>
      </c>
      <c r="G30">
        <f>SUBTOTAL(109,Tabla1[MAYO])</f>
        <v>258</v>
      </c>
      <c r="H30">
        <f>SUBTOTAL(109,Tabla1[JUNIO])</f>
        <v>270</v>
      </c>
      <c r="I30">
        <f>SUBTOTAL(109,Tabla1[JULIO])</f>
        <v>114</v>
      </c>
      <c r="J30">
        <f>SUBTOTAL(109,Tabla1[AGOSTO])</f>
        <v>612</v>
      </c>
      <c r="K30">
        <f>SUBTOTAL(109,Tabla1[SEPTIEMPRE])</f>
        <v>300</v>
      </c>
      <c r="L30">
        <f>SUBTOTAL(109,Tabla1[OCTUBRE])</f>
        <v>222</v>
      </c>
      <c r="M30">
        <f>SUBTOTAL(109,Tabla1[NOVIEMBRE])</f>
        <v>305</v>
      </c>
      <c r="N30">
        <f>SUBTOTAL(109,Tabla1[DICIEMBRE])</f>
        <v>185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188F-923A-4A0A-A6BB-01352A635568}">
  <dimension ref="A1:M16"/>
  <sheetViews>
    <sheetView workbookViewId="0">
      <selection activeCell="F22" sqref="F22"/>
    </sheetView>
  </sheetViews>
  <sheetFormatPr baseColWidth="10" defaultRowHeight="15" x14ac:dyDescent="0.25"/>
  <cols>
    <col min="1" max="1" width="42.5703125" bestFit="1" customWidth="1"/>
    <col min="2" max="2" width="9.28515625" bestFit="1" customWidth="1"/>
    <col min="3" max="3" width="11.140625" bestFit="1" customWidth="1"/>
    <col min="4" max="4" width="10" bestFit="1" customWidth="1"/>
    <col min="5" max="5" width="8.28515625" bestFit="1" customWidth="1"/>
    <col min="6" max="6" width="9" bestFit="1" customWidth="1"/>
    <col min="7" max="7" width="8.85546875" bestFit="1" customWidth="1"/>
    <col min="8" max="8" width="8.28515625" bestFit="1" customWidth="1"/>
    <col min="9" max="9" width="10.85546875" bestFit="1" customWidth="1"/>
    <col min="10" max="10" width="14.140625" bestFit="1" customWidth="1"/>
    <col min="11" max="11" width="11.5703125" bestFit="1" customWidth="1"/>
    <col min="12" max="12" width="14.140625" bestFit="1" customWidth="1"/>
    <col min="13" max="13" width="13" customWidth="1"/>
  </cols>
  <sheetData>
    <row r="1" spans="1:13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</row>
    <row r="2" spans="1:13" x14ac:dyDescent="0.25">
      <c r="A2" s="1" t="s">
        <v>16</v>
      </c>
      <c r="B2">
        <v>1</v>
      </c>
      <c r="C2">
        <v>2</v>
      </c>
      <c r="D2">
        <v>4</v>
      </c>
      <c r="E2">
        <v>3</v>
      </c>
      <c r="F2">
        <v>10</v>
      </c>
      <c r="G2">
        <v>4</v>
      </c>
      <c r="H2">
        <v>2</v>
      </c>
      <c r="I2">
        <v>2</v>
      </c>
      <c r="J2">
        <v>5</v>
      </c>
      <c r="K2">
        <v>4</v>
      </c>
      <c r="L2">
        <v>3</v>
      </c>
      <c r="M2">
        <v>6</v>
      </c>
    </row>
    <row r="3" spans="1:13" x14ac:dyDescent="0.25">
      <c r="A3" s="1" t="s">
        <v>17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s="1" t="s">
        <v>18</v>
      </c>
      <c r="B4">
        <v>125</v>
      </c>
      <c r="C4">
        <v>136</v>
      </c>
      <c r="D4">
        <v>113</v>
      </c>
      <c r="E4">
        <v>157</v>
      </c>
      <c r="F4">
        <v>190</v>
      </c>
      <c r="G4">
        <v>143</v>
      </c>
      <c r="H4">
        <v>225</v>
      </c>
      <c r="I4">
        <v>234</v>
      </c>
      <c r="J4">
        <v>182</v>
      </c>
      <c r="K4">
        <v>204</v>
      </c>
      <c r="L4">
        <v>179</v>
      </c>
      <c r="M4">
        <v>176</v>
      </c>
    </row>
    <row r="5" spans="1:13" x14ac:dyDescent="0.25">
      <c r="A5" s="1" t="s">
        <v>19</v>
      </c>
      <c r="B5">
        <v>5</v>
      </c>
      <c r="C5">
        <v>13</v>
      </c>
      <c r="D5">
        <v>15</v>
      </c>
      <c r="E5">
        <v>10</v>
      </c>
      <c r="F5">
        <v>15</v>
      </c>
      <c r="G5">
        <v>10</v>
      </c>
      <c r="H5">
        <v>14</v>
      </c>
      <c r="I5">
        <v>10</v>
      </c>
      <c r="J5">
        <v>10</v>
      </c>
      <c r="K5">
        <v>11</v>
      </c>
      <c r="L5">
        <v>5</v>
      </c>
      <c r="M5">
        <v>16</v>
      </c>
    </row>
    <row r="6" spans="1:13" x14ac:dyDescent="0.25">
      <c r="A6" s="1" t="s">
        <v>20</v>
      </c>
      <c r="B6">
        <v>70</v>
      </c>
      <c r="C6">
        <v>59</v>
      </c>
      <c r="D6">
        <v>75</v>
      </c>
      <c r="E6">
        <v>85</v>
      </c>
      <c r="F6">
        <v>106</v>
      </c>
      <c r="G6">
        <v>79</v>
      </c>
      <c r="H6">
        <v>109</v>
      </c>
      <c r="I6">
        <v>106</v>
      </c>
      <c r="J6">
        <v>90</v>
      </c>
      <c r="K6">
        <v>91</v>
      </c>
      <c r="L6">
        <v>72</v>
      </c>
      <c r="M6">
        <v>93</v>
      </c>
    </row>
    <row r="7" spans="1:13" x14ac:dyDescent="0.25">
      <c r="A7" s="1" t="s">
        <v>21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1</v>
      </c>
    </row>
    <row r="8" spans="1:13" x14ac:dyDescent="0.25">
      <c r="A8" s="1" t="s">
        <v>22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</row>
    <row r="9" spans="1:13" x14ac:dyDescent="0.25">
      <c r="A9" s="1" t="s">
        <v>23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s="1" t="s">
        <v>24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 s="1" t="s">
        <v>25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 s="1" t="s">
        <v>26</v>
      </c>
      <c r="B12">
        <v>1</v>
      </c>
      <c r="C12">
        <v>0</v>
      </c>
      <c r="D12">
        <v>1</v>
      </c>
      <c r="E12">
        <v>2</v>
      </c>
      <c r="F12">
        <v>3</v>
      </c>
      <c r="G12">
        <v>1</v>
      </c>
      <c r="H12">
        <v>0</v>
      </c>
      <c r="I12">
        <v>1</v>
      </c>
      <c r="J12">
        <v>0</v>
      </c>
      <c r="K12">
        <v>0</v>
      </c>
      <c r="L12">
        <v>0</v>
      </c>
      <c r="M12">
        <v>2</v>
      </c>
    </row>
    <row r="13" spans="1:13" x14ac:dyDescent="0.25">
      <c r="A13" s="1" t="s">
        <v>27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 s="1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 s="1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B16">
        <f>SUBTOTAL(109,Tabla13[ENERO])</f>
        <v>202</v>
      </c>
      <c r="C16">
        <f>SUBTOTAL(109,Tabla13[FEBRERO])</f>
        <v>210</v>
      </c>
      <c r="D16">
        <f>SUBTOTAL(109,Tabla13[MARZO])</f>
        <v>208</v>
      </c>
      <c r="E16">
        <f>SUBTOTAL(109,Tabla13[ABRIL])</f>
        <v>257</v>
      </c>
      <c r="F16">
        <f>SUBTOTAL(109,Tabla13[MAYO])</f>
        <v>325</v>
      </c>
      <c r="G16">
        <f>SUBTOTAL(109,Tabla13[JUNIO])</f>
        <v>237</v>
      </c>
      <c r="H16">
        <f>SUBTOTAL(109,Tabla13[JULIO])</f>
        <v>350</v>
      </c>
      <c r="I16">
        <f>SUBTOTAL(109,Tabla13[AGOSTO])</f>
        <v>354</v>
      </c>
      <c r="J16">
        <f>SUBTOTAL(109,Tabla13[SEPTIEMPRE])</f>
        <v>288</v>
      </c>
      <c r="K16">
        <f>SUBTOTAL(109,Tabla13[OCTUBRE])</f>
        <v>310</v>
      </c>
      <c r="L16">
        <f>SUBTOTAL(109,Tabla13[NOVIEMBRE])</f>
        <v>259</v>
      </c>
      <c r="M16">
        <f>SUBTOTAL(109,Tabla13[DICIEMBRE])</f>
        <v>294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4065-803F-45E2-8395-768B6BF13539}">
  <dimension ref="A1:N20"/>
  <sheetViews>
    <sheetView workbookViewId="0">
      <selection activeCell="C20" sqref="C20:N20"/>
    </sheetView>
  </sheetViews>
  <sheetFormatPr baseColWidth="10" defaultRowHeight="15" x14ac:dyDescent="0.25"/>
  <cols>
    <col min="1" max="1" width="16.7109375" bestFit="1" customWidth="1"/>
    <col min="2" max="2" width="30" bestFit="1" customWidth="1"/>
    <col min="3" max="3" width="9.28515625" bestFit="1" customWidth="1"/>
    <col min="4" max="4" width="11.140625" bestFit="1" customWidth="1"/>
    <col min="5" max="5" width="10" bestFit="1" customWidth="1"/>
    <col min="6" max="6" width="8.28515625" bestFit="1" customWidth="1"/>
    <col min="7" max="7" width="9" bestFit="1" customWidth="1"/>
    <col min="8" max="8" width="8.85546875" bestFit="1" customWidth="1"/>
    <col min="9" max="9" width="8.28515625" bestFit="1" customWidth="1"/>
    <col min="10" max="10" width="10.85546875" bestFit="1" customWidth="1"/>
    <col min="11" max="11" width="14.140625" bestFit="1" customWidth="1"/>
    <col min="12" max="12" width="11.5703125" bestFit="1" customWidth="1"/>
    <col min="13" max="13" width="14.140625" bestFit="1" customWidth="1"/>
    <col min="14" max="14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 t="s">
        <v>14</v>
      </c>
      <c r="B2" s="1" t="s">
        <v>30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</row>
    <row r="3" spans="1:14" x14ac:dyDescent="0.25">
      <c r="A3" s="1" t="s">
        <v>14</v>
      </c>
      <c r="B3" s="1" t="s">
        <v>31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</row>
    <row r="4" spans="1:14" x14ac:dyDescent="0.25">
      <c r="A4" s="1" t="s">
        <v>14</v>
      </c>
      <c r="B4" s="1" t="s">
        <v>32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 x14ac:dyDescent="0.25">
      <c r="A5" s="1" t="s">
        <v>14</v>
      </c>
      <c r="B5" s="1" t="s">
        <v>33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25">
      <c r="A6" s="1" t="s">
        <v>14</v>
      </c>
      <c r="B6" s="1" t="s">
        <v>34</v>
      </c>
      <c r="C6">
        <v>93</v>
      </c>
      <c r="D6">
        <v>60</v>
      </c>
      <c r="E6">
        <v>109</v>
      </c>
      <c r="F6">
        <v>142</v>
      </c>
      <c r="G6">
        <v>115</v>
      </c>
      <c r="H6">
        <v>117</v>
      </c>
      <c r="I6">
        <v>51</v>
      </c>
      <c r="J6">
        <v>223</v>
      </c>
      <c r="K6">
        <v>162</v>
      </c>
      <c r="L6">
        <v>99</v>
      </c>
      <c r="M6">
        <v>207</v>
      </c>
      <c r="N6">
        <v>139</v>
      </c>
    </row>
    <row r="7" spans="1:14" x14ac:dyDescent="0.25">
      <c r="A7" s="1" t="s">
        <v>14</v>
      </c>
      <c r="B7" s="1" t="s">
        <v>35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 x14ac:dyDescent="0.25">
      <c r="A8" s="1" t="s">
        <v>14</v>
      </c>
      <c r="B8" s="1" t="s">
        <v>36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 x14ac:dyDescent="0.25">
      <c r="A9" s="1" t="s">
        <v>14</v>
      </c>
      <c r="B9" s="1" t="s">
        <v>37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25">
      <c r="A10" s="1" t="s">
        <v>14</v>
      </c>
      <c r="B10" s="1" t="s">
        <v>38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25">
      <c r="A11" s="1" t="s">
        <v>15</v>
      </c>
      <c r="B11" s="1" t="s">
        <v>30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 x14ac:dyDescent="0.25">
      <c r="A12" s="1" t="s">
        <v>15</v>
      </c>
      <c r="B12" s="1" t="s">
        <v>31</v>
      </c>
      <c r="C12">
        <v>1</v>
      </c>
      <c r="D12">
        <v>1</v>
      </c>
      <c r="E12">
        <v>1</v>
      </c>
      <c r="F12">
        <v>0</v>
      </c>
      <c r="G12">
        <v>1</v>
      </c>
      <c r="H12">
        <v>0</v>
      </c>
      <c r="I12">
        <v>0</v>
      </c>
      <c r="J12">
        <v>1</v>
      </c>
      <c r="K12">
        <v>2</v>
      </c>
      <c r="L12">
        <v>0</v>
      </c>
      <c r="M12">
        <v>0</v>
      </c>
      <c r="N12">
        <v>1</v>
      </c>
    </row>
    <row r="13" spans="1:14" x14ac:dyDescent="0.25">
      <c r="A13" s="1" t="s">
        <v>15</v>
      </c>
      <c r="B13" s="1" t="s">
        <v>32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 x14ac:dyDescent="0.25">
      <c r="A14" s="1" t="s">
        <v>15</v>
      </c>
      <c r="B14" s="1" t="s">
        <v>33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 x14ac:dyDescent="0.25">
      <c r="A15" s="1" t="s">
        <v>15</v>
      </c>
      <c r="B15" s="1" t="s">
        <v>34</v>
      </c>
      <c r="C15">
        <v>362</v>
      </c>
      <c r="D15">
        <v>44</v>
      </c>
      <c r="E15">
        <v>95</v>
      </c>
      <c r="F15">
        <v>97</v>
      </c>
      <c r="G15">
        <v>69</v>
      </c>
      <c r="H15">
        <v>51</v>
      </c>
      <c r="I15">
        <v>26</v>
      </c>
      <c r="J15">
        <v>100</v>
      </c>
      <c r="K15">
        <v>75</v>
      </c>
      <c r="L15">
        <v>55</v>
      </c>
      <c r="M15">
        <v>93</v>
      </c>
      <c r="N15">
        <v>41</v>
      </c>
    </row>
    <row r="16" spans="1:14" x14ac:dyDescent="0.25">
      <c r="A16" s="1" t="s">
        <v>15</v>
      </c>
      <c r="B16" s="1" t="s">
        <v>35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4" x14ac:dyDescent="0.25">
      <c r="A17" s="1" t="s">
        <v>15</v>
      </c>
      <c r="B17" s="1" t="s">
        <v>36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5">
      <c r="A18" s="1" t="s">
        <v>15</v>
      </c>
      <c r="B18" s="1" t="s">
        <v>37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 x14ac:dyDescent="0.25">
      <c r="A19" s="1" t="s">
        <v>15</v>
      </c>
      <c r="B19" s="1" t="s">
        <v>38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  <row r="20" spans="1:14" x14ac:dyDescent="0.25">
      <c r="C20">
        <f>SUBTOTAL(109,Tabla14[ENERO])</f>
        <v>456</v>
      </c>
      <c r="D20">
        <f>SUBTOTAL(109,Tabla14[FEBRERO])</f>
        <v>105</v>
      </c>
      <c r="E20">
        <f>SUBTOTAL(109,Tabla14[MARZO])</f>
        <v>206</v>
      </c>
      <c r="F20">
        <f>SUBTOTAL(109,Tabla14[ABRIL])</f>
        <v>239</v>
      </c>
      <c r="G20">
        <f>SUBTOTAL(109,Tabla14[MAYO])</f>
        <v>185</v>
      </c>
      <c r="H20">
        <f>SUBTOTAL(109,Tabla14[JUNIO])</f>
        <v>168</v>
      </c>
      <c r="I20">
        <f>SUBTOTAL(109,Tabla14[JULIO])</f>
        <v>77</v>
      </c>
      <c r="J20">
        <f>SUBTOTAL(109,Tabla14[AGOSTO])</f>
        <v>325</v>
      </c>
      <c r="K20">
        <f>SUBTOTAL(109,Tabla14[SEPTIEMPRE])</f>
        <v>239</v>
      </c>
      <c r="L20">
        <f>SUBTOTAL(109,Tabla14[OCTUBRE])</f>
        <v>154</v>
      </c>
      <c r="M20">
        <f>SUBTOTAL(109,Tabla14[NOVIEMBRE])</f>
        <v>300</v>
      </c>
      <c r="N20">
        <f>SUBTOTAL(109,Tabla14[DICIEMBRE])</f>
        <v>181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B910-680B-419C-A3CD-C3A177AEB146}">
  <dimension ref="A1:M11"/>
  <sheetViews>
    <sheetView tabSelected="1" workbookViewId="0">
      <selection activeCell="M20" sqref="M20"/>
    </sheetView>
  </sheetViews>
  <sheetFormatPr baseColWidth="10" defaultRowHeight="15" x14ac:dyDescent="0.25"/>
  <cols>
    <col min="1" max="1" width="30" bestFit="1" customWidth="1"/>
    <col min="2" max="2" width="9.28515625" bestFit="1" customWidth="1"/>
    <col min="3" max="3" width="11.140625" bestFit="1" customWidth="1"/>
    <col min="4" max="4" width="10" bestFit="1" customWidth="1"/>
    <col min="5" max="5" width="8.28515625" bestFit="1" customWidth="1"/>
    <col min="6" max="6" width="9" bestFit="1" customWidth="1"/>
    <col min="7" max="7" width="8.85546875" bestFit="1" customWidth="1"/>
    <col min="8" max="8" width="8.28515625" bestFit="1" customWidth="1"/>
    <col min="9" max="9" width="10.85546875" bestFit="1" customWidth="1"/>
    <col min="10" max="10" width="14.140625" bestFit="1" customWidth="1"/>
    <col min="11" max="11" width="11.5703125" bestFit="1" customWidth="1"/>
    <col min="12" max="12" width="14.140625" bestFit="1" customWidth="1"/>
    <col min="13" max="13" width="13" customWidth="1"/>
  </cols>
  <sheetData>
    <row r="1" spans="1:13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</row>
    <row r="2" spans="1:13" x14ac:dyDescent="0.25">
      <c r="A2" s="1" t="s">
        <v>30</v>
      </c>
      <c r="B2">
        <v>4</v>
      </c>
      <c r="C2">
        <v>1</v>
      </c>
      <c r="D2">
        <v>1</v>
      </c>
      <c r="E2">
        <v>2</v>
      </c>
      <c r="F2">
        <v>1</v>
      </c>
      <c r="G2">
        <v>0</v>
      </c>
      <c r="H2">
        <v>0</v>
      </c>
      <c r="I2">
        <v>1</v>
      </c>
      <c r="J2">
        <v>0</v>
      </c>
      <c r="K2">
        <v>0</v>
      </c>
      <c r="L2">
        <v>0</v>
      </c>
      <c r="M2">
        <v>1</v>
      </c>
    </row>
    <row r="3" spans="1:13" x14ac:dyDescent="0.25">
      <c r="A3" s="1" t="s">
        <v>31</v>
      </c>
      <c r="B3">
        <v>1</v>
      </c>
      <c r="C3">
        <v>0</v>
      </c>
      <c r="D3">
        <v>0</v>
      </c>
      <c r="E3">
        <v>0</v>
      </c>
      <c r="F3">
        <v>1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</row>
    <row r="4" spans="1:13" x14ac:dyDescent="0.25">
      <c r="A4" s="1" t="s">
        <v>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 s="1" t="s">
        <v>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s="1" t="s">
        <v>34</v>
      </c>
      <c r="B6">
        <v>82</v>
      </c>
      <c r="C6">
        <v>76</v>
      </c>
      <c r="D6">
        <v>93</v>
      </c>
      <c r="E6">
        <v>105</v>
      </c>
      <c r="F6">
        <v>94</v>
      </c>
      <c r="G6">
        <v>68</v>
      </c>
      <c r="H6">
        <v>102</v>
      </c>
      <c r="I6">
        <v>101</v>
      </c>
      <c r="J6">
        <v>136</v>
      </c>
      <c r="K6">
        <v>112</v>
      </c>
      <c r="L6">
        <v>102</v>
      </c>
      <c r="M6">
        <v>127</v>
      </c>
    </row>
    <row r="7" spans="1:13" x14ac:dyDescent="0.25">
      <c r="A7" s="1" t="s">
        <v>35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 s="1" t="s">
        <v>36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 s="1" t="s">
        <v>37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s="1" t="s">
        <v>38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B11">
        <f>SUBTOTAL(109,Tabla15[ENERO])</f>
        <v>87</v>
      </c>
      <c r="C11">
        <f>SUBTOTAL(109,Tabla15[FEBRERO])</f>
        <v>77</v>
      </c>
      <c r="D11">
        <f>SUBTOTAL(109,Tabla15[MARZO])</f>
        <v>94</v>
      </c>
      <c r="E11">
        <f>SUBTOTAL(109,Tabla15[ABRIL])</f>
        <v>107</v>
      </c>
      <c r="F11">
        <f>SUBTOTAL(109,Tabla15[MAYO])</f>
        <v>96</v>
      </c>
      <c r="G11">
        <f>SUBTOTAL(109,Tabla15[JUNIO])</f>
        <v>68</v>
      </c>
      <c r="H11">
        <f>SUBTOTAL(109,Tabla15[JULIO])</f>
        <v>102</v>
      </c>
      <c r="I11">
        <f>SUBTOTAL(109,Tabla15[AGOSTO])</f>
        <v>102</v>
      </c>
      <c r="J11">
        <f>SUBTOTAL(109,Tabla15[SEPTIEMPRE])</f>
        <v>137</v>
      </c>
      <c r="K11">
        <f>SUBTOTAL(109,Tabla15[OCTUBRE])</f>
        <v>112</v>
      </c>
      <c r="L11">
        <f>SUBTOTAL(109,Tabla15[NOVIEMBRE])</f>
        <v>102</v>
      </c>
      <c r="M11">
        <f>SUBTOTAL(109,Tabla15[DICIEMBRE])</f>
        <v>128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ALTAS AUTO 2024</vt:lpstr>
      <vt:lpstr>BAJAS AUTO 2024</vt:lpstr>
      <vt:lpstr>ALTAS MOTO 2024</vt:lpstr>
      <vt:lpstr>BAJAS MOTO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</dc:creator>
  <cp:lastModifiedBy>andrea vignetta</cp:lastModifiedBy>
  <dcterms:created xsi:type="dcterms:W3CDTF">2025-04-07T13:59:32Z</dcterms:created>
  <dcterms:modified xsi:type="dcterms:W3CDTF">2025-04-07T14:01:17Z</dcterms:modified>
</cp:coreProperties>
</file>