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6_{7833EB76-0953-4BAC-AC0B-A499B413BB2B}" xr6:coauthVersionLast="47" xr6:coauthVersionMax="47" xr10:uidLastSave="{00000000-0000-0000-0000-000000000000}"/>
  <bookViews>
    <workbookView xWindow="-110" yWindow="-110" windowWidth="38620" windowHeight="21220" tabRatio="760" xr2:uid="{00000000-000D-0000-FFFF-FFFF00000000}"/>
  </bookViews>
  <sheets>
    <sheet name="INGRESOS 2021" sheetId="19" r:id="rId1"/>
    <sheet name="Gabinete 2021" sheetId="2" r:id="rId2"/>
    <sheet name="Gobierno 2021" sheetId="3" r:id="rId3"/>
    <sheet name="Urbano 2021" sheetId="6" r:id="rId4"/>
    <sheet name="Inclusion 2021" sheetId="4" r:id="rId5"/>
    <sheet name="Economía 2021" sheetId="5" r:id="rId6"/>
    <sheet name="Salud 2021" sheetId="7" r:id="rId7"/>
    <sheet name="Educacion 2021" sheetId="1" r:id="rId8"/>
    <sheet name=" Planif 2021" sheetId="9" r:id="rId9"/>
    <sheet name="Concejo Deliberante 2021" sheetId="11" r:id="rId10"/>
    <sheet name="JUSTICIA ELECTORAL 2021" sheetId="18" r:id="rId11"/>
    <sheet name="CAM 2021" sheetId="17" r:id="rId12"/>
    <sheet name="T-Admis-Conc-2021" sheetId="16" r:id="rId13"/>
    <sheet name="Ente Control SM 2021" sheetId="15" r:id="rId14"/>
    <sheet name="T-Reclam-Apelac-2021" sheetId="14" r:id="rId15"/>
    <sheet name="Auditoria 2021" sheetId="13" r:id="rId16"/>
    <sheet name="Trib-ctas 2021" sheetId="12" r:id="rId17"/>
    <sheet name="justicia de faltas 2021" sheetId="10" r:id="rId18"/>
  </sheets>
  <definedNames>
    <definedName name="_xlnm._FilterDatabase" localSheetId="7" hidden="1">'Educacion 2021'!$A$1:$E$904</definedName>
    <definedName name="_xlnm._FilterDatabase" localSheetId="1" hidden="1">'Gabinete 2021'!$A$1:$E$3192</definedName>
    <definedName name="_xlnm._FilterDatabase" localSheetId="2" hidden="1">'Gobierno 2021'!$A$1:$C$2517</definedName>
    <definedName name="_xlnm._FilterDatabase" localSheetId="4" hidden="1">'Inclusion 2021'!$A$2:$E$1645</definedName>
    <definedName name="_xlnm.Print_Area" localSheetId="15">'Auditoria 2021'!$A$1:$E$156</definedName>
    <definedName name="_xlnm.Print_Area" localSheetId="11">'CAM 2021'!$A$1:$E$48</definedName>
    <definedName name="_xlnm.Print_Area" localSheetId="9">'Concejo Deliberante 2021'!$A$1:$E$152</definedName>
    <definedName name="_xlnm.Print_Area" localSheetId="5">'Economía 2021'!$A$640:$E$688</definedName>
    <definedName name="_xlnm.Print_Area" localSheetId="7">'Educacion 2021'!$A$1:$E$904</definedName>
    <definedName name="_xlnm.Print_Area" localSheetId="13">'Ente Control SM 2021'!$A$1:$E$37</definedName>
    <definedName name="_xlnm.Print_Area" localSheetId="1">'Gabinete 2021'!$A$1:$E$668</definedName>
    <definedName name="_xlnm.Print_Area" localSheetId="2">'Gobierno 2021'!$A$1:$E$703</definedName>
    <definedName name="_xlnm.Print_Area" localSheetId="17">'justicia de faltas 2021'!$A$1:$E$200</definedName>
    <definedName name="_xlnm.Print_Area" localSheetId="10">'JUSTICIA ELECTORAL 2021'!$A$1:$E$33</definedName>
    <definedName name="_xlnm.Print_Area" localSheetId="6">'Salud 2021'!$A$1:$E$389</definedName>
    <definedName name="_xlnm.Print_Area" localSheetId="12">'T-Admis-Conc-2021'!$A$1:$E$35</definedName>
    <definedName name="_xlnm.Print_Area" localSheetId="14">'T-Reclam-Apelac-2021'!$A$1:$E$31</definedName>
    <definedName name="_xlnm.Print_Area" localSheetId="16">'Trib-ctas 2021'!$A$1:$E$86</definedName>
    <definedName name="_xlnm.Print_Area" localSheetId="3">'Urbano 2021'!$A$570:$E$885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0" i="19" l="1"/>
  <c r="M127" i="19"/>
  <c r="D126" i="19"/>
  <c r="C126" i="19"/>
  <c r="B126" i="19"/>
  <c r="A126" i="19"/>
  <c r="M123" i="19"/>
  <c r="N122" i="19" s="1"/>
  <c r="M119" i="19"/>
  <c r="M117" i="19"/>
  <c r="M115" i="19"/>
  <c r="M111" i="19"/>
  <c r="M109" i="19"/>
  <c r="L101" i="19"/>
  <c r="M100" i="19" s="1"/>
  <c r="N99" i="19" s="1"/>
  <c r="M95" i="19"/>
  <c r="N94" i="19" s="1"/>
  <c r="O93" i="19" s="1"/>
  <c r="D92" i="19"/>
  <c r="C92" i="19"/>
  <c r="B92" i="19"/>
  <c r="A92" i="19"/>
  <c r="M88" i="19"/>
  <c r="L76" i="19"/>
  <c r="M75" i="19"/>
  <c r="N74" i="19" s="1"/>
  <c r="K72" i="19"/>
  <c r="L67" i="19" s="1"/>
  <c r="K64" i="19"/>
  <c r="L62" i="19" s="1"/>
  <c r="K61" i="19"/>
  <c r="K58" i="19"/>
  <c r="L57" i="19"/>
  <c r="K55" i="19"/>
  <c r="K53" i="19"/>
  <c r="L52" i="19"/>
  <c r="K51" i="19"/>
  <c r="K50" i="19"/>
  <c r="K49" i="19"/>
  <c r="K48" i="19"/>
  <c r="K47" i="19"/>
  <c r="E47" i="19"/>
  <c r="E48" i="19" s="1"/>
  <c r="E49" i="19" s="1"/>
  <c r="E50" i="19" s="1"/>
  <c r="E51" i="19" s="1"/>
  <c r="L38" i="19"/>
  <c r="K36" i="19"/>
  <c r="K35" i="19"/>
  <c r="K34" i="19"/>
  <c r="E34" i="19"/>
  <c r="E35" i="19" s="1"/>
  <c r="D34" i="19"/>
  <c r="D35" i="19" s="1"/>
  <c r="C34" i="19"/>
  <c r="C35" i="19" s="1"/>
  <c r="B34" i="19"/>
  <c r="B35" i="19" s="1"/>
  <c r="A34" i="19"/>
  <c r="A35" i="19" s="1"/>
  <c r="K33" i="19"/>
  <c r="K32" i="19"/>
  <c r="K31" i="19"/>
  <c r="K30" i="19"/>
  <c r="K29" i="19"/>
  <c r="K28" i="19"/>
  <c r="L27" i="19"/>
  <c r="L26" i="19"/>
  <c r="L25" i="19"/>
  <c r="K23" i="19"/>
  <c r="L22" i="19"/>
  <c r="K13" i="19"/>
  <c r="L11" i="19"/>
  <c r="L8" i="19"/>
  <c r="L5" i="19"/>
  <c r="M4" i="19" l="1"/>
  <c r="L46" i="19"/>
  <c r="M43" i="19" s="1"/>
  <c r="N108" i="19"/>
  <c r="O107" i="19" s="1"/>
  <c r="C894" i="6"/>
  <c r="C893" i="6"/>
  <c r="E891" i="6"/>
  <c r="N3" i="19" l="1"/>
  <c r="O2" i="19" s="1"/>
  <c r="P1" i="19" s="1"/>
  <c r="C1278" i="4"/>
  <c r="C1282" i="4"/>
  <c r="C1280" i="4"/>
  <c r="C1246" i="4"/>
  <c r="C1194" i="4"/>
  <c r="C596" i="4"/>
  <c r="C223" i="4"/>
  <c r="C242" i="4"/>
  <c r="C833" i="6" l="1"/>
  <c r="E831" i="6" s="1"/>
  <c r="C345" i="6"/>
  <c r="C347" i="6"/>
  <c r="C659" i="2"/>
  <c r="C392" i="2"/>
  <c r="C270" i="2"/>
  <c r="C268" i="2"/>
  <c r="C265" i="2"/>
  <c r="C263" i="2"/>
  <c r="C232" i="2"/>
  <c r="C230" i="2"/>
  <c r="C227" i="2"/>
  <c r="C225" i="2"/>
  <c r="C219" i="2"/>
  <c r="C216" i="2"/>
  <c r="C210" i="2"/>
  <c r="C208" i="2"/>
  <c r="C206" i="2"/>
  <c r="C204" i="2"/>
  <c r="C188" i="2"/>
  <c r="C185" i="2"/>
  <c r="C179" i="2"/>
  <c r="C175" i="2"/>
  <c r="C169" i="2"/>
  <c r="C166" i="2"/>
  <c r="C164" i="2"/>
  <c r="C151" i="2"/>
  <c r="C147" i="2"/>
  <c r="C141" i="2"/>
  <c r="C138" i="2"/>
  <c r="C133" i="2"/>
  <c r="C129" i="2"/>
  <c r="C126" i="2"/>
  <c r="C123" i="2"/>
  <c r="C121" i="2"/>
  <c r="C119" i="2"/>
  <c r="C103" i="2"/>
  <c r="C99" i="2"/>
  <c r="C90" i="2"/>
  <c r="C87" i="2"/>
  <c r="C80" i="2"/>
  <c r="C78" i="2"/>
  <c r="C76" i="2"/>
  <c r="C73" i="2"/>
  <c r="C70" i="2"/>
  <c r="C67" i="2"/>
  <c r="C61" i="2"/>
  <c r="C58" i="2"/>
  <c r="C51" i="2"/>
  <c r="C49" i="2"/>
  <c r="C47" i="2"/>
  <c r="C45" i="2"/>
  <c r="C43" i="2"/>
  <c r="C34" i="2"/>
  <c r="C27" i="2"/>
  <c r="C20" i="2"/>
  <c r="C62" i="3"/>
  <c r="C120" i="5"/>
  <c r="C135" i="5"/>
  <c r="C144" i="5"/>
  <c r="C141" i="5"/>
  <c r="C42" i="9"/>
  <c r="C42" i="1"/>
  <c r="C55" i="7"/>
  <c r="C46" i="4"/>
  <c r="C46" i="6"/>
  <c r="C41" i="3"/>
  <c r="C791" i="1"/>
  <c r="C203" i="2" l="1"/>
  <c r="C19" i="2"/>
  <c r="C86" i="1"/>
  <c r="C857" i="6" l="1"/>
  <c r="E855" i="6" s="1"/>
  <c r="C845" i="6"/>
  <c r="E843" i="6" s="1"/>
  <c r="C747" i="6"/>
  <c r="E745" i="6" s="1"/>
  <c r="C735" i="6"/>
  <c r="E733" i="6" s="1"/>
  <c r="C711" i="6"/>
  <c r="E709" i="6" s="1"/>
  <c r="C760" i="6"/>
  <c r="E758" i="6" s="1"/>
  <c r="C772" i="6"/>
  <c r="E770" i="6" s="1"/>
  <c r="C809" i="6"/>
  <c r="E807" i="6" s="1"/>
  <c r="C97" i="2" l="1"/>
  <c r="C94" i="2"/>
  <c r="C31" i="18" l="1"/>
  <c r="C30" i="18"/>
  <c r="C28" i="18"/>
  <c r="C27" i="18" s="1"/>
  <c r="C25" i="18"/>
  <c r="C24" i="18"/>
  <c r="C23" i="18"/>
  <c r="C21" i="18"/>
  <c r="C17" i="18"/>
  <c r="C15" i="18"/>
  <c r="C14" i="18"/>
  <c r="C47" i="17"/>
  <c r="C45" i="17"/>
  <c r="C39" i="17"/>
  <c r="C37" i="17"/>
  <c r="C32" i="17" s="1"/>
  <c r="C35" i="17"/>
  <c r="C33" i="17"/>
  <c r="C27" i="17"/>
  <c r="C25" i="17"/>
  <c r="C23" i="17"/>
  <c r="C21" i="17"/>
  <c r="C18" i="17"/>
  <c r="C16" i="17"/>
  <c r="C34" i="16"/>
  <c r="C32" i="16"/>
  <c r="C28" i="16"/>
  <c r="C27" i="16" s="1"/>
  <c r="C25" i="16"/>
  <c r="C23" i="16"/>
  <c r="C19" i="16"/>
  <c r="C17" i="16"/>
  <c r="C15" i="16"/>
  <c r="C44" i="15"/>
  <c r="B43" i="15"/>
  <c r="B42" i="15"/>
  <c r="B41" i="15"/>
  <c r="C36" i="15"/>
  <c r="C34" i="15"/>
  <c r="C29" i="15"/>
  <c r="C28" i="15"/>
  <c r="C26" i="15"/>
  <c r="C25" i="15" s="1"/>
  <c r="D42" i="15" s="1"/>
  <c r="C22" i="15"/>
  <c r="C20" i="15"/>
  <c r="C18" i="15"/>
  <c r="C16" i="15"/>
  <c r="C30" i="14"/>
  <c r="C28" i="14"/>
  <c r="IV25" i="14"/>
  <c r="C23" i="14"/>
  <c r="C21" i="14"/>
  <c r="C18" i="14"/>
  <c r="C17" i="14"/>
  <c r="C15" i="14"/>
  <c r="C155" i="13"/>
  <c r="C154" i="13" s="1"/>
  <c r="C148" i="13"/>
  <c r="C146" i="13"/>
  <c r="C143" i="13"/>
  <c r="C141" i="13"/>
  <c r="C140" i="13"/>
  <c r="C139" i="13"/>
  <c r="C136" i="13"/>
  <c r="C129" i="13"/>
  <c r="C125" i="13"/>
  <c r="C124" i="13" s="1"/>
  <c r="C123" i="13"/>
  <c r="C122" i="13" s="1"/>
  <c r="C120" i="13"/>
  <c r="C118" i="13"/>
  <c r="C117" i="13"/>
  <c r="C115" i="13" s="1"/>
  <c r="C113" i="13"/>
  <c r="C93" i="13"/>
  <c r="C91" i="13"/>
  <c r="C87" i="13"/>
  <c r="C81" i="13"/>
  <c r="C79" i="13"/>
  <c r="C76" i="13"/>
  <c r="C74" i="13"/>
  <c r="C72" i="13"/>
  <c r="C69" i="13"/>
  <c r="C63" i="13"/>
  <c r="C57" i="13"/>
  <c r="C55" i="13"/>
  <c r="C52" i="13"/>
  <c r="C50" i="13" s="1"/>
  <c r="C48" i="13"/>
  <c r="C45" i="13"/>
  <c r="C43" i="13"/>
  <c r="C34" i="13"/>
  <c r="C29" i="13"/>
  <c r="C28" i="13"/>
  <c r="C22" i="13"/>
  <c r="C21" i="13"/>
  <c r="C85" i="12"/>
  <c r="C81" i="12"/>
  <c r="C75" i="12"/>
  <c r="C73" i="12"/>
  <c r="C70" i="12"/>
  <c r="C67" i="12"/>
  <c r="C65" i="12"/>
  <c r="C63" i="12"/>
  <c r="C61" i="12"/>
  <c r="C55" i="12"/>
  <c r="C53" i="12"/>
  <c r="C48" i="12"/>
  <c r="C46" i="12"/>
  <c r="C43" i="12"/>
  <c r="C41" i="12"/>
  <c r="C34" i="12"/>
  <c r="C33" i="12"/>
  <c r="C27" i="12"/>
  <c r="C26" i="12"/>
  <c r="C25" i="12" s="1"/>
  <c r="C18" i="12"/>
  <c r="C151" i="11"/>
  <c r="C148" i="11"/>
  <c r="C147" i="11" s="1"/>
  <c r="C141" i="11"/>
  <c r="C138" i="11"/>
  <c r="C136" i="11"/>
  <c r="C134" i="11"/>
  <c r="C128" i="11"/>
  <c r="C124" i="11"/>
  <c r="C122" i="11"/>
  <c r="C119" i="11"/>
  <c r="C117" i="11"/>
  <c r="C102" i="11"/>
  <c r="C100" i="11"/>
  <c r="C96" i="11"/>
  <c r="C94" i="11"/>
  <c r="C88" i="11"/>
  <c r="C86" i="11"/>
  <c r="C80" i="11"/>
  <c r="C76" i="11"/>
  <c r="C73" i="11"/>
  <c r="C70" i="11"/>
  <c r="C68" i="11"/>
  <c r="C62" i="11"/>
  <c r="C56" i="11"/>
  <c r="C53" i="11"/>
  <c r="C48" i="11"/>
  <c r="C46" i="11"/>
  <c r="C44" i="11"/>
  <c r="C42" i="11"/>
  <c r="C40" i="11"/>
  <c r="C36" i="11"/>
  <c r="C33" i="11"/>
  <c r="C32" i="11"/>
  <c r="C26" i="11"/>
  <c r="C25" i="11"/>
  <c r="C22" i="11"/>
  <c r="C19" i="11"/>
  <c r="C18" i="11"/>
  <c r="C199" i="10"/>
  <c r="C197" i="10"/>
  <c r="C195" i="10"/>
  <c r="C190" i="10"/>
  <c r="C189" i="10" s="1"/>
  <c r="C186" i="10"/>
  <c r="C184" i="10"/>
  <c r="C183" i="10"/>
  <c r="C172" i="10"/>
  <c r="C170" i="10"/>
  <c r="C166" i="10"/>
  <c r="C159" i="10"/>
  <c r="C157" i="10"/>
  <c r="C154" i="10"/>
  <c r="C151" i="10"/>
  <c r="C146" i="10"/>
  <c r="C143" i="10"/>
  <c r="C138" i="10"/>
  <c r="C133" i="10"/>
  <c r="C130" i="10"/>
  <c r="C124" i="10"/>
  <c r="C122" i="10"/>
  <c r="C119" i="10"/>
  <c r="C117" i="10"/>
  <c r="C116" i="10" s="1"/>
  <c r="C102" i="10"/>
  <c r="C100" i="10"/>
  <c r="C96" i="10"/>
  <c r="C95" i="10" s="1"/>
  <c r="C89" i="10"/>
  <c r="C87" i="10"/>
  <c r="C84" i="10"/>
  <c r="C81" i="10"/>
  <c r="C76" i="10"/>
  <c r="C73" i="10"/>
  <c r="C68" i="10"/>
  <c r="C63" i="10"/>
  <c r="C60" i="10"/>
  <c r="C54" i="10"/>
  <c r="C52" i="10"/>
  <c r="C49" i="10"/>
  <c r="C47" i="10"/>
  <c r="C32" i="10"/>
  <c r="C29" i="10"/>
  <c r="C28" i="10"/>
  <c r="C22" i="10"/>
  <c r="C21" i="10"/>
  <c r="C20" i="10" s="1"/>
  <c r="C15" i="10"/>
  <c r="C14" i="10"/>
  <c r="C13" i="10" s="1"/>
  <c r="C681" i="5"/>
  <c r="C44" i="17" l="1"/>
  <c r="C85" i="11"/>
  <c r="C93" i="11"/>
  <c r="C128" i="13"/>
  <c r="C20" i="14"/>
  <c r="C15" i="17"/>
  <c r="C133" i="11"/>
  <c r="C46" i="10"/>
  <c r="C17" i="11"/>
  <c r="C61" i="11"/>
  <c r="C32" i="12"/>
  <c r="C17" i="12" s="1"/>
  <c r="C60" i="12"/>
  <c r="C20" i="13"/>
  <c r="E13" i="17"/>
  <c r="C27" i="10"/>
  <c r="C12" i="10" s="1"/>
  <c r="C39" i="11"/>
  <c r="C40" i="12"/>
  <c r="C62" i="13"/>
  <c r="C86" i="13"/>
  <c r="C14" i="14"/>
  <c r="C15" i="15"/>
  <c r="C31" i="16"/>
  <c r="C67" i="10"/>
  <c r="C165" i="10"/>
  <c r="C31" i="11"/>
  <c r="C116" i="11"/>
  <c r="C42" i="13"/>
  <c r="C22" i="16"/>
  <c r="C137" i="10"/>
  <c r="C194" i="10"/>
  <c r="E181" i="10" s="1"/>
  <c r="C24" i="11"/>
  <c r="C80" i="12"/>
  <c r="C27" i="13"/>
  <c r="C27" i="14"/>
  <c r="C33" i="15"/>
  <c r="C14" i="16"/>
  <c r="C20" i="18"/>
  <c r="C112" i="13"/>
  <c r="E110" i="13" s="1"/>
  <c r="F529" i="2"/>
  <c r="C92" i="3"/>
  <c r="C16" i="11" l="1"/>
  <c r="E13" i="15"/>
  <c r="E49" i="15" s="1"/>
  <c r="C19" i="13"/>
  <c r="E114" i="11"/>
  <c r="E12" i="18"/>
  <c r="D44" i="10"/>
  <c r="E17" i="13"/>
  <c r="E14" i="11"/>
  <c r="E15" i="12"/>
  <c r="D41" i="15"/>
  <c r="D43" i="15"/>
  <c r="D114" i="10"/>
  <c r="E10" i="10" s="1"/>
  <c r="E12" i="16"/>
  <c r="E12" i="14"/>
  <c r="C56" i="9"/>
  <c r="C71" i="9"/>
  <c r="C125" i="9"/>
  <c r="C173" i="9"/>
  <c r="C282" i="9"/>
  <c r="C346" i="9"/>
  <c r="C394" i="9"/>
  <c r="C333" i="9"/>
  <c r="C267" i="9"/>
  <c r="C160" i="9"/>
  <c r="C113" i="9"/>
  <c r="C206" i="9"/>
  <c r="C465" i="9"/>
  <c r="C506" i="9"/>
  <c r="C452" i="9"/>
  <c r="C518" i="9"/>
  <c r="C528" i="9"/>
  <c r="C525" i="9"/>
  <c r="C516" i="9"/>
  <c r="C514" i="9"/>
  <c r="C512" i="9"/>
  <c r="C504" i="9"/>
  <c r="C499" i="9"/>
  <c r="C497" i="9"/>
  <c r="C495" i="9"/>
  <c r="C493" i="9"/>
  <c r="C475" i="9"/>
  <c r="C472" i="9"/>
  <c r="C462" i="9"/>
  <c r="C460" i="9"/>
  <c r="C458" i="9"/>
  <c r="C450" i="9"/>
  <c r="C445" i="9"/>
  <c r="C443" i="9"/>
  <c r="C441" i="9"/>
  <c r="C439" i="9"/>
  <c r="C135" i="9"/>
  <c r="C133" i="9"/>
  <c r="C123" i="9"/>
  <c r="C121" i="9"/>
  <c r="C119" i="9"/>
  <c r="C110" i="9"/>
  <c r="C108" i="9"/>
  <c r="C106" i="9"/>
  <c r="C104" i="9"/>
  <c r="C28" i="4"/>
  <c r="C35" i="4"/>
  <c r="C21" i="4"/>
  <c r="D44" i="15" l="1"/>
  <c r="E44" i="15" s="1"/>
  <c r="C457" i="9"/>
  <c r="C511" i="9"/>
  <c r="C471" i="9"/>
  <c r="C492" i="9"/>
  <c r="C118" i="9"/>
  <c r="C524" i="9"/>
  <c r="C103" i="9"/>
  <c r="C438" i="9"/>
  <c r="C132" i="9"/>
  <c r="C20" i="4"/>
  <c r="E435" i="9" l="1"/>
  <c r="E489" i="9"/>
  <c r="E101" i="9"/>
  <c r="C31" i="9"/>
  <c r="C24" i="9"/>
  <c r="C17" i="9"/>
  <c r="C16" i="9" l="1"/>
  <c r="C421" i="9"/>
  <c r="C418" i="9"/>
  <c r="C415" i="9"/>
  <c r="C407" i="9"/>
  <c r="C405" i="9"/>
  <c r="C401" i="9"/>
  <c r="C399" i="9"/>
  <c r="C389" i="9"/>
  <c r="C385" i="9"/>
  <c r="C382" i="9"/>
  <c r="C379" i="9"/>
  <c r="C377" i="9"/>
  <c r="C374" i="9"/>
  <c r="C372" i="9"/>
  <c r="C355" i="9"/>
  <c r="C352" i="9"/>
  <c r="C344" i="9"/>
  <c r="C342" i="9"/>
  <c r="C340" i="9"/>
  <c r="C338" i="9"/>
  <c r="C331" i="9"/>
  <c r="C326" i="9"/>
  <c r="C324" i="9"/>
  <c r="C322" i="9"/>
  <c r="C320" i="9"/>
  <c r="C298" i="9"/>
  <c r="C294" i="9"/>
  <c r="C289" i="9"/>
  <c r="C288" i="9" s="1"/>
  <c r="C280" i="9"/>
  <c r="C277" i="9"/>
  <c r="C275" i="9"/>
  <c r="C273" i="9"/>
  <c r="C265" i="9"/>
  <c r="C260" i="9"/>
  <c r="C258" i="9"/>
  <c r="C256" i="9"/>
  <c r="C254" i="9"/>
  <c r="C252" i="9"/>
  <c r="C232" i="9"/>
  <c r="C230" i="9"/>
  <c r="C228" i="9"/>
  <c r="C221" i="9"/>
  <c r="C219" i="9"/>
  <c r="C217" i="9"/>
  <c r="C215" i="9"/>
  <c r="C213" i="9"/>
  <c r="C204" i="9"/>
  <c r="C202" i="9"/>
  <c r="C200" i="9"/>
  <c r="C183" i="9"/>
  <c r="C181" i="9"/>
  <c r="C171" i="9"/>
  <c r="C169" i="9"/>
  <c r="C167" i="9"/>
  <c r="C157" i="9"/>
  <c r="C155" i="9"/>
  <c r="C153" i="9"/>
  <c r="C151" i="9"/>
  <c r="C87" i="9"/>
  <c r="C83" i="9"/>
  <c r="C78" i="9"/>
  <c r="C77" i="9" s="1"/>
  <c r="C69" i="9"/>
  <c r="C66" i="9"/>
  <c r="C64" i="9"/>
  <c r="C62" i="9"/>
  <c r="C54" i="9"/>
  <c r="C49" i="9"/>
  <c r="C47" i="9"/>
  <c r="C45" i="9"/>
  <c r="C40" i="9"/>
  <c r="C388" i="7"/>
  <c r="C383" i="7"/>
  <c r="C380" i="7"/>
  <c r="E379" i="7"/>
  <c r="E378" i="7"/>
  <c r="C374" i="7"/>
  <c r="C372" i="7"/>
  <c r="C369" i="7"/>
  <c r="C367" i="7"/>
  <c r="C362" i="7"/>
  <c r="C360" i="7"/>
  <c r="C353" i="7"/>
  <c r="C350" i="7"/>
  <c r="C345" i="7"/>
  <c r="C341" i="7"/>
  <c r="C339" i="7"/>
  <c r="C337" i="7"/>
  <c r="C334" i="7"/>
  <c r="C332" i="7"/>
  <c r="E331" i="7"/>
  <c r="E330" i="7"/>
  <c r="E328" i="7"/>
  <c r="E327" i="7"/>
  <c r="E326" i="7"/>
  <c r="E325" i="7"/>
  <c r="E324" i="7"/>
  <c r="E323" i="7"/>
  <c r="E322" i="7"/>
  <c r="E321" i="7"/>
  <c r="E320" i="7"/>
  <c r="E319" i="7"/>
  <c r="E318" i="7"/>
  <c r="C316" i="7"/>
  <c r="C311" i="7"/>
  <c r="E308" i="7"/>
  <c r="C308" i="7"/>
  <c r="E307" i="7"/>
  <c r="E306" i="7"/>
  <c r="E304" i="7"/>
  <c r="C304" i="7"/>
  <c r="C303" i="7" s="1"/>
  <c r="E303" i="7"/>
  <c r="C297" i="7"/>
  <c r="C295" i="7"/>
  <c r="C293" i="7"/>
  <c r="E290" i="7"/>
  <c r="C290" i="7"/>
  <c r="C288" i="7"/>
  <c r="C282" i="7"/>
  <c r="C278" i="7"/>
  <c r="E277" i="7"/>
  <c r="E276" i="7"/>
  <c r="C270" i="7"/>
  <c r="C267" i="7"/>
  <c r="C259" i="7"/>
  <c r="C254" i="7"/>
  <c r="C251" i="7"/>
  <c r="C248" i="7"/>
  <c r="C246" i="7"/>
  <c r="C242" i="7"/>
  <c r="E240" i="7"/>
  <c r="C240" i="7"/>
  <c r="E239" i="7"/>
  <c r="E238" i="7"/>
  <c r="E236" i="7"/>
  <c r="E235" i="7"/>
  <c r="E234" i="7"/>
  <c r="E233" i="7"/>
  <c r="E232" i="7"/>
  <c r="E231" i="7"/>
  <c r="E230" i="7"/>
  <c r="E229" i="7"/>
  <c r="E228" i="7"/>
  <c r="E227" i="7"/>
  <c r="E226" i="7"/>
  <c r="C224" i="7"/>
  <c r="E220" i="7"/>
  <c r="C220" i="7"/>
  <c r="E219" i="7"/>
  <c r="E214" i="7"/>
  <c r="C214" i="7"/>
  <c r="C213" i="7" s="1"/>
  <c r="E213" i="7"/>
  <c r="C207" i="7"/>
  <c r="C205" i="7"/>
  <c r="C203" i="7"/>
  <c r="C199" i="7"/>
  <c r="C195" i="7"/>
  <c r="E193" i="7"/>
  <c r="C193" i="7"/>
  <c r="E192" i="7"/>
  <c r="E191" i="7"/>
  <c r="C186" i="7"/>
  <c r="C184" i="7"/>
  <c r="C177" i="7"/>
  <c r="C175" i="7"/>
  <c r="C173" i="7"/>
  <c r="C171" i="7"/>
  <c r="C169" i="7"/>
  <c r="E155" i="7"/>
  <c r="C153" i="7"/>
  <c r="C151" i="7"/>
  <c r="C146" i="7"/>
  <c r="C144" i="7"/>
  <c r="C141" i="7"/>
  <c r="C139" i="7"/>
  <c r="E137" i="7"/>
  <c r="C137" i="7"/>
  <c r="E136" i="7"/>
  <c r="C133" i="7"/>
  <c r="C129" i="7"/>
  <c r="C126" i="7"/>
  <c r="E124" i="7"/>
  <c r="C124" i="7"/>
  <c r="E123" i="7"/>
  <c r="E122" i="7"/>
  <c r="E120" i="7"/>
  <c r="E119" i="7"/>
  <c r="E118" i="7"/>
  <c r="E117" i="7"/>
  <c r="E116" i="7"/>
  <c r="E115" i="7"/>
  <c r="E114" i="7"/>
  <c r="E113" i="7"/>
  <c r="E112" i="7"/>
  <c r="C110" i="7"/>
  <c r="C106" i="7"/>
  <c r="E104" i="7"/>
  <c r="C104" i="7"/>
  <c r="E103" i="7"/>
  <c r="E102" i="7"/>
  <c r="E98" i="7"/>
  <c r="C98" i="7"/>
  <c r="C97" i="7" s="1"/>
  <c r="E97" i="7"/>
  <c r="E96" i="7"/>
  <c r="C91" i="7"/>
  <c r="C89" i="7"/>
  <c r="C87" i="7"/>
  <c r="C84" i="7"/>
  <c r="C80" i="7"/>
  <c r="E78" i="7"/>
  <c r="C78" i="7"/>
  <c r="E77" i="7"/>
  <c r="E76" i="7"/>
  <c r="C71" i="7"/>
  <c r="E68" i="7"/>
  <c r="C68" i="7"/>
  <c r="C62" i="7"/>
  <c r="C60" i="7"/>
  <c r="C58" i="7"/>
  <c r="E53" i="7"/>
  <c r="C53" i="7"/>
  <c r="C25" i="7"/>
  <c r="C52" i="7" l="1"/>
  <c r="E52" i="7" s="1"/>
  <c r="C379" i="7"/>
  <c r="C136" i="7"/>
  <c r="C77" i="7"/>
  <c r="C150" i="7"/>
  <c r="C219" i="7"/>
  <c r="C277" i="7"/>
  <c r="C371" i="9"/>
  <c r="C293" i="9"/>
  <c r="C61" i="9"/>
  <c r="C82" i="9"/>
  <c r="C166" i="9"/>
  <c r="C351" i="9"/>
  <c r="C150" i="9"/>
  <c r="C39" i="9"/>
  <c r="C212" i="9"/>
  <c r="C180" i="9"/>
  <c r="C398" i="9"/>
  <c r="C251" i="9"/>
  <c r="C319" i="9"/>
  <c r="C414" i="9"/>
  <c r="C199" i="9"/>
  <c r="C227" i="9"/>
  <c r="C272" i="9"/>
  <c r="C337" i="9"/>
  <c r="C168" i="7"/>
  <c r="C331" i="7"/>
  <c r="C359" i="7"/>
  <c r="C123" i="7"/>
  <c r="C239" i="7"/>
  <c r="C18" i="7"/>
  <c r="C32" i="7"/>
  <c r="C103" i="7"/>
  <c r="C192" i="7"/>
  <c r="C307" i="7"/>
  <c r="D121" i="7" l="1"/>
  <c r="E121" i="7" s="1"/>
  <c r="F50" i="7" s="1"/>
  <c r="D237" i="7"/>
  <c r="E237" i="7" s="1"/>
  <c r="E14" i="9"/>
  <c r="E369" i="9"/>
  <c r="E148" i="9"/>
  <c r="E197" i="9"/>
  <c r="E248" i="9"/>
  <c r="E316" i="9"/>
  <c r="C17" i="7"/>
  <c r="D329" i="7"/>
  <c r="E166" i="7" s="1"/>
  <c r="E50" i="7" l="1"/>
  <c r="E15" i="7"/>
  <c r="B391" i="7" l="1"/>
  <c r="C869" i="6" l="1"/>
  <c r="E867" i="6" s="1"/>
  <c r="C821" i="6"/>
  <c r="E819" i="6" s="1"/>
  <c r="C881" i="6"/>
  <c r="E879" i="6" s="1"/>
  <c r="C797" i="6"/>
  <c r="E795" i="6" s="1"/>
  <c r="C784" i="6"/>
  <c r="E782" i="6" s="1"/>
  <c r="C723" i="6"/>
  <c r="E721" i="6" s="1"/>
  <c r="C700" i="6"/>
  <c r="C699" i="6" s="1"/>
  <c r="E697" i="6" s="1"/>
  <c r="C687" i="6"/>
  <c r="C685" i="6"/>
  <c r="C672" i="6"/>
  <c r="C671" i="6" s="1"/>
  <c r="E669" i="6" s="1"/>
  <c r="C658" i="6"/>
  <c r="E656" i="6" s="1"/>
  <c r="C641" i="6"/>
  <c r="D639" i="6" s="1"/>
  <c r="C627" i="6"/>
  <c r="D625" i="6" s="1"/>
  <c r="C615" i="6"/>
  <c r="C603" i="6"/>
  <c r="C601" i="6"/>
  <c r="C596" i="6"/>
  <c r="C593" i="6"/>
  <c r="C588" i="6"/>
  <c r="C581" i="6"/>
  <c r="C565" i="6"/>
  <c r="C563" i="6"/>
  <c r="C561" i="6"/>
  <c r="C557" i="6"/>
  <c r="C551" i="6"/>
  <c r="C548" i="6"/>
  <c r="C542" i="6"/>
  <c r="C536" i="6"/>
  <c r="C532" i="6"/>
  <c r="C527" i="6"/>
  <c r="C520" i="6"/>
  <c r="C515" i="6"/>
  <c r="C511" i="6"/>
  <c r="C509" i="6"/>
  <c r="C507" i="6"/>
  <c r="C505" i="6"/>
  <c r="C454" i="6"/>
  <c r="C452" i="6"/>
  <c r="C449" i="6"/>
  <c r="C445" i="6"/>
  <c r="C444" i="6" s="1"/>
  <c r="C438" i="6"/>
  <c r="C436" i="6"/>
  <c r="C433" i="6"/>
  <c r="C430" i="6"/>
  <c r="C427" i="6"/>
  <c r="C421" i="6"/>
  <c r="C417" i="6"/>
  <c r="C411" i="6"/>
  <c r="C403" i="6"/>
  <c r="C398" i="6"/>
  <c r="C394" i="6"/>
  <c r="C392" i="6"/>
  <c r="C390" i="6"/>
  <c r="C387" i="6"/>
  <c r="C384" i="6"/>
  <c r="C357" i="6"/>
  <c r="C355" i="6"/>
  <c r="C353" i="6"/>
  <c r="C342" i="6"/>
  <c r="C341" i="6" s="1"/>
  <c r="C337" i="6"/>
  <c r="C335" i="6"/>
  <c r="C333" i="6"/>
  <c r="C331" i="6"/>
  <c r="C315" i="6"/>
  <c r="C313" i="6"/>
  <c r="C307" i="6"/>
  <c r="C305" i="6"/>
  <c r="C302" i="6"/>
  <c r="C297" i="6"/>
  <c r="C295" i="6"/>
  <c r="C293" i="6"/>
  <c r="C291" i="6"/>
  <c r="C274" i="6"/>
  <c r="C272" i="6"/>
  <c r="C266" i="6"/>
  <c r="C264" i="6"/>
  <c r="C261" i="6"/>
  <c r="C258" i="6"/>
  <c r="C256" i="6"/>
  <c r="C251" i="6"/>
  <c r="C249" i="6"/>
  <c r="C247" i="6"/>
  <c r="C245" i="6"/>
  <c r="C228" i="6"/>
  <c r="C226" i="6"/>
  <c r="C220" i="6"/>
  <c r="C218" i="6"/>
  <c r="C215" i="6"/>
  <c r="C213" i="6"/>
  <c r="C208" i="6"/>
  <c r="C206" i="6"/>
  <c r="C204" i="6"/>
  <c r="C202" i="6"/>
  <c r="C200" i="6"/>
  <c r="C184" i="6"/>
  <c r="C181" i="6"/>
  <c r="C175" i="6"/>
  <c r="C172" i="6"/>
  <c r="C169" i="6"/>
  <c r="C167" i="6"/>
  <c r="C162" i="6"/>
  <c r="C160" i="6"/>
  <c r="C158" i="6"/>
  <c r="C156" i="6"/>
  <c r="C154" i="6"/>
  <c r="C139" i="6"/>
  <c r="C136" i="6"/>
  <c r="C130" i="6"/>
  <c r="C127" i="6"/>
  <c r="C124" i="6"/>
  <c r="C122" i="6"/>
  <c r="C117" i="6"/>
  <c r="C115" i="6"/>
  <c r="C113" i="6"/>
  <c r="C111" i="6"/>
  <c r="C109" i="6"/>
  <c r="C92" i="6"/>
  <c r="C89" i="6"/>
  <c r="C85" i="6"/>
  <c r="C83" i="6"/>
  <c r="C75" i="6"/>
  <c r="C73" i="6"/>
  <c r="C70" i="6"/>
  <c r="C67" i="6"/>
  <c r="C65" i="6"/>
  <c r="C63" i="6"/>
  <c r="C57" i="6"/>
  <c r="C55" i="6"/>
  <c r="C53" i="6"/>
  <c r="C51" i="6"/>
  <c r="C49" i="6"/>
  <c r="C44" i="6"/>
  <c r="C686" i="5"/>
  <c r="C683" i="5"/>
  <c r="C680" i="5"/>
  <c r="C677" i="5"/>
  <c r="C672" i="5"/>
  <c r="C666" i="5" s="1"/>
  <c r="C662" i="5"/>
  <c r="C659" i="5"/>
  <c r="C657" i="5"/>
  <c r="C652" i="5"/>
  <c r="C637" i="5"/>
  <c r="C635" i="5"/>
  <c r="C629" i="5"/>
  <c r="C626" i="5"/>
  <c r="C624" i="5"/>
  <c r="C622" i="5"/>
  <c r="C617" i="5"/>
  <c r="C615" i="5"/>
  <c r="C613" i="5"/>
  <c r="C611" i="5"/>
  <c r="C609" i="5"/>
  <c r="C590" i="5"/>
  <c r="C588" i="5"/>
  <c r="C582" i="5"/>
  <c r="C579" i="5"/>
  <c r="C577" i="5"/>
  <c r="C575" i="5"/>
  <c r="C570" i="5"/>
  <c r="C568" i="5"/>
  <c r="C566" i="5"/>
  <c r="C564" i="5"/>
  <c r="C562" i="5"/>
  <c r="C544" i="5"/>
  <c r="C540" i="5"/>
  <c r="C538" i="5"/>
  <c r="C532" i="5"/>
  <c r="C530" i="5"/>
  <c r="C526" i="5"/>
  <c r="C521" i="5"/>
  <c r="C518" i="5"/>
  <c r="C512" i="5"/>
  <c r="C510" i="5"/>
  <c r="C508" i="5"/>
  <c r="C506" i="5"/>
  <c r="C488" i="5"/>
  <c r="C484" i="5"/>
  <c r="C482" i="5"/>
  <c r="C476" i="5"/>
  <c r="C471" i="5"/>
  <c r="C468" i="5"/>
  <c r="C465" i="5"/>
  <c r="C463" i="5"/>
  <c r="C458" i="5"/>
  <c r="C455" i="5"/>
  <c r="C449" i="5"/>
  <c r="C447" i="5"/>
  <c r="C445" i="5"/>
  <c r="C443" i="5"/>
  <c r="C426" i="5"/>
  <c r="C422" i="5"/>
  <c r="C416" i="5"/>
  <c r="C413" i="5"/>
  <c r="C409" i="5"/>
  <c r="C406" i="5"/>
  <c r="C403" i="5"/>
  <c r="C401" i="5"/>
  <c r="C396" i="5"/>
  <c r="C394" i="5"/>
  <c r="C388" i="5"/>
  <c r="C386" i="5"/>
  <c r="C384" i="5"/>
  <c r="C382" i="5"/>
  <c r="C362" i="5"/>
  <c r="C358" i="5"/>
  <c r="C352" i="5"/>
  <c r="C350" i="5"/>
  <c r="C347" i="5"/>
  <c r="C344" i="5"/>
  <c r="C342" i="5"/>
  <c r="C337" i="5"/>
  <c r="C334" i="5"/>
  <c r="C328" i="5"/>
  <c r="C326" i="5"/>
  <c r="C324" i="5"/>
  <c r="C322" i="5"/>
  <c r="C304" i="5"/>
  <c r="C300" i="5"/>
  <c r="C293" i="5"/>
  <c r="C291" i="5"/>
  <c r="C289" i="5"/>
  <c r="C285" i="5"/>
  <c r="C282" i="5"/>
  <c r="C279" i="5"/>
  <c r="C277" i="5"/>
  <c r="C271" i="5"/>
  <c r="C268" i="5"/>
  <c r="C262" i="5"/>
  <c r="C260" i="5"/>
  <c r="C258" i="5"/>
  <c r="C255" i="5"/>
  <c r="C253" i="5"/>
  <c r="C194" i="5"/>
  <c r="C192" i="5"/>
  <c r="C189" i="5"/>
  <c r="C185" i="5"/>
  <c r="C183" i="5"/>
  <c r="C181" i="5"/>
  <c r="C178" i="5"/>
  <c r="C161" i="5"/>
  <c r="C157" i="5"/>
  <c r="C152" i="5"/>
  <c r="C150" i="5"/>
  <c r="C148" i="5"/>
  <c r="C132" i="5"/>
  <c r="C126" i="5"/>
  <c r="C124" i="5"/>
  <c r="C118" i="5"/>
  <c r="C100" i="5"/>
  <c r="C96" i="5"/>
  <c r="C90" i="5"/>
  <c r="C88" i="5"/>
  <c r="C85" i="5"/>
  <c r="C82" i="5"/>
  <c r="C79" i="5"/>
  <c r="C77" i="5"/>
  <c r="C71" i="5"/>
  <c r="C65" i="5"/>
  <c r="C62" i="5"/>
  <c r="C56" i="5"/>
  <c r="C54" i="5"/>
  <c r="C50" i="5"/>
  <c r="C48" i="5"/>
  <c r="C32" i="5"/>
  <c r="C25" i="5"/>
  <c r="C1444" i="4"/>
  <c r="C1440" i="4"/>
  <c r="C1438" i="4"/>
  <c r="C1430" i="4"/>
  <c r="C1428" i="4"/>
  <c r="C1425" i="4"/>
  <c r="C1421" i="4"/>
  <c r="C1418" i="4"/>
  <c r="C1411" i="4"/>
  <c r="C1408" i="4"/>
  <c r="C1400" i="4"/>
  <c r="C1397" i="4"/>
  <c r="C1395" i="4"/>
  <c r="C1392" i="4"/>
  <c r="C1389" i="4"/>
  <c r="C1387" i="4"/>
  <c r="C1370" i="4"/>
  <c r="C1366" i="4"/>
  <c r="C1358" i="4"/>
  <c r="C1357" i="4" s="1"/>
  <c r="C1350" i="4"/>
  <c r="C1348" i="4"/>
  <c r="C1345" i="4"/>
  <c r="C1341" i="4"/>
  <c r="C1338" i="4"/>
  <c r="C1331" i="4"/>
  <c r="C1329" i="4"/>
  <c r="C1327" i="4"/>
  <c r="C1325" i="4"/>
  <c r="C1322" i="4"/>
  <c r="C1320" i="4"/>
  <c r="C1298" i="4"/>
  <c r="C1296" i="4"/>
  <c r="C1294" i="4"/>
  <c r="C1292" i="4"/>
  <c r="C1290" i="4"/>
  <c r="C1288" i="4"/>
  <c r="C1276" i="4"/>
  <c r="C1274" i="4"/>
  <c r="C1273" i="4" s="1"/>
  <c r="C1250" i="4"/>
  <c r="C1239" i="4"/>
  <c r="C1237" i="4"/>
  <c r="C1235" i="4"/>
  <c r="C1230" i="4"/>
  <c r="C1228" i="4"/>
  <c r="C1226" i="4"/>
  <c r="C1224" i="4"/>
  <c r="C1222" i="4"/>
  <c r="C1193" i="4"/>
  <c r="C1187" i="4"/>
  <c r="C1185" i="4"/>
  <c r="C1179" i="4"/>
  <c r="C1175" i="4"/>
  <c r="C1171" i="4"/>
  <c r="C1147" i="4"/>
  <c r="C1143" i="4"/>
  <c r="C1135" i="4"/>
  <c r="C1133" i="4"/>
  <c r="C1130" i="4"/>
  <c r="C1128" i="4"/>
  <c r="C1121" i="4"/>
  <c r="C1116" i="4"/>
  <c r="C1113" i="4"/>
  <c r="C1111" i="4"/>
  <c r="C1109" i="4"/>
  <c r="C1107" i="4"/>
  <c r="C1078" i="4"/>
  <c r="C1075" i="4"/>
  <c r="C1073" i="4"/>
  <c r="C1068" i="4"/>
  <c r="C1066" i="4"/>
  <c r="C1064" i="4"/>
  <c r="C1049" i="4"/>
  <c r="C1047" i="4"/>
  <c r="C1041" i="4"/>
  <c r="C1038" i="4"/>
  <c r="C1036" i="4"/>
  <c r="C1032" i="4"/>
  <c r="C1030" i="4"/>
  <c r="C1028" i="4"/>
  <c r="C1014" i="4"/>
  <c r="C1012" i="4"/>
  <c r="C1006" i="4"/>
  <c r="C1003" i="4"/>
  <c r="C1001" i="4"/>
  <c r="C997" i="4"/>
  <c r="C994" i="4"/>
  <c r="C992" i="4"/>
  <c r="C990" i="4"/>
  <c r="C988" i="4"/>
  <c r="C986" i="4"/>
  <c r="C972" i="4"/>
  <c r="C969" i="4"/>
  <c r="C963" i="4"/>
  <c r="C960" i="4"/>
  <c r="C956" i="4"/>
  <c r="C954" i="4"/>
  <c r="C936" i="4"/>
  <c r="C933" i="4"/>
  <c r="C927" i="4"/>
  <c r="C924" i="4"/>
  <c r="C920" i="4"/>
  <c r="C916" i="4"/>
  <c r="C914" i="4"/>
  <c r="C912" i="4"/>
  <c r="C895" i="4"/>
  <c r="C892" i="4"/>
  <c r="C887" i="4"/>
  <c r="C885" i="4"/>
  <c r="C883" i="4"/>
  <c r="C881" i="4"/>
  <c r="C863" i="4"/>
  <c r="C860" i="4"/>
  <c r="C858" i="4"/>
  <c r="C853" i="4"/>
  <c r="C849" i="4"/>
  <c r="C847" i="4"/>
  <c r="C845" i="4"/>
  <c r="C843" i="4"/>
  <c r="C841" i="4"/>
  <c r="C823" i="4"/>
  <c r="C820" i="4"/>
  <c r="C818" i="4"/>
  <c r="C812" i="4"/>
  <c r="C810" i="4"/>
  <c r="C808" i="4"/>
  <c r="C806" i="4"/>
  <c r="C782" i="4"/>
  <c r="C781" i="4" s="1"/>
  <c r="C791" i="4"/>
  <c r="C788" i="4"/>
  <c r="C776" i="4"/>
  <c r="C773" i="4"/>
  <c r="C771" i="4"/>
  <c r="C766" i="4"/>
  <c r="C762" i="4"/>
  <c r="C760" i="4"/>
  <c r="C758" i="4"/>
  <c r="C755" i="4"/>
  <c r="C753" i="4"/>
  <c r="C709" i="4"/>
  <c r="C708" i="4" s="1"/>
  <c r="C719" i="4"/>
  <c r="C716" i="4"/>
  <c r="C703" i="4"/>
  <c r="C700" i="4"/>
  <c r="C698" i="4"/>
  <c r="C693" i="4"/>
  <c r="C689" i="4"/>
  <c r="C687" i="4"/>
  <c r="C685" i="4"/>
  <c r="C682" i="4"/>
  <c r="C680" i="4"/>
  <c r="C652" i="4"/>
  <c r="C650" i="4"/>
  <c r="C648" i="4"/>
  <c r="C646" i="4"/>
  <c r="C639" i="4"/>
  <c r="C637" i="4"/>
  <c r="C635" i="4"/>
  <c r="C632" i="4"/>
  <c r="C630" i="4"/>
  <c r="C609" i="4"/>
  <c r="C607" i="4"/>
  <c r="C605" i="4"/>
  <c r="C603" i="4"/>
  <c r="C594" i="4"/>
  <c r="C592" i="4"/>
  <c r="C589" i="4"/>
  <c r="C587" i="4"/>
  <c r="C586" i="4" s="1"/>
  <c r="C549" i="4"/>
  <c r="C548" i="4" s="1"/>
  <c r="C559" i="4"/>
  <c r="C556" i="4"/>
  <c r="C543" i="4"/>
  <c r="C540" i="4"/>
  <c r="C538" i="4"/>
  <c r="C533" i="4"/>
  <c r="C529" i="4"/>
  <c r="C527" i="4"/>
  <c r="C525" i="4"/>
  <c r="C522" i="4"/>
  <c r="C520" i="4"/>
  <c r="C479" i="4"/>
  <c r="C474" i="4"/>
  <c r="C470" i="4"/>
  <c r="C469" i="4" s="1"/>
  <c r="C463" i="4"/>
  <c r="C461" i="4"/>
  <c r="C457" i="4"/>
  <c r="C454" i="4"/>
  <c r="C452" i="4"/>
  <c r="C444" i="4"/>
  <c r="C441" i="4"/>
  <c r="C435" i="4"/>
  <c r="C432" i="4"/>
  <c r="C430" i="4"/>
  <c r="C428" i="4"/>
  <c r="C426" i="4"/>
  <c r="C403" i="4"/>
  <c r="C401" i="4"/>
  <c r="C395" i="4"/>
  <c r="C394" i="4" s="1"/>
  <c r="C388" i="4"/>
  <c r="C386" i="4"/>
  <c r="C383" i="4"/>
  <c r="C381" i="4"/>
  <c r="C379" i="4"/>
  <c r="C373" i="4"/>
  <c r="C371" i="4"/>
  <c r="C369" i="4"/>
  <c r="C367" i="4"/>
  <c r="C365" i="4"/>
  <c r="C363" i="4"/>
  <c r="C345" i="4"/>
  <c r="C341" i="4"/>
  <c r="C335" i="4"/>
  <c r="C333" i="4"/>
  <c r="C331" i="4"/>
  <c r="C329" i="4"/>
  <c r="C323" i="4"/>
  <c r="C321" i="4"/>
  <c r="C319" i="4"/>
  <c r="C316" i="4"/>
  <c r="C314" i="4"/>
  <c r="C312" i="4"/>
  <c r="C291" i="4"/>
  <c r="C287" i="4"/>
  <c r="C281" i="4"/>
  <c r="C279" i="4"/>
  <c r="C277" i="4"/>
  <c r="C275" i="4"/>
  <c r="C269" i="4"/>
  <c r="C267" i="4"/>
  <c r="C265" i="4"/>
  <c r="C248" i="4"/>
  <c r="C246" i="4"/>
  <c r="C241" i="4" s="1"/>
  <c r="C235" i="4"/>
  <c r="C233" i="4"/>
  <c r="C231" i="4"/>
  <c r="C229" i="4"/>
  <c r="C219" i="4"/>
  <c r="C217" i="4"/>
  <c r="C215" i="4"/>
  <c r="C214" i="4" s="1"/>
  <c r="C188" i="4"/>
  <c r="C199" i="4"/>
  <c r="C195" i="4"/>
  <c r="C183" i="4"/>
  <c r="C181" i="4"/>
  <c r="C179" i="4"/>
  <c r="C177" i="4"/>
  <c r="C171" i="4"/>
  <c r="C169" i="4"/>
  <c r="C167" i="4"/>
  <c r="C141" i="4"/>
  <c r="C137" i="4"/>
  <c r="C131" i="4"/>
  <c r="C129" i="4"/>
  <c r="C127" i="4"/>
  <c r="C125" i="4"/>
  <c r="C119" i="4"/>
  <c r="C117" i="4"/>
  <c r="C115" i="4"/>
  <c r="C94" i="4"/>
  <c r="C90" i="4"/>
  <c r="C85" i="4"/>
  <c r="C84" i="4" s="1"/>
  <c r="C78" i="4"/>
  <c r="C76" i="4"/>
  <c r="C73" i="4"/>
  <c r="C70" i="4"/>
  <c r="C67" i="4"/>
  <c r="C60" i="4"/>
  <c r="C57" i="4"/>
  <c r="C51" i="4"/>
  <c r="C49" i="4"/>
  <c r="C44" i="4"/>
  <c r="C629" i="4" l="1"/>
  <c r="C1170" i="4"/>
  <c r="C228" i="4"/>
  <c r="E212" i="4" s="1"/>
  <c r="C1234" i="4"/>
  <c r="C1287" i="4"/>
  <c r="C1221" i="4"/>
  <c r="C357" i="5"/>
  <c r="C537" i="5"/>
  <c r="C177" i="5"/>
  <c r="C341" i="5"/>
  <c r="C587" i="5"/>
  <c r="C421" i="5"/>
  <c r="C634" i="5"/>
  <c r="C608" i="5"/>
  <c r="C481" i="5"/>
  <c r="C321" i="5"/>
  <c r="C89" i="4"/>
  <c r="C953" i="4"/>
  <c r="C968" i="4"/>
  <c r="C194" i="4"/>
  <c r="C1417" i="4"/>
  <c r="C525" i="5"/>
  <c r="C140" i="5"/>
  <c r="C95" i="5"/>
  <c r="C299" i="5"/>
  <c r="D613" i="6"/>
  <c r="E578" i="6" s="1"/>
  <c r="C276" i="5"/>
  <c r="C505" i="5"/>
  <c r="C651" i="5"/>
  <c r="C531" i="6"/>
  <c r="C252" i="5"/>
  <c r="C400" i="5"/>
  <c r="C442" i="5"/>
  <c r="C504" i="6"/>
  <c r="C264" i="4"/>
  <c r="C770" i="4"/>
  <c r="C891" i="4"/>
  <c r="C932" i="4"/>
  <c r="C124" i="4"/>
  <c r="C328" i="4"/>
  <c r="C425" i="4"/>
  <c r="C519" i="4"/>
  <c r="C537" i="4"/>
  <c r="C752" i="4"/>
  <c r="C715" i="4"/>
  <c r="C1184" i="4"/>
  <c r="C911" i="4"/>
  <c r="C1142" i="4"/>
  <c r="C645" i="4"/>
  <c r="C959" i="4"/>
  <c r="C114" i="4"/>
  <c r="C1011" i="4"/>
  <c r="C1046" i="4"/>
  <c r="C88" i="6"/>
  <c r="C271" i="6"/>
  <c r="C82" i="6"/>
  <c r="C153" i="6"/>
  <c r="C166" i="6"/>
  <c r="C180" i="6"/>
  <c r="C212" i="6"/>
  <c r="C290" i="6"/>
  <c r="C43" i="6"/>
  <c r="C135" i="6"/>
  <c r="C580" i="6"/>
  <c r="C301" i="6"/>
  <c r="C352" i="6"/>
  <c r="C35" i="6"/>
  <c r="C383" i="6"/>
  <c r="C416" i="6"/>
  <c r="C448" i="6"/>
  <c r="C684" i="6"/>
  <c r="E682" i="6" s="1"/>
  <c r="C43" i="4"/>
  <c r="C66" i="4"/>
  <c r="C166" i="4"/>
  <c r="C274" i="4"/>
  <c r="C286" i="4"/>
  <c r="C340" i="4"/>
  <c r="C378" i="4"/>
  <c r="C451" i="4"/>
  <c r="C602" i="4"/>
  <c r="C679" i="4"/>
  <c r="C840" i="4"/>
  <c r="C1337" i="4"/>
  <c r="C1386" i="4"/>
  <c r="C70" i="5"/>
  <c r="C574" i="5"/>
  <c r="C244" i="6"/>
  <c r="C255" i="6"/>
  <c r="C330" i="6"/>
  <c r="C592" i="6"/>
  <c r="C136" i="4"/>
  <c r="C311" i="4"/>
  <c r="C362" i="4"/>
  <c r="C697" i="4"/>
  <c r="C817" i="4"/>
  <c r="C880" i="4"/>
  <c r="C985" i="4"/>
  <c r="C1000" i="4"/>
  <c r="C1027" i="4"/>
  <c r="C1035" i="4"/>
  <c r="C1072" i="4"/>
  <c r="C1127" i="4"/>
  <c r="C1319" i="4"/>
  <c r="C47" i="5"/>
  <c r="C156" i="5"/>
  <c r="C381" i="5"/>
  <c r="C462" i="5"/>
  <c r="C561" i="5"/>
  <c r="C21" i="6"/>
  <c r="C199" i="6"/>
  <c r="C556" i="6"/>
  <c r="C176" i="4"/>
  <c r="C400" i="4"/>
  <c r="C473" i="4"/>
  <c r="C555" i="4"/>
  <c r="C787" i="4"/>
  <c r="C805" i="4"/>
  <c r="C857" i="4"/>
  <c r="C923" i="4"/>
  <c r="C1063" i="4"/>
  <c r="C1106" i="4"/>
  <c r="C1245" i="4"/>
  <c r="C1365" i="4"/>
  <c r="C1437" i="4"/>
  <c r="C39" i="5"/>
  <c r="C24" i="5" s="1"/>
  <c r="C117" i="5"/>
  <c r="C188" i="5"/>
  <c r="C621" i="5"/>
  <c r="C665" i="5"/>
  <c r="C28" i="6"/>
  <c r="C62" i="6"/>
  <c r="C108" i="6"/>
  <c r="C121" i="6"/>
  <c r="C225" i="6"/>
  <c r="C312" i="6"/>
  <c r="D803" i="4" l="1"/>
  <c r="E115" i="5"/>
  <c r="E381" i="6"/>
  <c r="E151" i="6"/>
  <c r="E502" i="6"/>
  <c r="D1219" i="4"/>
  <c r="D1271" i="4"/>
  <c r="E606" i="5"/>
  <c r="E319" i="5"/>
  <c r="E175" i="5"/>
  <c r="E559" i="5"/>
  <c r="E440" i="5"/>
  <c r="E379" i="5"/>
  <c r="E250" i="5"/>
  <c r="D951" i="4"/>
  <c r="D1025" i="4"/>
  <c r="E503" i="5"/>
  <c r="E328" i="6"/>
  <c r="E242" i="6"/>
  <c r="E197" i="6"/>
  <c r="E106" i="6"/>
  <c r="E649" i="5"/>
  <c r="E22" i="5"/>
  <c r="D878" i="4"/>
  <c r="E262" i="4"/>
  <c r="D627" i="4"/>
  <c r="E584" i="4" s="1"/>
  <c r="D518" i="4"/>
  <c r="D909" i="4"/>
  <c r="D983" i="4"/>
  <c r="D360" i="4"/>
  <c r="E164" i="4"/>
  <c r="D838" i="4"/>
  <c r="E18" i="4"/>
  <c r="E112" i="4"/>
  <c r="D1384" i="4"/>
  <c r="E1317" i="4" s="1"/>
  <c r="D423" i="4"/>
  <c r="D1168" i="4"/>
  <c r="C20" i="6"/>
  <c r="E288" i="6"/>
  <c r="E677" i="4"/>
  <c r="D1061" i="4"/>
  <c r="E1104" i="4" l="1"/>
  <c r="E690" i="5"/>
  <c r="E18" i="6"/>
  <c r="E750" i="4"/>
  <c r="E309" i="4"/>
  <c r="C702" i="3"/>
  <c r="C698" i="3"/>
  <c r="C695" i="3"/>
  <c r="C689" i="3"/>
  <c r="C686" i="3"/>
  <c r="C683" i="3"/>
  <c r="C678" i="3"/>
  <c r="C676" i="3"/>
  <c r="C669" i="3"/>
  <c r="C665" i="3"/>
  <c r="C657" i="3"/>
  <c r="C654" i="3"/>
  <c r="C652" i="3"/>
  <c r="C650" i="3"/>
  <c r="C646" i="3"/>
  <c r="C644" i="3"/>
  <c r="C622" i="3"/>
  <c r="C620" i="3"/>
  <c r="C613" i="3"/>
  <c r="C610" i="3"/>
  <c r="C608" i="3"/>
  <c r="C602" i="3"/>
  <c r="C596" i="3"/>
  <c r="C594" i="3"/>
  <c r="C592" i="3"/>
  <c r="C590" i="3"/>
  <c r="C573" i="3"/>
  <c r="C572" i="3"/>
  <c r="C571" i="3" s="1"/>
  <c r="C567" i="3"/>
  <c r="C560" i="3"/>
  <c r="C556" i="3"/>
  <c r="C551" i="3"/>
  <c r="C546" i="3"/>
  <c r="C543" i="3"/>
  <c r="C541" i="3"/>
  <c r="C539" i="3"/>
  <c r="C510" i="3"/>
  <c r="C507" i="3"/>
  <c r="C505" i="3"/>
  <c r="C500" i="3"/>
  <c r="C497" i="3"/>
  <c r="C494" i="3"/>
  <c r="C492" i="3"/>
  <c r="C486" i="3"/>
  <c r="C483" i="3"/>
  <c r="C480" i="3"/>
  <c r="C478" i="3"/>
  <c r="C476" i="3"/>
  <c r="C473" i="3"/>
  <c r="C471" i="3"/>
  <c r="C469" i="3"/>
  <c r="C453" i="3"/>
  <c r="C449" i="3"/>
  <c r="C445" i="3"/>
  <c r="C438" i="3"/>
  <c r="C436" i="3"/>
  <c r="C433" i="3"/>
  <c r="C429" i="3"/>
  <c r="C426" i="3"/>
  <c r="C419" i="3"/>
  <c r="C415" i="3"/>
  <c r="C414" i="3" s="1"/>
  <c r="C410" i="3"/>
  <c r="C407" i="3"/>
  <c r="C405" i="3"/>
  <c r="C402" i="3"/>
  <c r="C399" i="3"/>
  <c r="C397" i="3"/>
  <c r="C380" i="3"/>
  <c r="C378" i="3"/>
  <c r="C375" i="3"/>
  <c r="C369" i="3"/>
  <c r="C367" i="3"/>
  <c r="C364" i="3"/>
  <c r="C362" i="3"/>
  <c r="C357" i="3"/>
  <c r="C351" i="3"/>
  <c r="C347" i="3"/>
  <c r="C343" i="3"/>
  <c r="C339" i="3"/>
  <c r="C337" i="3"/>
  <c r="C335" i="3"/>
  <c r="C333" i="3"/>
  <c r="C330" i="3"/>
  <c r="C314" i="3"/>
  <c r="C312" i="3"/>
  <c r="C310" i="3"/>
  <c r="C304" i="3"/>
  <c r="C301" i="3"/>
  <c r="C297" i="3"/>
  <c r="C291" i="3"/>
  <c r="C288" i="3"/>
  <c r="C283" i="3"/>
  <c r="C279" i="3"/>
  <c r="C275" i="3"/>
  <c r="C273" i="3"/>
  <c r="C271" i="3"/>
  <c r="C269" i="3"/>
  <c r="C267" i="3"/>
  <c r="C245" i="3"/>
  <c r="C243" i="3"/>
  <c r="C241" i="3"/>
  <c r="C235" i="3"/>
  <c r="C233" i="3"/>
  <c r="C231" i="3"/>
  <c r="C227" i="3"/>
  <c r="C222" i="3"/>
  <c r="C220" i="3"/>
  <c r="C216" i="3"/>
  <c r="C213" i="3"/>
  <c r="C211" i="3"/>
  <c r="C209" i="3"/>
  <c r="C207" i="3"/>
  <c r="C205" i="3"/>
  <c r="C203" i="3"/>
  <c r="C187" i="3"/>
  <c r="C185" i="3"/>
  <c r="C178" i="3"/>
  <c r="C173" i="3"/>
  <c r="C170" i="3"/>
  <c r="C167" i="3"/>
  <c r="C164" i="3"/>
  <c r="C162" i="3"/>
  <c r="C156" i="3"/>
  <c r="C154" i="3"/>
  <c r="C149" i="3"/>
  <c r="C147" i="3"/>
  <c r="C145" i="3"/>
  <c r="C143" i="3"/>
  <c r="C134" i="3"/>
  <c r="C127" i="3"/>
  <c r="C120" i="3"/>
  <c r="C98" i="3"/>
  <c r="C94" i="3"/>
  <c r="C88" i="3"/>
  <c r="C86" i="3" s="1"/>
  <c r="C83" i="3"/>
  <c r="C75" i="3"/>
  <c r="C73" i="3"/>
  <c r="C71" i="3"/>
  <c r="C68" i="3"/>
  <c r="C65" i="3"/>
  <c r="C55" i="3"/>
  <c r="C52" i="3"/>
  <c r="C46" i="3"/>
  <c r="C44" i="3"/>
  <c r="C39" i="3"/>
  <c r="C30" i="3"/>
  <c r="C23" i="3"/>
  <c r="C16" i="3"/>
  <c r="C38" i="3" l="1"/>
  <c r="C91" i="3"/>
  <c r="C142" i="3"/>
  <c r="C491" i="3"/>
  <c r="C675" i="3"/>
  <c r="C161" i="3"/>
  <c r="C425" i="3"/>
  <c r="C444" i="3"/>
  <c r="C555" i="3"/>
  <c r="C184" i="3"/>
  <c r="C226" i="3"/>
  <c r="C296" i="3"/>
  <c r="C589" i="3"/>
  <c r="C607" i="3"/>
  <c r="C15" i="3"/>
  <c r="C82" i="3"/>
  <c r="C119" i="3"/>
  <c r="C356" i="3"/>
  <c r="C396" i="3"/>
  <c r="C504" i="3"/>
  <c r="C643" i="3"/>
  <c r="C61" i="3"/>
  <c r="C202" i="3"/>
  <c r="C266" i="3"/>
  <c r="C240" i="3"/>
  <c r="C309" i="3"/>
  <c r="C329" i="3"/>
  <c r="C374" i="3"/>
  <c r="C468" i="3"/>
  <c r="C538" i="3"/>
  <c r="C566" i="3"/>
  <c r="C619" i="3"/>
  <c r="C694" i="3"/>
  <c r="D466" i="3" l="1"/>
  <c r="E117" i="3"/>
  <c r="E641" i="3"/>
  <c r="E394" i="3"/>
  <c r="E327" i="3"/>
  <c r="E264" i="3"/>
  <c r="E200" i="3"/>
  <c r="E13" i="3"/>
  <c r="E536" i="3"/>
  <c r="E587" i="3"/>
  <c r="C663" i="2" l="1"/>
  <c r="C654" i="2"/>
  <c r="C653" i="2" s="1"/>
  <c r="C647" i="2"/>
  <c r="C645" i="2"/>
  <c r="C643" i="2"/>
  <c r="C641" i="2"/>
  <c r="C637" i="2"/>
  <c r="C635" i="2"/>
  <c r="C630" i="2"/>
  <c r="C628" i="2"/>
  <c r="C623" i="2"/>
  <c r="C621" i="2"/>
  <c r="C619" i="2"/>
  <c r="C617" i="2"/>
  <c r="C593" i="2"/>
  <c r="C588" i="2"/>
  <c r="C584" i="2"/>
  <c r="C582" i="2"/>
  <c r="C568" i="2"/>
  <c r="C566" i="2"/>
  <c r="C565" i="2" s="1"/>
  <c r="C564" i="2"/>
  <c r="C561" i="2" s="1"/>
  <c r="C557" i="2"/>
  <c r="C555" i="2" s="1"/>
  <c r="C553" i="2"/>
  <c r="C551" i="2"/>
  <c r="C550" i="2" s="1"/>
  <c r="C548" i="2"/>
  <c r="C545" i="2"/>
  <c r="C540" i="2"/>
  <c r="C538" i="2"/>
  <c r="C534" i="2"/>
  <c r="C532" i="2"/>
  <c r="C530" i="2"/>
  <c r="C528" i="2"/>
  <c r="C526" i="2"/>
  <c r="C524" i="2"/>
  <c r="C507" i="2"/>
  <c r="C506" i="2"/>
  <c r="C504" i="2" s="1"/>
  <c r="C500" i="2"/>
  <c r="C499" i="2" s="1"/>
  <c r="C496" i="2"/>
  <c r="C493" i="2" s="1"/>
  <c r="C491" i="2"/>
  <c r="C489" i="2"/>
  <c r="C487" i="2"/>
  <c r="C483" i="2"/>
  <c r="C481" i="2"/>
  <c r="C475" i="2"/>
  <c r="C473" i="2"/>
  <c r="C471" i="2"/>
  <c r="C469" i="2"/>
  <c r="C467" i="2"/>
  <c r="C445" i="2"/>
  <c r="C442" i="2"/>
  <c r="C437" i="2"/>
  <c r="C432" i="2"/>
  <c r="C430" i="2"/>
  <c r="C428" i="2"/>
  <c r="C426" i="2"/>
  <c r="C422" i="2"/>
  <c r="C419" i="2"/>
  <c r="C417" i="2"/>
  <c r="C414" i="2"/>
  <c r="C400" i="2"/>
  <c r="C397" i="2"/>
  <c r="C387" i="2"/>
  <c r="C385" i="2"/>
  <c r="C382" i="2"/>
  <c r="C380" i="2"/>
  <c r="C378" i="2"/>
  <c r="C374" i="2"/>
  <c r="C371" i="2"/>
  <c r="C369" i="2"/>
  <c r="C365" i="2"/>
  <c r="C350" i="2"/>
  <c r="C347" i="2"/>
  <c r="C339" i="2"/>
  <c r="C336" i="2"/>
  <c r="C334" i="2"/>
  <c r="C331" i="2"/>
  <c r="C325" i="2"/>
  <c r="C323" i="2"/>
  <c r="C321" i="2"/>
  <c r="C319" i="2"/>
  <c r="C305" i="2"/>
  <c r="C301" i="2"/>
  <c r="C295" i="2"/>
  <c r="C293" i="2"/>
  <c r="C290" i="2"/>
  <c r="C287" i="2"/>
  <c r="C285" i="2"/>
  <c r="C279" i="2"/>
  <c r="C276" i="2"/>
  <c r="C246" i="2"/>
  <c r="C242" i="2"/>
  <c r="C237" i="2"/>
  <c r="C174" i="2"/>
  <c r="C173" i="2" s="1"/>
  <c r="C137" i="2"/>
  <c r="C136" i="2"/>
  <c r="C135" i="2" s="1"/>
  <c r="C300" i="2" l="1"/>
  <c r="C93" i="2"/>
  <c r="C241" i="2"/>
  <c r="C441" i="2"/>
  <c r="C330" i="2"/>
  <c r="C132" i="2"/>
  <c r="C396" i="2"/>
  <c r="C377" i="2"/>
  <c r="C413" i="2"/>
  <c r="C118" i="2"/>
  <c r="C262" i="2"/>
  <c r="C503" i="2"/>
  <c r="C634" i="2"/>
  <c r="C284" i="2"/>
  <c r="C523" i="2"/>
  <c r="C544" i="2"/>
  <c r="C425" i="2"/>
  <c r="C466" i="2"/>
  <c r="C480" i="2"/>
  <c r="C66" i="2"/>
  <c r="C146" i="2"/>
  <c r="C184" i="2"/>
  <c r="C224" i="2"/>
  <c r="C318" i="2"/>
  <c r="C364" i="2"/>
  <c r="C587" i="2"/>
  <c r="C658" i="2"/>
  <c r="C42" i="2"/>
  <c r="C172" i="2"/>
  <c r="C86" i="2"/>
  <c r="C163" i="2"/>
  <c r="C346" i="2"/>
  <c r="C581" i="2"/>
  <c r="C616" i="2"/>
  <c r="C560" i="2"/>
  <c r="E201" i="2" l="1"/>
  <c r="E161" i="2"/>
  <c r="E116" i="2"/>
  <c r="E17" i="2"/>
  <c r="D411" i="2"/>
  <c r="E362" i="2" s="1"/>
  <c r="E614" i="2"/>
  <c r="E521" i="2"/>
  <c r="E579" i="2"/>
  <c r="E464" i="2"/>
  <c r="D316" i="2"/>
  <c r="E259" i="2" s="1"/>
  <c r="C901" i="1"/>
  <c r="C900" i="1" s="1"/>
  <c r="C893" i="1"/>
  <c r="C890" i="1"/>
  <c r="C887" i="1"/>
  <c r="C885" i="1"/>
  <c r="C883" i="1"/>
  <c r="C877" i="1"/>
  <c r="C875" i="1"/>
  <c r="C873" i="1"/>
  <c r="C871" i="1"/>
  <c r="C869" i="1"/>
  <c r="C867" i="1"/>
  <c r="C848" i="1"/>
  <c r="C847" i="1" s="1"/>
  <c r="C840" i="1"/>
  <c r="C838" i="1"/>
  <c r="C836" i="1"/>
  <c r="C834" i="1"/>
  <c r="C829" i="1"/>
  <c r="C827" i="1"/>
  <c r="C825" i="1"/>
  <c r="C823" i="1"/>
  <c r="C821" i="1"/>
  <c r="C819" i="1"/>
  <c r="C800" i="1"/>
  <c r="C795" i="1"/>
  <c r="C787" i="1"/>
  <c r="C785" i="1"/>
  <c r="C777" i="1"/>
  <c r="C774" i="1"/>
  <c r="C770" i="1"/>
  <c r="C768" i="1"/>
  <c r="C766" i="1"/>
  <c r="C760" i="1"/>
  <c r="C757" i="1"/>
  <c r="C752" i="1"/>
  <c r="C750" i="1"/>
  <c r="C746" i="1"/>
  <c r="C744" i="1"/>
  <c r="C742" i="1"/>
  <c r="C740" i="1"/>
  <c r="C721" i="1"/>
  <c r="C717" i="1"/>
  <c r="C709" i="1"/>
  <c r="C707" i="1"/>
  <c r="C705" i="1"/>
  <c r="C703" i="1"/>
  <c r="C701" i="1"/>
  <c r="C699" i="1"/>
  <c r="C693" i="1"/>
  <c r="C691" i="1"/>
  <c r="C688" i="1"/>
  <c r="C686" i="1"/>
  <c r="C684" i="1"/>
  <c r="C682" i="1"/>
  <c r="C660" i="1"/>
  <c r="C656" i="1"/>
  <c r="C648" i="1"/>
  <c r="C646" i="1"/>
  <c r="C644" i="1"/>
  <c r="C642" i="1"/>
  <c r="C636" i="1"/>
  <c r="C634" i="1"/>
  <c r="C631" i="1"/>
  <c r="C629" i="1"/>
  <c r="C627" i="1"/>
  <c r="C625" i="1"/>
  <c r="C543" i="1"/>
  <c r="C538" i="1"/>
  <c r="C531" i="1"/>
  <c r="C529" i="1"/>
  <c r="C526" i="1"/>
  <c r="C522" i="1"/>
  <c r="C519" i="1"/>
  <c r="C511" i="1"/>
  <c r="C508" i="1"/>
  <c r="C502" i="1"/>
  <c r="C500" i="1"/>
  <c r="C496" i="1"/>
  <c r="C494" i="1"/>
  <c r="C491" i="1"/>
  <c r="C489" i="1"/>
  <c r="C605" i="1"/>
  <c r="C604" i="1" s="1"/>
  <c r="C598" i="1"/>
  <c r="C596" i="1"/>
  <c r="C592" i="1"/>
  <c r="C589" i="1"/>
  <c r="C587" i="1"/>
  <c r="C581" i="1"/>
  <c r="C578" i="1"/>
  <c r="C571" i="1"/>
  <c r="C569" i="1"/>
  <c r="C566" i="1"/>
  <c r="C564" i="1"/>
  <c r="C562" i="1"/>
  <c r="C469" i="1"/>
  <c r="C467" i="1"/>
  <c r="C463" i="1"/>
  <c r="C458" i="1"/>
  <c r="C457" i="1" s="1"/>
  <c r="C451" i="1"/>
  <c r="C447" i="1"/>
  <c r="C443" i="1"/>
  <c r="C440" i="1"/>
  <c r="C438" i="1"/>
  <c r="C431" i="1"/>
  <c r="C427" i="1"/>
  <c r="C422" i="1"/>
  <c r="C419" i="1"/>
  <c r="C417" i="1"/>
  <c r="C415" i="1"/>
  <c r="C389" i="1"/>
  <c r="C386" i="1"/>
  <c r="C384" i="1"/>
  <c r="C382" i="1" s="1"/>
  <c r="C374" i="1"/>
  <c r="C371" i="1"/>
  <c r="C367" i="1"/>
  <c r="C361" i="1"/>
  <c r="C359" i="1"/>
  <c r="C351" i="1"/>
  <c r="C348" i="1"/>
  <c r="C341" i="1"/>
  <c r="C339" i="1"/>
  <c r="C336" i="1"/>
  <c r="C334" i="1"/>
  <c r="C332" i="1"/>
  <c r="C315" i="1"/>
  <c r="C310" i="1"/>
  <c r="C303" i="1"/>
  <c r="C301" i="1"/>
  <c r="C297" i="1"/>
  <c r="C293" i="1"/>
  <c r="C291" i="1"/>
  <c r="C284" i="1"/>
  <c r="C281" i="1"/>
  <c r="C275" i="1"/>
  <c r="C272" i="1"/>
  <c r="C270" i="1"/>
  <c r="C268" i="1"/>
  <c r="C266" i="1"/>
  <c r="C247" i="1"/>
  <c r="C242" i="1"/>
  <c r="C235" i="1"/>
  <c r="C233" i="1"/>
  <c r="C229" i="1"/>
  <c r="C224" i="1"/>
  <c r="C222" i="1"/>
  <c r="C214" i="1"/>
  <c r="C210" i="1"/>
  <c r="C203" i="1"/>
  <c r="C201" i="1"/>
  <c r="C198" i="1"/>
  <c r="C196" i="1"/>
  <c r="C193" i="1"/>
  <c r="C191" i="1"/>
  <c r="C171" i="1"/>
  <c r="C166" i="1"/>
  <c r="C161" i="1"/>
  <c r="C160" i="1" s="1"/>
  <c r="C153" i="1"/>
  <c r="C151" i="1"/>
  <c r="C147" i="1"/>
  <c r="C144" i="1"/>
  <c r="C142" i="1"/>
  <c r="C135" i="1"/>
  <c r="C132" i="1"/>
  <c r="C127" i="1"/>
  <c r="C125" i="1"/>
  <c r="C123" i="1"/>
  <c r="C121" i="1"/>
  <c r="C119" i="1"/>
  <c r="C96" i="1"/>
  <c r="C92" i="1"/>
  <c r="C87" i="1"/>
  <c r="C78" i="1"/>
  <c r="C76" i="1"/>
  <c r="C74" i="1"/>
  <c r="C71" i="1"/>
  <c r="C68" i="1"/>
  <c r="C65" i="1"/>
  <c r="C58" i="1"/>
  <c r="C55" i="1"/>
  <c r="C49" i="1"/>
  <c r="C47" i="1"/>
  <c r="C45" i="1"/>
  <c r="C40" i="1"/>
  <c r="C31" i="1"/>
  <c r="C24" i="1"/>
  <c r="C17" i="1"/>
  <c r="C85" i="1" l="1"/>
  <c r="C84" i="1" s="1"/>
  <c r="C462" i="1"/>
  <c r="C165" i="1"/>
  <c r="C16" i="1"/>
  <c r="C141" i="1"/>
  <c r="C537" i="1"/>
  <c r="C641" i="1"/>
  <c r="C739" i="1"/>
  <c r="C765" i="1"/>
  <c r="C716" i="1"/>
  <c r="C784" i="1"/>
  <c r="C118" i="1"/>
  <c r="C190" i="1"/>
  <c r="C221" i="1"/>
  <c r="C414" i="1"/>
  <c r="C488" i="1"/>
  <c r="C518" i="1"/>
  <c r="C794" i="1"/>
  <c r="C833" i="1"/>
  <c r="C64" i="1"/>
  <c r="C624" i="1"/>
  <c r="C818" i="1"/>
  <c r="C39" i="1"/>
  <c r="C241" i="1"/>
  <c r="C331" i="1"/>
  <c r="C358" i="1"/>
  <c r="C381" i="1"/>
  <c r="C681" i="1"/>
  <c r="C882" i="1"/>
  <c r="C290" i="1"/>
  <c r="C437" i="1"/>
  <c r="C265" i="1"/>
  <c r="C309" i="1"/>
  <c r="C561" i="1"/>
  <c r="C586" i="1"/>
  <c r="C655" i="1"/>
  <c r="C698" i="1"/>
  <c r="C866" i="1"/>
  <c r="C91" i="1"/>
  <c r="E486" i="1" l="1"/>
  <c r="E412" i="1"/>
  <c r="E14" i="1"/>
  <c r="E329" i="1"/>
  <c r="D816" i="1"/>
  <c r="E263" i="1"/>
  <c r="D864" i="1"/>
  <c r="E116" i="1"/>
  <c r="D736" i="1"/>
  <c r="E188" i="1"/>
  <c r="D679" i="1"/>
  <c r="D622" i="1"/>
  <c r="E559" i="1" l="1"/>
</calcChain>
</file>

<file path=xl/sharedStrings.xml><?xml version="1.0" encoding="utf-8"?>
<sst xmlns="http://schemas.openxmlformats.org/spreadsheetml/2006/main" count="11020" uniqueCount="1281">
  <si>
    <t>SECRETARÍA DE EDUCACIÓN</t>
  </si>
  <si>
    <t>CÓDIGO:</t>
  </si>
  <si>
    <t>1701</t>
  </si>
  <si>
    <t>JEFE DE PROGRAMA: A definir.</t>
  </si>
  <si>
    <t>DURACIÓN ESTIMADA: 12 meses.</t>
  </si>
  <si>
    <t>COSTO TOTAL DEL PROGRAMA:</t>
  </si>
  <si>
    <t>PERSONAL</t>
  </si>
  <si>
    <t>2.1.1.1.01.</t>
  </si>
  <si>
    <t>Personal Permanente</t>
  </si>
  <si>
    <t>2.1.1.1.01.01</t>
  </si>
  <si>
    <t>Sueldos y Salarios Personal Permanente</t>
  </si>
  <si>
    <t>2.1.1.1.01.02</t>
  </si>
  <si>
    <t>Contribuciones Patronales Personal Permanente</t>
  </si>
  <si>
    <t>2.1.1.1.01.03</t>
  </si>
  <si>
    <t>Seguros Personal Permanente</t>
  </si>
  <si>
    <t>2.1.1.1.01.04</t>
  </si>
  <si>
    <t>Indemnizaciones Personal Permanente</t>
  </si>
  <si>
    <t>2.1.1.1.01.05</t>
  </si>
  <si>
    <t>Asignaciones Familiares Personal Permanente</t>
  </si>
  <si>
    <t>2.1.1.1.01.06</t>
  </si>
  <si>
    <t>Otros Gastos en Personal Permanente</t>
  </si>
  <si>
    <t>2.1.1.1.02.</t>
  </si>
  <si>
    <t>Autoridades y Personal Jerárquico</t>
  </si>
  <si>
    <t>2.1.1.1.02.01</t>
  </si>
  <si>
    <t>Sueldos y Salarios Autoridades y Personal Jerárquico</t>
  </si>
  <si>
    <t>2.1.1.1.02.02</t>
  </si>
  <si>
    <t>Contribuciones Patronales Autoridades y Personal Jerárquico</t>
  </si>
  <si>
    <t>2.1.1.1.02.03</t>
  </si>
  <si>
    <t>Seguros Autoridades y Personal Jerárquico</t>
  </si>
  <si>
    <t>2.1.1.1.02.04</t>
  </si>
  <si>
    <t>Indemnizaciones Autoridades y Personal Jerárquico</t>
  </si>
  <si>
    <t>2.1.1.1.02.05</t>
  </si>
  <si>
    <t>Asignaciones Familiares Autoridades y Personal Jerárquico</t>
  </si>
  <si>
    <t>2.1.1.1.02.06</t>
  </si>
  <si>
    <t>Otros Gastos en Autoridades y Personal Jerárquico</t>
  </si>
  <si>
    <t>2.1.1.1.03.</t>
  </si>
  <si>
    <t>Personal Contratado</t>
  </si>
  <si>
    <t>2.1.1.1.03.01</t>
  </si>
  <si>
    <t>Sueldos y Salarios Personal Contratado</t>
  </si>
  <si>
    <t>2.1.1.1.03.02</t>
  </si>
  <si>
    <t>Contribuciones Patronales Personal Contratado</t>
  </si>
  <si>
    <t>2.1.1.1.03.03</t>
  </si>
  <si>
    <t>Seguros Personal Contratado</t>
  </si>
  <si>
    <t>2.1.1.1.03.04</t>
  </si>
  <si>
    <t>Indemnizaciones Personal Contratado</t>
  </si>
  <si>
    <t>2.1.1.1.03.05</t>
  </si>
  <si>
    <t>Asignaciones Familiares Personal Contratado</t>
  </si>
  <si>
    <t>2.1.1.1.03.06</t>
  </si>
  <si>
    <t>Otros Gastos en Personal Contratado</t>
  </si>
  <si>
    <t>BIENES DE CONSUMO</t>
  </si>
  <si>
    <t>2.1.1.2.01.</t>
  </si>
  <si>
    <t>Productos Alimenticios, Agropecuarios y Forestales</t>
  </si>
  <si>
    <t>2.1.1.2.01.01</t>
  </si>
  <si>
    <t>Racionamiento, Alimentos y Productos Alimenticios para Personas</t>
  </si>
  <si>
    <t>2.1.1.2.03.</t>
  </si>
  <si>
    <t>Productos de Papel, Cartón e Impresos</t>
  </si>
  <si>
    <t>2.1.1.2.03.02</t>
  </si>
  <si>
    <t>Productos de Artes Gráficas</t>
  </si>
  <si>
    <t>2.1.1.2.04.</t>
  </si>
  <si>
    <t>Útiles e Insumos de Oficina y Enseñanza</t>
  </si>
  <si>
    <t>2.1.1.2.04.01</t>
  </si>
  <si>
    <t>Útiles, Artículos de Librería, Insumos Informáticos</t>
  </si>
  <si>
    <t>2.1.1.2.05.</t>
  </si>
  <si>
    <t>Combustibles, Lubricantes, Productos Químicos</t>
  </si>
  <si>
    <t>2.1.1.2.05.01</t>
  </si>
  <si>
    <t>Combustibles y Lubricantes</t>
  </si>
  <si>
    <t>2.1.1.2.07.</t>
  </si>
  <si>
    <t xml:space="preserve">Repuestos, Accesorios, Herramientas Menores y Otros </t>
  </si>
  <si>
    <t>2.1.1.2.07.02</t>
  </si>
  <si>
    <t>Repuestos y Accesorios Equipos y Sistemas Informáticos y de Comunicación en Gral.</t>
  </si>
  <si>
    <t>2.1.1.2.07.08</t>
  </si>
  <si>
    <t>Aparatos Electrónicos y de Comunicación Menores</t>
  </si>
  <si>
    <t>2.1.1.2.07.09</t>
  </si>
  <si>
    <t>Artefactos y Electrodomésticos Menores</t>
  </si>
  <si>
    <t>2.1.1.2.07.10</t>
  </si>
  <si>
    <t>Repuestos y Accesorios para Inmuebles</t>
  </si>
  <si>
    <t>2.1.1.2.07.11</t>
  </si>
  <si>
    <t>Repuestos y Accesorios Varios</t>
  </si>
  <si>
    <t>2.1.1.2.08.</t>
  </si>
  <si>
    <t>Materiales Conservación y/o Construcción</t>
  </si>
  <si>
    <t>2.1.1.2.08.01</t>
  </si>
  <si>
    <t>Materiales Conservación Inmuebles</t>
  </si>
  <si>
    <t>2.1.1.2.08.05</t>
  </si>
  <si>
    <t>Materiales Conservaciones Varias</t>
  </si>
  <si>
    <t>2.1.1.2.09.</t>
  </si>
  <si>
    <t>Bienes de Consumo Varios</t>
  </si>
  <si>
    <t>2.1.1.2.09.01</t>
  </si>
  <si>
    <t>Elementos de Limpieza e Higiene</t>
  </si>
  <si>
    <t>2.1.1.2.09.05</t>
  </si>
  <si>
    <t>Premios, Obsequios, Presentes, Otros</t>
  </si>
  <si>
    <t xml:space="preserve">2.1.1.2.09.06        </t>
  </si>
  <si>
    <t>2.1.1.2.09.07</t>
  </si>
  <si>
    <t xml:space="preserve">Bienes de Consumo para Organización de Eventos </t>
  </si>
  <si>
    <t>SERVICIOS</t>
  </si>
  <si>
    <t>2.1.1.3.02.</t>
  </si>
  <si>
    <t>Alquileres y Derechos</t>
  </si>
  <si>
    <t>2.1.1.3.02.02</t>
  </si>
  <si>
    <t>Alquileres de Maquinaria, Equipos y Medios de Transporte</t>
  </si>
  <si>
    <t>2.1.1.3.02.04</t>
  </si>
  <si>
    <t>Alquileres Varios</t>
  </si>
  <si>
    <t>2.1.1.3.03</t>
  </si>
  <si>
    <t>Servicios de Mantenimiento, Reparación y Limpieza</t>
  </si>
  <si>
    <t>2.1.1.3.03.06</t>
  </si>
  <si>
    <t>Mantenimiento y Reparación de Inmuebles</t>
  </si>
  <si>
    <t>2.1.1.3.03.07</t>
  </si>
  <si>
    <t>Mantenimiento y Reparaciones Varias</t>
  </si>
  <si>
    <t>2.1.1.3.05.</t>
  </si>
  <si>
    <t>Servicios Técnicos y Profesionales</t>
  </si>
  <si>
    <t>2.1.1.3.05.01</t>
  </si>
  <si>
    <t>Capacitación/es y Cursos del Personal</t>
  </si>
  <si>
    <t>2.1.1.3.05.02</t>
  </si>
  <si>
    <t>Honorarios por Servicios Técnicos y Profesionales</t>
  </si>
  <si>
    <t>2.1.1.3.06.</t>
  </si>
  <si>
    <t>Servicios Comerciales y Financieros</t>
  </si>
  <si>
    <t>2.1.1.3.06.04</t>
  </si>
  <si>
    <t>Primas y Gastos de Seguros</t>
  </si>
  <si>
    <t>2.1.1.3.07</t>
  </si>
  <si>
    <t>Publicidad y Propaganda</t>
  </si>
  <si>
    <t>2.1.1.3.07.01</t>
  </si>
  <si>
    <t>2.1.1.3.09.</t>
  </si>
  <si>
    <t>Otros Servicios</t>
  </si>
  <si>
    <t>2.1.1.3.09.01</t>
  </si>
  <si>
    <t>Locaciones y Contrataciones Varias</t>
  </si>
  <si>
    <t>2.1.1.3.09.03</t>
  </si>
  <si>
    <t>Pasajes, Viáticos y Movilidad</t>
  </si>
  <si>
    <t>2.1.1.3.09.06</t>
  </si>
  <si>
    <t xml:space="preserve">Gastos Varios Protocolares y de Organización de Eventos </t>
  </si>
  <si>
    <t>2.1.1.3.09.08</t>
  </si>
  <si>
    <t>TRANSFERENCIAS</t>
  </si>
  <si>
    <t>2.1.1.4.02.</t>
  </si>
  <si>
    <t>Transferencias al Sector Privado</t>
  </si>
  <si>
    <t>2.1.1.4.02.07</t>
  </si>
  <si>
    <t>Apoyo a Proyectos y Artistas o Autores Locales y Regionales</t>
  </si>
  <si>
    <t>2.1.1.4.02.13</t>
  </si>
  <si>
    <t>Subsidios a Entregar</t>
  </si>
  <si>
    <t>BIENES DE CAPITAL</t>
  </si>
  <si>
    <t>2.2.1.1.04.</t>
  </si>
  <si>
    <t>Muebles, Equipos de Oficina, Comunicación, Educacional y Recreativo</t>
  </si>
  <si>
    <t>2.2.1.1.04.01</t>
  </si>
  <si>
    <t>Muebles y Equipos de Oficina</t>
  </si>
  <si>
    <t>2.2.1.1.04.04</t>
  </si>
  <si>
    <t>Aparatos Audio-Visuales y Electrónicos Varios</t>
  </si>
  <si>
    <t>2.2.1.1.04.09</t>
  </si>
  <si>
    <t>Artefactos y Electrodomésticos</t>
  </si>
  <si>
    <t>2.2.1.1.07.</t>
  </si>
  <si>
    <t xml:space="preserve">Otros Bienes de Capital </t>
  </si>
  <si>
    <t>2.2.1.1.07.02</t>
  </si>
  <si>
    <t>Otros Bienes de Capital no Especificados</t>
  </si>
  <si>
    <t>PROGRAMA: ACCESO A LA CULTURA: TALLERES, MEMORIA Y ORQUESTAS</t>
  </si>
  <si>
    <t>1702</t>
  </si>
  <si>
    <t>2.1.1.2.02.</t>
  </si>
  <si>
    <t xml:space="preserve">Textiles y Vestuario </t>
  </si>
  <si>
    <t>2.1.1.2.02.02</t>
  </si>
  <si>
    <t>Confecciones Textiles</t>
  </si>
  <si>
    <t>Repuestos, Accesorios, Herramientas Menores y Otros</t>
  </si>
  <si>
    <t>Repuestos y Accesorios Equipos y Sistemas Informáticos y de Comunicación en General</t>
  </si>
  <si>
    <t>2.1.1.2.07.07</t>
  </si>
  <si>
    <t>Útiles y/o Insumos técnico-profesional</t>
  </si>
  <si>
    <t>2.1.1.3.03.</t>
  </si>
  <si>
    <t>2.1.1.3.03.01</t>
  </si>
  <si>
    <t>Limpieza, Aseo y Fumigación</t>
  </si>
  <si>
    <t>2.1.1.3.05.05</t>
  </si>
  <si>
    <t>Servicios en Talleres, Cursos, Programas y Capacitaciones</t>
  </si>
  <si>
    <t xml:space="preserve">2.1.1.3.09.01       </t>
  </si>
  <si>
    <t>2.1.1.3.09.05</t>
  </si>
  <si>
    <t>Gastos Protocolares de Traslado, Alojamiento y Estadía</t>
  </si>
  <si>
    <t>Gastos Varios Protocolares y de Organización de Eventos</t>
  </si>
  <si>
    <t>2.2.1.1.04.06</t>
  </si>
  <si>
    <t>Instrumentos Musicales</t>
  </si>
  <si>
    <t>PROGRAMA: CENTRO CULTURAL COMUNITARIO "LEONARDO FAVIO" -PROMOCIÓN DEL CINE ARGENTINO - ESPACIO INCAA</t>
  </si>
  <si>
    <t>1703</t>
  </si>
  <si>
    <r>
      <t xml:space="preserve">OBJETIVOS:  </t>
    </r>
    <r>
      <rPr>
        <sz val="10"/>
        <rFont val="Arial Narrow"/>
        <family val="2"/>
      </rPr>
      <t>El Centro Cultural se inscribe en una política de Estado que asume la responsabilidad de garantizar el derecho a la cultura a través de la participación comunitaria, de vecinos/as, niños/as, jóvenes y adultos/as, artistas, estudiantes, como hacedores/as de la cultura</t>
    </r>
    <r>
      <rPr>
        <b/>
        <sz val="10"/>
        <rFont val="Arial Narrow"/>
        <family val="2"/>
      </rPr>
      <t xml:space="preserve">. </t>
    </r>
    <r>
      <rPr>
        <sz val="10"/>
        <rFont val="Arial Narrow"/>
        <family val="2"/>
      </rPr>
      <t xml:space="preserve">Compuesto por el Teatro del Pueblo - Sala Jorge Bonino y el Parlamento de los Niños, lugar propicio para disertaciones. Se brindarán espectàculos libres y gratuitos, aptos para todo público, de modo que el acceso a la cultura llegue a todos/as.  * Espacio INCAA VILLA MARIA es un  programa cultural de difusión del cine argentino e iberoamericano dependiente del Instituto Nacional de Cine y Artes Audiovisuales (INCAA) y la Muncipalidad de Villa María. Constituye una pantalla federal de cine con amplia perspectiva comunitaria. Teniendo ciclos que itineran por los barrios, la costanera y cárcel de nuestra ciudad.  * Villa María Erótica, conformado por diferentes actividades multidisciplinares: artísticas, culturales y festivas mediante las cuales se construya un espacio para reflexionar representaciones, imágenes y sentidos en relación al erotismo.  </t>
    </r>
  </si>
  <si>
    <t>2.1.1.2.02.01</t>
  </si>
  <si>
    <t>Prendas de Vestir, Uniformes y otros Accesorios o Artículos de Ropería</t>
  </si>
  <si>
    <t>2.1.1.2.04.02</t>
  </si>
  <si>
    <t>Útiles, Artículos de Librería, Insumos de Enseñanza</t>
  </si>
  <si>
    <t>2.1.1.2.05.02</t>
  </si>
  <si>
    <t>Tintas, Pinturas y Colorantes</t>
  </si>
  <si>
    <t>2.1.1.2.07.06</t>
  </si>
  <si>
    <t>Herramientas menores</t>
  </si>
  <si>
    <t xml:space="preserve">Útiles y/o Insumos técnico-profesional Herramientas Menores </t>
  </si>
  <si>
    <t>2.1.1.2.08.03</t>
  </si>
  <si>
    <t>Materiales de Electricidad</t>
  </si>
  <si>
    <t>2.1.1.2.09.03</t>
  </si>
  <si>
    <t>Elementos e Insumos de Seguridad</t>
  </si>
  <si>
    <t>2.1.1.3.02.05</t>
  </si>
  <si>
    <t>Derechos de Bienes Intangibles</t>
  </si>
  <si>
    <t>2.1.1.3.03.05</t>
  </si>
  <si>
    <t>Mantenimiento y Reparación de Equipos y Maquinarias</t>
  </si>
  <si>
    <t>Mantenimiento y Reparaciones de Inmuebles</t>
  </si>
  <si>
    <t>PROGRAMA: ACCESO A LA CIENCIA Y LA TECNOLOGIA</t>
  </si>
  <si>
    <t>1704</t>
  </si>
  <si>
    <r>
      <rPr>
        <b/>
        <sz val="10"/>
        <rFont val="Arial Narrow"/>
        <family val="2"/>
      </rPr>
      <t>OBJETIVOS:</t>
    </r>
    <r>
      <rPr>
        <sz val="10"/>
        <rFont val="Arial Narrow"/>
        <family val="2"/>
      </rPr>
      <t xml:space="preserve">  Promover actividades orientadas a mejorar la alfabetización científica, la formación de competencias de la sociedad en el campo científico y tecnológico así como el mejoramiento de la enseñanza de las ciencias. Promover la constante divulgación orientada a acercar a la sociedad el trabajo científico y de  investigación, el conociemiento producido y avances y aplicaciones alcanzados. Continuar con las actividades de la Radio que funciona en las instalaciones e implementar nuevos talleres para que los ciudadanos estén en mayor contacto con la misma. Como ser: Talleres de Grabación, de Iniciación Radial, de locución y oratoria, La Radio va tu barrio, La Radio va a la escuela, entre otros. En las Salas de Robótica e Informática también se realizarán distintas actividades para llegar a un público infantil interesado en la temática de lo cibernético.</t>
    </r>
  </si>
  <si>
    <t>2.1.1.2.04.03</t>
  </si>
  <si>
    <t>Juegos, Material Didáctico, de Enseñanza y Recreación</t>
  </si>
  <si>
    <t xml:space="preserve">Útiles y/o Insumos técnico-profesional </t>
  </si>
  <si>
    <t>2.1.1.3.09.07</t>
  </si>
  <si>
    <t>Servicios de Seguridad y Vigiliancia</t>
  </si>
  <si>
    <t>2.2.1.1.04.02</t>
  </si>
  <si>
    <t>Muebles y Equipo Educacional, Cultural y Recreativo</t>
  </si>
  <si>
    <t>PROGRAMA: DEMOCRATRIZACIÓN DE LA LECTURA Y LA INFORMACIÓN - MEDIOTECA</t>
  </si>
  <si>
    <t>1705</t>
  </si>
  <si>
    <t>2.1.1.2.07.01</t>
  </si>
  <si>
    <t>Cubiertas y Cámaras de Aires</t>
  </si>
  <si>
    <t>2.1.1.2.07.04</t>
  </si>
  <si>
    <t>Repuestos y Accesorios Rodados</t>
  </si>
  <si>
    <t>2.1.1.3.03.02</t>
  </si>
  <si>
    <t>Mantenimiento y Reparación de Equipos y Sistemas Informáticos y de Comunicaciones en Gral.</t>
  </si>
  <si>
    <t>2.1.1.3.03.04</t>
  </si>
  <si>
    <t>Mantenimiento y Reparación de Rodados</t>
  </si>
  <si>
    <t>2.1.1.3.06.03</t>
  </si>
  <si>
    <t>Imprenta, Publicaciones y Reproducciones</t>
  </si>
  <si>
    <t xml:space="preserve">2.1.1.3.09.03      </t>
  </si>
  <si>
    <t>2.2.1.1.06.</t>
  </si>
  <si>
    <t>Libros, Revistas y Otros Elementos Coleccionables</t>
  </si>
  <si>
    <t>2.2.1.1.06.01</t>
  </si>
  <si>
    <t>Colecciones y Elementos de Biblioteca y Museos</t>
  </si>
  <si>
    <t>2.2.1.1.06.02</t>
  </si>
  <si>
    <t xml:space="preserve">Colecciones Audio-Visuales </t>
  </si>
  <si>
    <t xml:space="preserve"> </t>
  </si>
  <si>
    <t>PROGRAMA: FOMENTO DE LAS ARTES VISUALES, MUSEOS Y PATRIMONIO</t>
  </si>
  <si>
    <t>1706</t>
  </si>
  <si>
    <r>
      <rPr>
        <b/>
        <sz val="10"/>
        <rFont val="Arial Narrow"/>
        <family val="2"/>
      </rPr>
      <t>OBJETIVOS:</t>
    </r>
    <r>
      <rPr>
        <sz val="10"/>
        <rFont val="Arial Narrow"/>
        <family val="2"/>
      </rPr>
      <t xml:space="preserve"> Velar por el Patrimonio Histórico de la ciudad, investigar sobre los aspectos que nos confieren identidad como pueblo, y difundir el pasado villamariense. El Museo Municipal Ferroviario surge a partir de una demanda comunitaria, sostenida por la “Comisión Pro Museo Ferroviario”.  Es un espacio que contiene objetos cedidos en comodato por ferroviarios y ex ferroviarios, un archivo fotográfico colaborativo, un archivo de video con anécdotas y un mapa interactivo del desarrollo de Villa María. Desde su apertura el museo trabaja en un proyecto que contiene trabajos en colección y exposición. Unos de los objetivos mas importantes del museo es preservar la historia, resguardarla y hacer archivo, con el fin de preservarla para generaciones futuras. El Museo Malvina fue creado por ordenanza en el años 2003 , en 2020 se comenzaron con tareas   de investigacion para poner en marcha el Museo con el objetivo  de apertura proxima. El proyecto pretende rescatar las historias de los excombatientes de Villa María y Villa Nueva convirtiendose en un Museo Contemporáneo que apele a la experiencia de los ciudadanos y un espacio de memoria cotidiana.  La estapa en la que nos encoentramos es de investigacion histórica y Documental. Se proyecta para el proximo año avanzar con la contruccion de un archivo de historias,  rescate de documentos  y construccion de una muestra. Realización anual del Congreso Provincial de Historia. Incrementar y restaurar el Archivo Histórico Municipal, para ordenar y clasificar la documentación existente según criterios técnicos y profesionales. Mantener el Museo Histórico Municipal. Procurar y fortalecer el funcionamiento del Instituto Municipal de Historia. Promover y fomentar la realización de eventos artísticos culturales en el Museo de Bellas Artes Fernando Bonfiglioli con la participación de artistas locales y nacionales. </t>
    </r>
  </si>
  <si>
    <t>2.1.1.2.09.08</t>
  </si>
  <si>
    <t>2.1.1.3.06.06</t>
  </si>
  <si>
    <t>Fletes/Trasporte y Almacenamento</t>
  </si>
  <si>
    <t>PROGRAMA: INSTITUTO MUNICIPAL DE FORMACIÓN Y APRENDIZAJE A LO LARGO DE TODA LA VIDA</t>
  </si>
  <si>
    <t>1707</t>
  </si>
  <si>
    <r>
      <t xml:space="preserve">OBJETIVOS: </t>
    </r>
    <r>
      <rPr>
        <sz val="10"/>
        <rFont val="Arial Narrow"/>
        <family val="2"/>
      </rPr>
      <t>Coordinar y complementar acciones con los Programas promoviendo la participación de todos los actores sociales. Incrementar la cobertura de los servicios educativos, asegurando calidad y formación Profesional para la implementación de Políticas Educativas Municipales para niños/as de 45 dias a 5 años. Fortalecer las Políticas existentes que fomenten el aprendizaje, desarrollo y juegos de los niños/as de 45 días a 5 años. Coordinar y gestionar los Centros de Promoción Familiar, (gestión conjunta con el Progrma Provincial Salas Cunas) tienen como fin escencial la motivación, el aprendizaje,  contención y la estimulación temprana y pedagógica de niños de escasos recursos y su grupo familiar. Articular con las Instituciones Educativas de Nivel Inicial Formal, públicas y privadas, con el objeto de coordinar acciones para proteger la integridad bio-psico-social de los niños/as de Villa María.</t>
    </r>
  </si>
  <si>
    <t>COSTO TOTAL DEL SUBPROGRAMA:</t>
  </si>
  <si>
    <t>Textiles y Vestuario</t>
  </si>
  <si>
    <t>Prendas de Vestir, Uniformes y Otros Accesorios o Artículos de Ropería</t>
  </si>
  <si>
    <t>2.1.1.2.05</t>
  </si>
  <si>
    <t>2.1.1.2.05.03</t>
  </si>
  <si>
    <t>Compuestos y Productos Químicos</t>
  </si>
  <si>
    <t>2.1.1.2.09.02</t>
  </si>
  <si>
    <t>Utensilios de Cocina y Comedor</t>
  </si>
  <si>
    <t>Capacitación/es y Cursos</t>
  </si>
  <si>
    <t xml:space="preserve">2.1.1.3.05.02       </t>
  </si>
  <si>
    <t>SUBPROGRAMA: ALFABETIZACION BÁSICA DE JÓVENES Y ADULTOS</t>
  </si>
  <si>
    <t>1701-02</t>
  </si>
  <si>
    <r>
      <t xml:space="preserve">OBJETIVOS: </t>
    </r>
    <r>
      <rPr>
        <sz val="10"/>
        <rFont val="Arial Narrow"/>
        <family val="2"/>
      </rPr>
      <t>Es la continuidad del programa que comenzo en el 2016</t>
    </r>
    <r>
      <rPr>
        <b/>
        <sz val="10"/>
        <rFont val="Arial Narrow"/>
        <family val="2"/>
      </rPr>
      <t xml:space="preserve">. </t>
    </r>
    <r>
      <rPr>
        <sz val="10"/>
        <rFont val="Arial Narrow"/>
        <family val="2"/>
      </rPr>
      <t>Tiene como objetivo Implementar acciones tendientes a garantizar la escolaridad básica de la población joven y adultos de Villa María. Atender a la demanda de jóvenes y adultos que no hayan finalizado la escolaridad primaria y secundariaa través del Programa de Terminalidad Educativa. Generar espacio intersectorial para trabajar conjuntamente la problemática de la escolaridad básica en jóvenes y adultos de la Ciudad de Villa María. Articular las acciones con distintas Instituciones  de la Ciudad en torno a la implementación del programa de alfabetización.</t>
    </r>
  </si>
  <si>
    <t>SUBPROGRAMA: PARTICIPACION DE LA NIÑES: AHORA LOS CHICOS, EL BARRIO Y LA CIUDAD - LA NATACION VA A LA ESCUELA</t>
  </si>
  <si>
    <t>1701-03</t>
  </si>
  <si>
    <r>
      <t>OBJETIVOS</t>
    </r>
    <r>
      <rPr>
        <sz val="10"/>
        <rFont val="Arial Narrow"/>
        <family val="2"/>
      </rPr>
      <t>: Las actividades de las niñas y niños del Programa, se organizan a partir del rol de los miembros de cada uno de los 5 Consejos de Niños que participan de las actividades del Gabinete de los Niños. De esta manera, las niñas y niños trabajar de manera integrada abordando un gran número de inquietudes e iniciativas que enriquecen las actividades que llevan adelante. Las niñas y niños que participan activamente este año del Programa es de alrededor de unos 150 chicos, y se puso en acto una dinámica por la cual se involucró a las escuelas en la tarea de difundir los contenidos y actividades que dentro del Programa se realizan, al resto de niños de las aulas de 4to, 5to y 6to grado. De esta manera se amplifica el efecto educativo y formativo del Programa. La Natación va a la escuela: a través del Programa de Jornadas Extendidas involucrando a las autoridades educativas, tendrán la posibilidad los niños de escuelas de sectores vulnerables de aprender a desenvolverse en este medio diferente, llegando a motivarlos en la práctica de la Natación Deportiva, como una forma más de mejorar su calidad de vida dentro de la sociedad en que está inmerso.</t>
    </r>
  </si>
  <si>
    <t>SUBPROGRAMA: EQUIPOS MOVILES -  APOYO ESCOLAR - GABINETE PSICOPEDAGOGICO</t>
  </si>
  <si>
    <t>1701-04</t>
  </si>
  <si>
    <r>
      <t>OBJETIVOS</t>
    </r>
    <r>
      <rPr>
        <sz val="10"/>
        <rFont val="Arial Narrow"/>
        <family val="2"/>
      </rPr>
      <t>:Diagnosticar y evaluar las problemáticas referentes al desarrollo del aprendizaje, registro de casos y seguimiento de los mismos, especialmente en sectores vulnerables. Minimizar la deserción y reducir el fracaso en el ámbito educativo de nuestra ciudad. Atender las problemáticas de los niños que estan en el limite de abandonar o abandonaron la escuela, atender las demandas de las escuelas primarias y secundarias úblicas  sobre inasistencias o conflictividad de los estudiantes. Seguira funcionando el Gabinete Psicopedagogico atendiendo a las demandas recibidas de nivel primario de escuelas publicas</t>
    </r>
  </si>
  <si>
    <t>Fletes/Trasporte y Almacenamiento</t>
  </si>
  <si>
    <t>2.1.1.4.01.</t>
  </si>
  <si>
    <t>Transferencias al Sector Público</t>
  </si>
  <si>
    <t>2.1.1.4.01.09</t>
  </si>
  <si>
    <t>Transferencias a Instituciones de Enseñanza/Académicas, Culturales y Deportivas</t>
  </si>
  <si>
    <t>2.1.1.4.02.01</t>
  </si>
  <si>
    <t>Pasajes y Abonos de Transporte</t>
  </si>
  <si>
    <t>2.1.1.4.02.02</t>
  </si>
  <si>
    <t>Ayudas Escolares</t>
  </si>
  <si>
    <t>2.1.1.4.02.03</t>
  </si>
  <si>
    <t>Transferencias a Instituciones de Enseñanza/Académicas, Culturales, Deportivas y Sociales en General</t>
  </si>
  <si>
    <t>2.1.1.4.02.04</t>
  </si>
  <si>
    <t>Becas, Capacitación y Formación</t>
  </si>
  <si>
    <t>SUBPROGRAMA: VILLA MARIA CIUDAD DEL APRENDIZAJE - UNESCO</t>
  </si>
  <si>
    <t>1701-05</t>
  </si>
  <si>
    <r>
      <t>OBJETIVOS</t>
    </r>
    <r>
      <rPr>
        <sz val="10"/>
        <rFont val="Arial Narrow"/>
        <family val="2"/>
      </rPr>
      <t>:Posicionar a la Ciudad de Villa María como integrante de la red Mundial de Ciudades del Aprendizaje de UNESCO. Es un esquema aplicado en Ciudades que propone poner en diálogo la demanda laboral local y la oferta formativa y habilidades de las  personas mayores, predisponer los espacios públicos, comprender que la  la educación es un factor crucial en las distintas áreas de la gestión municipal. Es la exigencia de poder pensar todas las dimensiones de la gestión municipal y de la gestión comunitaria en clave de  educación:  es pensar la salud, la obra pública, el abordaje de las  políticas para el adulto mayor en clave educativa;  es pensar la atención primaria y temprana de un niño, la política educativa, la comunicación también en clave de educación. </t>
    </r>
  </si>
  <si>
    <t xml:space="preserve">SUBPROGRAMA:FORMACION, INVESTIGACIÓN Y OBSERVATORIO </t>
  </si>
  <si>
    <t>1701-06</t>
  </si>
  <si>
    <r>
      <t>OBJETIVOS</t>
    </r>
    <r>
      <rPr>
        <sz val="10"/>
        <rFont val="Arial Narrow"/>
        <family val="2"/>
      </rPr>
      <t>:Desarrollar Lineas de investigación en Educación Inicial y en Educación de Jóvenes y Adultos en la Ciudad. Indagar sobre la relación entre los niveles educativos alcanzados por los adultos y el desempeño de los niños en las Escuelas de la Ciudad. Analizar los modos de apropiación de conocimiento en la experiencia de educación de jóvenes y adultos desarrollada en la Ciudad. Analizar la conformación de la planta docente  de las escuelas de la Ciudad. Estimular el desarrollo de proyectos de investigación de estudiantes secundarios para dar respuesta a problemáticas de la Ciudad. Publicar los avances de l sistematización de los proyectos y programas que se desarrollen en la secretaría. Desarrollar Jornadas, Encuentros y Congresos de formción para los distintos niveles de enseñanza. </t>
    </r>
  </si>
  <si>
    <t>JEFATURA DE GABINETE</t>
  </si>
  <si>
    <t>PROGRAMA: COORDINACIÓN Y ADMINISTRACIÓN DE LA JEFATURA DE GABINETE</t>
  </si>
  <si>
    <t>1101</t>
  </si>
  <si>
    <r>
      <rPr>
        <b/>
        <sz val="10"/>
        <rFont val="Arial Narrow"/>
        <family val="2"/>
      </rPr>
      <t>OBJETIVOS:</t>
    </r>
    <r>
      <rPr>
        <sz val="10"/>
        <rFont val="Arial Narrow"/>
        <family val="2"/>
      </rPr>
      <t xml:space="preserve"> Asistir al Intendente en la articulación de todas las acciones de las Secretarías, Entes, Organismos y demás dependencias Municipales tendientes a facilitar la vinculación con los vecinos, a través del trabajo transversal y territorial. Coordinar las acciones y programas de las distintas dependencias municipales. Asistir al Intendente en todo lo referido al gobierno político y a las relaciones institucionales. Coordinar las acciones transversales de las areas municipales para llevar adelante la bajada territorial del intendente a  los Barrios de la Ciudad. De esta manera, se traslada el gabinete municipal con representantes de las distintas secretarías atendiendo a los vecinos con sus inquietudes, consultas, reclamos o sugerencias Posteriormente, se dará respuesta desde las áreas involucradas a las demandas recibidas. Esta actividad será ejecutada a través de Gabinete Descentralizado. Bajo su órbita se encuentra el funcionamiento y operativdad del Aeropuerto Municipal. </t>
    </r>
  </si>
  <si>
    <t>UNIDAD EJECUTORA: Jefatura de Gabinete.</t>
  </si>
  <si>
    <t>Asignaciones Familiares Autoridades y Personal Directivo</t>
  </si>
  <si>
    <t xml:space="preserve">Bienes de Consumo Varios </t>
  </si>
  <si>
    <t>2.1.1.2.09.06</t>
  </si>
  <si>
    <t>2.1.1.3.02.01</t>
  </si>
  <si>
    <t>Alquileres Edificios, Locales e Inmuebles</t>
  </si>
  <si>
    <t>2.1.1.3.06.07</t>
  </si>
  <si>
    <t>Trámites y Gastos Varios</t>
  </si>
  <si>
    <t>2.1.1.3.07.</t>
  </si>
  <si>
    <t>Transferencias al Sector Púbico</t>
  </si>
  <si>
    <t>2.1.1.4.01.04</t>
  </si>
  <si>
    <t>Transferencias a Soc. Estado y/o Economía Mixta</t>
  </si>
  <si>
    <t>2.1.1.4.01.08</t>
  </si>
  <si>
    <t>Otras Transferencias al Sector Público u otros subsidios a entregar</t>
  </si>
  <si>
    <t xml:space="preserve">Subsidios a Entregar  </t>
  </si>
  <si>
    <t>Muebles y  Equipos de Oficina</t>
  </si>
  <si>
    <t xml:space="preserve">PROGRAMA: TECNOLOGÍAS Y COMUNICACIONES </t>
  </si>
  <si>
    <t>1102</t>
  </si>
  <si>
    <r>
      <rPr>
        <b/>
        <sz val="10"/>
        <rFont val="Arial Narrow"/>
        <family val="2"/>
      </rPr>
      <t xml:space="preserve">OBJETIVOS: </t>
    </r>
    <r>
      <rPr>
        <sz val="10"/>
        <rFont val="Arial Narrow"/>
        <family val="2"/>
      </rPr>
      <t>Contribuir en la definición e implementación d eplanes estratégicos en materia de innovación, modernización y desarrollo tecnológico de la administración pública local. Confeccionar y gestionar proyectos en tecnologías de la información y comunicaciones. Asesorar a las areas del Municipio en implementacion de base tecnológica. Planificar y coordinar el desarrollo y/o implementación de las tecnologías de información y comunicaciones en el gobierno.</t>
    </r>
  </si>
  <si>
    <t>Combustible, Lubricantes, Productos Químicos</t>
  </si>
  <si>
    <t>Materiales de Conservaciones Varias</t>
  </si>
  <si>
    <t>2.1.1.3.01.</t>
  </si>
  <si>
    <t>Servicios Básicos</t>
  </si>
  <si>
    <t>2.1.1.3.01.04</t>
  </si>
  <si>
    <t>Telefonía, Telefax, Internet y similar</t>
  </si>
  <si>
    <t>Mantenimiento y Reparación Equipos y Sistemas Informáticos y de Comunicación en General</t>
  </si>
  <si>
    <t>2.2.1.1.04.03</t>
  </si>
  <si>
    <t>Equipos y Aparatos de Telefonía</t>
  </si>
  <si>
    <t>PROGRAMA: INNOVACIÓN DEL ESTADO Y TRANSPARENCIA - GOBIERNO ABIERTO - CIUDAD INTELIGENTE</t>
  </si>
  <si>
    <t>1103</t>
  </si>
  <si>
    <r>
      <t xml:space="preserve">OBJETIVOS: </t>
    </r>
    <r>
      <rPr>
        <sz val="10"/>
        <rFont val="Arial Narrow"/>
        <family val="2"/>
      </rPr>
      <t>Se ejecutarán políticas de transformación en la Ciudad mediante proyectos orientados al desarrollo  innovador de activos estratégicos para el desarrollo institucional, la generación de empleo, educación e inclusión social; enfocándose a una gestión de gobierno transparente, abierto, buscando la mejora en la atención al ciudadano.</t>
    </r>
  </si>
  <si>
    <t>UNIDAD EJECUTORA: Departamento Ejecutivo - Unidad Intendencia.</t>
  </si>
  <si>
    <t>2.1.1.3.05.04</t>
  </si>
  <si>
    <t>Servicios de Asesoramiento y Consultoría</t>
  </si>
  <si>
    <t>2.2.1.1.05.</t>
  </si>
  <si>
    <t>Equipos de Computación, Software y Licencias de Computación</t>
  </si>
  <si>
    <t>2.2.1.1.05.01</t>
  </si>
  <si>
    <t xml:space="preserve">PROGRAMA: </t>
  </si>
  <si>
    <t>ESPACIO CO-WORKING</t>
  </si>
  <si>
    <r>
      <rPr>
        <b/>
        <sz val="10"/>
        <rFont val="Arial Narrow"/>
        <family val="2"/>
      </rPr>
      <t>OBJETIVOS:</t>
    </r>
    <r>
      <rPr>
        <sz val="10"/>
        <rFont val="Arial Narrow"/>
        <family val="2"/>
      </rPr>
      <t xml:space="preserve"> Diseño y fomento de programas y espacios necesarios que ayuden a innovar en políticas públicas destinadas a satisfacer demandas de los tiempos actuales. Crear espacios en donde el trabajo colaborativo arroje resultados de participación  ciudadana de los diferentes sectores profesionales que cntribuyan a buscar soluciones integrales. La creación de espacios de innovación contribuye a que el estado pueda adaptarse a los avances tecnológicos y sociales que se producen, con el objetivo de lograr gestiones en todos sus ámbitos.</t>
    </r>
  </si>
  <si>
    <t>DURACION ESTIMADA: 12 meses.</t>
  </si>
  <si>
    <t>COSTO TOTAL PROGRAMA:</t>
  </si>
  <si>
    <t>TRABAJO PÚBLICO</t>
  </si>
  <si>
    <t>2.2.1.2.01.</t>
  </si>
  <si>
    <t>Construcción Bienes de Dominio Privado</t>
  </si>
  <si>
    <t>2.2.1.2.01.12</t>
  </si>
  <si>
    <t>Construcción, Ampliación y/o Mejora Edificios de Otros Edif. Municipales</t>
  </si>
  <si>
    <t>Otros Bienes de Capital</t>
  </si>
  <si>
    <t xml:space="preserve">UNIDAD INTENDENCIA </t>
  </si>
  <si>
    <r>
      <rPr>
        <b/>
        <sz val="10"/>
        <rFont val="Arial Narrow"/>
        <family val="2"/>
      </rPr>
      <t>OBJETIVOS:</t>
    </r>
    <r>
      <rPr>
        <sz val="10"/>
        <rFont val="Arial Narrow"/>
        <family val="2"/>
      </rPr>
      <t xml:space="preserve"> Planificar, evaluar y ejecutar las políticas implementadas por el Ejecutivo Municipal. Administrar los bienes municipales, realizar las obras públicas y prestar los servicios públicos de naturaleza e interés municipal. Definir estrategias y ejercer el poder decisorio, a fin de conducir las acciones conjuntas de las áreas hacia el logro de los objetivos planteados en la Plataforma de Gobierno. Dar respuestas a las demandas ciudadanas y de las instituciones planteadas en los observatorios, con observancia  de las recomendaciones de  la Jefatura de Asesores.</t>
    </r>
  </si>
  <si>
    <t>2.1.1.2.03.01</t>
  </si>
  <si>
    <t>Libros, Revistas y Periódicos</t>
  </si>
  <si>
    <t>2.2.1.1.01.</t>
  </si>
  <si>
    <t>Bienes Preexistentes</t>
  </si>
  <si>
    <t>2.2.1.1.01.01</t>
  </si>
  <si>
    <t>Tierras y Terrenos</t>
  </si>
  <si>
    <t>2.2.1.1.01.02</t>
  </si>
  <si>
    <t>Edificios, Obras e Instalaciones</t>
  </si>
  <si>
    <t>2.2.1.1.03.</t>
  </si>
  <si>
    <t>Vehículos y Rodados</t>
  </si>
  <si>
    <t>2.2.1.1.03.01</t>
  </si>
  <si>
    <t>Rodados</t>
  </si>
  <si>
    <t>SUBPROGRAMA: ORGANIZACIÓN DE EVENTOS, CEREMONIAL  Y PROTOCOLO</t>
  </si>
  <si>
    <t>1105-01</t>
  </si>
  <si>
    <r>
      <rPr>
        <b/>
        <sz val="10"/>
        <rFont val="Arial Narrow"/>
        <family val="2"/>
      </rPr>
      <t>OBJETIVO:</t>
    </r>
    <r>
      <rPr>
        <sz val="10"/>
        <rFont val="Arial Narrow"/>
        <family val="2"/>
      </rPr>
      <t xml:space="preserve"> Instrumentar los mecanismos correspondientes al ceremonial y protocolo municipal, y la organización de eventos.</t>
    </r>
  </si>
  <si>
    <t>Textiles y Vestuarios</t>
  </si>
  <si>
    <t>Premios, Obsequios, Presentes y Otros</t>
  </si>
  <si>
    <t>Servicios Técnicos y Profesionale</t>
  </si>
  <si>
    <t>PROGRAMA: COORDINACIÓN DE PRENSA Y DIFUSIÓN DE GOBIERNO</t>
  </si>
  <si>
    <t>1106</t>
  </si>
  <si>
    <r>
      <rPr>
        <b/>
        <sz val="10"/>
        <rFont val="Arial Narrow"/>
        <family val="2"/>
      </rPr>
      <t>OBJETIVOS:</t>
    </r>
    <r>
      <rPr>
        <sz val="10"/>
        <rFont val="Arial Narrow"/>
        <family val="2"/>
      </rPr>
      <t xml:space="preserve"> Planificar, dirigir e instrumentar los programas de medios, difundiendo las acciones del las áreas que lo componen. Desarrollar las campañas sobre políticas públicas de acuerdo a los objetivos y prioridades que determine el DEM. La coordinación y realización de las impresiones y reproducciones de uso interno del Municipio y sus dependencias.</t>
    </r>
  </si>
  <si>
    <t>2.1.1.2.03.03</t>
  </si>
  <si>
    <t>Cartelería, Señaléctica y Otros Impresos</t>
  </si>
  <si>
    <t>2.1.1.2.08.06</t>
  </si>
  <si>
    <t>Estructuras Metálicas Acabadas</t>
  </si>
  <si>
    <t>2.1.1.3.07.03</t>
  </si>
  <si>
    <t xml:space="preserve">Auspicios / Adhesiones </t>
  </si>
  <si>
    <t>2.1.1.3.07.04</t>
  </si>
  <si>
    <t>Costos de Creación, Edición y Distribución de Material de Difusión</t>
  </si>
  <si>
    <t>2.1.1.3.07.05</t>
  </si>
  <si>
    <t>Costos de Creación, Impresión y Colocación de Material y Cartelería de Difusión</t>
  </si>
  <si>
    <t>SUBPROGRAMA: COMUNICACIÓN INSTITUCIONAL</t>
  </si>
  <si>
    <t>1106-01</t>
  </si>
  <si>
    <r>
      <rPr>
        <b/>
        <sz val="10"/>
        <rFont val="Arial Narrow"/>
        <family val="2"/>
      </rPr>
      <t>OBJETIVO:</t>
    </r>
    <r>
      <rPr>
        <sz val="10"/>
        <rFont val="Arial Narrow"/>
        <family val="2"/>
      </rPr>
      <t xml:space="preserve"> Fortalecer el vínculo comunicacional con los vecinos, informando a los ciudadanos acerca de actos, acciones e instrumentación de programas de gobierno.</t>
    </r>
  </si>
  <si>
    <t>PROGRAMA: CONSEJOS MUNICIPALES DE PARTIDOS POLÍTICOS, DE VALORES HUMANOS Y DE RESPONSABILIDAD SOCIAL</t>
  </si>
  <si>
    <r>
      <t xml:space="preserve">OBJETIVOS: </t>
    </r>
    <r>
      <rPr>
        <sz val="10"/>
        <rFont val="Arial Narrow"/>
        <family val="2"/>
      </rPr>
      <t xml:space="preserve"> Asesorar a los poderes Ejecutivo y Legislativo en temas referidos al regimen electoral y de Partidos Politicos, o bien sobre aquellos que  asi se le requieran. Contribuir a la formulacion de coincidencias entre las distintas correintes politicas sobre temas de relvancia.  Fomentar la intervencion de los Partidos Políticos en los asuntos de interés general, la formación y capacitación de los cuadros  dirigentes de los mismos y la fluída participación partidaria. Crear en la sociedad una conciencia creciente acerca de los valores y los problemas éticos.  Contribuir a un mayor conocimiento acerca del desarrollo de valores humanos en nuestra cultura contemporánea.  Identificar desafíos actuales en materia ética de la sociedad y discutir posibles respuestas. Promover que los diferentes sectores de la sociedad se integren a este debate. Promover el desarrollo sustentable, contribuir a un nuevo paradigma en la Responsabilidad Social, en donde el Estado asume el rol fundamental de planificar los lineamientos estrategicos en esta materia. Profundizar el compromiso, la participación y el protagonismo ciudadano. Consensuar una idea de bien común, generar sinergias y lenguajes compartidos entre los distintos sectores; teniendo como objetivo una sociedad mas justa.  Fomentar el desarrollo de actividades, tendientes a la formacion y capacitacion sobre responsabilidad social, así como generar programas especificos de acompañamiento a las organizaciones. </t>
    </r>
  </si>
  <si>
    <t>Racionamiento, Alimento y Productos Alimenticios para Personas</t>
  </si>
  <si>
    <t xml:space="preserve">2.1.1.2.09. </t>
  </si>
  <si>
    <t xml:space="preserve">2.1.1.2.09.07   </t>
  </si>
  <si>
    <t xml:space="preserve">Pasajes, Viáticos y Movilidad </t>
  </si>
  <si>
    <t>PROGRAMA: ATENCIÓN CIUDADANA - VILLA MARÍA RESPONDE</t>
  </si>
  <si>
    <r>
      <rPr>
        <b/>
        <sz val="10"/>
        <rFont val="Arial Narrow"/>
        <family val="2"/>
      </rPr>
      <t>OBJETIVOS:</t>
    </r>
    <r>
      <rPr>
        <sz val="10"/>
        <rFont val="Arial Narrow"/>
        <family val="2"/>
      </rPr>
      <t xml:space="preserve"> Orientar, informar y gestionar la solución de problemas, conflictos y denuncias realizadas por los ciudadanos. Establecer una comunicación dinámica entre la Municipalidad de Villa María y los Vecinos.Brindar una mayor celeridad en los plazos de cumplimiento del reclamo, dinamizando la interrelación con las distintas áreas municipales mediante el seguimiento a través de la red informática. Coordinación de acciones de información y gestión con el área de Tránsito, Defensa Civil, Sistemas de Urgencias y Emergencias del área Salud y Bomberos Voluntarios. Desde el servicio de Mediación Comunitaria mejorar la convivencia vecinal y capacitar a la Comunidad Educativa en la prevención y resolución de conflictos dentro de su ámbito.</t>
    </r>
  </si>
  <si>
    <t xml:space="preserve">Combustibles y Lubricantes </t>
  </si>
  <si>
    <t>Cubiertas y Cámaras de Aire</t>
  </si>
  <si>
    <t>Herramientas Menores</t>
  </si>
  <si>
    <t>Alquileres de Edificios, Locales e Inmuebles</t>
  </si>
  <si>
    <t xml:space="preserve">Alquileres Varios              </t>
  </si>
  <si>
    <t xml:space="preserve">Mantenimiento y Reparación de Rodados </t>
  </si>
  <si>
    <t>2.2.1.1.02.</t>
  </si>
  <si>
    <t>Equipos y Maquinarias, Herramientas y Repuestos Mayores</t>
  </si>
  <si>
    <t>2.2.1.1.02.02</t>
  </si>
  <si>
    <t xml:space="preserve">Equipos y Aparatos de Seguridad </t>
  </si>
  <si>
    <t>2.2.1.1.02.04</t>
  </si>
  <si>
    <t>Equipos y Maquinarias</t>
  </si>
  <si>
    <t>2.2.1.1.02.05</t>
  </si>
  <si>
    <t>Herramientas y Repuestos Mayores</t>
  </si>
  <si>
    <t>PROGRAMA: ASISTENCIA A INSTITUCIONES Y PERSONAS. VINCULACIÓN CON LOS ENTES Y SOCIEDADES CON PARTICIPACION ESTATAL</t>
  </si>
  <si>
    <r>
      <rPr>
        <b/>
        <sz val="10"/>
        <rFont val="Arial Narrow"/>
        <family val="2"/>
      </rPr>
      <t>OBJETIVO:</t>
    </r>
    <r>
      <rPr>
        <sz val="10"/>
        <rFont val="Arial Narrow"/>
        <family val="2"/>
      </rPr>
      <t xml:space="preserve"> Desarrollar un trabajo conjunto con las Instituciones y Personas de la ciudad, con el fin de promover programas y proyectos que tienen por objetivo mejorar y transformar  la calidad de vida de los ciudadanos villamarienses.</t>
    </r>
  </si>
  <si>
    <t>2.1.1.4.01.01</t>
  </si>
  <si>
    <t>Transferencia Escuela Granja "Los Amigos"</t>
  </si>
  <si>
    <t>2.1.1.4.01.02</t>
  </si>
  <si>
    <t>Transferencia IMV - Instituto Municipal de la Vivienda</t>
  </si>
  <si>
    <t>2.1.1.4.01.03</t>
  </si>
  <si>
    <t>Transferencia IMI - Instituto Municipal de Inversión</t>
  </si>
  <si>
    <t>Otras Transferencias al Sector Público</t>
  </si>
  <si>
    <t>Transferencia a Instituciones de Enseñanza/Académicas, Culturales, Deportivas y Sociales en General</t>
  </si>
  <si>
    <t>2.1.1.4.02.09</t>
  </si>
  <si>
    <t xml:space="preserve">Transferencias de los Recursos por Juegos de Azar </t>
  </si>
  <si>
    <t>2.1.1.4.02.12</t>
  </si>
  <si>
    <t>Transferencias a Cooperativas y Empresas Privadas</t>
  </si>
  <si>
    <t>PROGRAMA: CONSEJO MUNICIPAL PARA LA PREVENCIÓN DE LAS ADICCIONES Y U.I.S.P.</t>
  </si>
  <si>
    <r>
      <t xml:space="preserve">OBJETIVOS:  </t>
    </r>
    <r>
      <rPr>
        <sz val="10"/>
        <rFont val="Arial Narrow"/>
        <family val="2"/>
      </rPr>
      <t xml:space="preserve">Procurar el diseño participativo y la gestión asociada de políticas, programas y cursos de acción que permitan implementar un eje y estrategias de abordaje intersectorial y de conjunto tendiente a lograr resultados satisfactorios en la promoción de la salud y prevención contra el flagelo del uso indebido de sustancias Psicoactivas (U.I.S.P) y las adicciones de cualquier tipo. Firmar convenios de cooperación técnica y profesional con instituciones y organismos provinciales, nacionales e internacionales. Fomentar la creación de espacios de inclusión, participación, deportivos, culturales, lúdicos, laborales que colaboren con los proyectos de vida de niños, jóvenes y adolescentes de nuestra ciudad.  Promover y favorecer la capacitación de equipos de salud y comunidad en general.  Facilitar y promover la capacitación para la formación de jóvenes monitores en los distintos ámbitos, escuela, clubes etc.  Brindar contención y asesoramiento para padres y familias afectadas por la problemática. Fomentar la creación de centros de prevención barriales, escolares, deportivos, iglesias, etc. </t>
    </r>
  </si>
  <si>
    <t>2.1.1.4.02.08</t>
  </si>
  <si>
    <t>Ayudas Sociales a Personas y Familias</t>
  </si>
  <si>
    <t>2.2.1.1.04.05</t>
  </si>
  <si>
    <t>Muebles y Equipos Especializados</t>
  </si>
  <si>
    <r>
      <rPr>
        <b/>
        <sz val="10"/>
        <rFont val="Arial Narrow"/>
        <family val="2"/>
      </rPr>
      <t>OBJETIVOS:</t>
    </r>
    <r>
      <rPr>
        <sz val="10"/>
        <rFont val="Arial Narrow"/>
        <family val="2"/>
      </rPr>
      <t xml:space="preserve"> Asistir al Departamento Ejecutivo Municipal en todo lo inherente al Gobierno Político Interno como así también en lo que hace a la relación con políticas de seguridad vial y prevención comunitaria, y el poder de polícia municipal, teniendo como eje estructurador la integraciónn de las áreas. </t>
    </r>
  </si>
  <si>
    <t>FECHA DE INICIO: 01/01/2021.</t>
  </si>
  <si>
    <t>COSTO TOTAL PROGRAMA</t>
  </si>
  <si>
    <t>Transferencia a Instituciones de Enseñanza/Académicas, Culturales, Deportivas</t>
  </si>
  <si>
    <t>PROGRAMA: ASESORÍA LETRADA - COORDINACIÓN LEGAL Y TÉCNICA</t>
  </si>
  <si>
    <r>
      <rPr>
        <b/>
        <sz val="10"/>
        <rFont val="Arial Narrow"/>
        <family val="2"/>
      </rPr>
      <t>OBJETIVOS:</t>
    </r>
    <r>
      <rPr>
        <sz val="10"/>
        <rFont val="Arial Narrow"/>
        <family val="2"/>
      </rPr>
      <t xml:space="preserve"> Asistir al Sr. Intendente, propiciando la articulación institucional en las cuestiones legales y al despacho general de la municipalidad. Coordinar la de Mesa de Entradas, Registros y Trámites. Producir opinión legal y/o jurídica en todo asunto en que tenga intervención el Municipio, mediante decreto o resolución. Coordinar la Jefatura de Despacho y el Archivo Municipal. Entender en la edición oficial y en la compilación e información sistematizada de la legislación municipal. Confección de todo instrumento en que la Municipalidad se comprometa en obligaciones de dar, hacer o no hacer y sea requerida su documentación por escrito. Coordinar los procedimientos y expedientes Concursos, Admisiones y Sumarios. La responsabilidad sobre la legalidad y actividad judicial del municipio, por la COM, recae sobre la Asesoría Letrada,  razón por la cual se debe generar un mecanismo de control de actuaciones y generación de directivas generales, de manera tal que no existan actos individuales (de abogados) que puedan comprometer la actividad administrativa de la gestión, el patrimonio municipal y la responsabilidad personal de los titulares de la Asesoría Letrada. Se pretende tener la iniciativa de organizar reuniones periódicas con las Asesorías Letradas de los distintos municipios de la provincia.</t>
    </r>
  </si>
  <si>
    <t>UNIDAD EJECUTORA: Asesoría Letrada - Coordinación Legal y Técnica</t>
  </si>
  <si>
    <t>JEFE DE PROGRAMA: Ab. Santiago Tovo - Ab. Fernanda Bertea</t>
  </si>
  <si>
    <t>Repuestos y Accesorios de Equipos y Sistemas Informáticos y de Comunicación en General</t>
  </si>
  <si>
    <t>Materiales de Conservación y/o Construcción</t>
  </si>
  <si>
    <t xml:space="preserve">2.1.1.2.08.05        </t>
  </si>
  <si>
    <t>Honorarios por Servicio Técnicos y Profesionales</t>
  </si>
  <si>
    <t>2.1.1.3.06.08</t>
  </si>
  <si>
    <t>Servicio de Resguardo y Archivo Documental</t>
  </si>
  <si>
    <t>2.1.1.3.07.02</t>
  </si>
  <si>
    <t>Boletín Oficial y Otras Publicaciones Oficiales</t>
  </si>
  <si>
    <t>2.1.1.3.08.</t>
  </si>
  <si>
    <t>Impuestos, Derechos, Tasas y Juicios</t>
  </si>
  <si>
    <t>2.1.1.3.08.03</t>
  </si>
  <si>
    <t>Sentencias y Otros Gastos Judiciales Relacionados</t>
  </si>
  <si>
    <t>2.1.1.3.08.04</t>
  </si>
  <si>
    <t>Mediaciones, Acuerdos Extrajudiciales y Otros Gastos Relacionados</t>
  </si>
  <si>
    <t>2.1.1.3.08.05</t>
  </si>
  <si>
    <t>Indemnizaciones por Daños y Perjuicios</t>
  </si>
  <si>
    <t>2.1.1.3.08.06</t>
  </si>
  <si>
    <t>Embargos y otros gastos relacionados</t>
  </si>
  <si>
    <t>PROGRAMA: INSPECCIÓN GENERAL</t>
  </si>
  <si>
    <r>
      <rPr>
        <b/>
        <sz val="10"/>
        <rFont val="Arial Narrow"/>
        <family val="2"/>
      </rPr>
      <t>OBJETIVOS:</t>
    </r>
    <r>
      <rPr>
        <sz val="10"/>
        <rFont val="Arial Narrow"/>
        <family val="2"/>
      </rPr>
      <t xml:space="preserve"> Garantizar los controles en locales comerciales, industriales y de servicio. Generar acciones de control y monitoreo de los establecimientos industriales. Verificar el cumplimiento de las ordenanzas municipales en materia de espectáculos públicos, recreación, centros educativos, entre otros. Realizar visitas y auditorias a todas las dependencias municipales a los fines de verificar el cumplimiento de las condiciones laborales del personal como as;i también las condiciones edilicias.</t>
    </r>
  </si>
  <si>
    <t>UNIDAD EJECUTORA: Subsecretaría de Inspección General.</t>
  </si>
  <si>
    <t>2.1.1.2.02.03</t>
  </si>
  <si>
    <t>Indumentaria y Accesorios de Seguridad Laboral</t>
  </si>
  <si>
    <t>2.1.1.2.06</t>
  </si>
  <si>
    <t>Productos Farmacéuticos y Medicinales</t>
  </si>
  <si>
    <t>2.1.1.2.06.02</t>
  </si>
  <si>
    <t>Descartables, Material de Cirugía y Curación</t>
  </si>
  <si>
    <t>2.1.1.2.06.04</t>
  </si>
  <si>
    <t>Útiles, Insumos e Instrumental Menores Médicos, Quirúrgicos y de Laboratorio</t>
  </si>
  <si>
    <t>2.1.1.2.07.03</t>
  </si>
  <si>
    <t>Repuestos y Accesorios Equipos Médico-Sanitarios y de Laboratorio</t>
  </si>
  <si>
    <t xml:space="preserve">Elementos e Insumos de Seguridad </t>
  </si>
  <si>
    <t>2.1.1.3.03.03</t>
  </si>
  <si>
    <t>Mantenimiento y Reparación Equipos Médico-Sanitarios y de Laboratorio</t>
  </si>
  <si>
    <t>2.2.1.1.02.01</t>
  </si>
  <si>
    <t>Equipo e Instrumental Médico-Sanitario y de Laboratorio</t>
  </si>
  <si>
    <t>PROGRAMA: HABILITACIONES, CONTROL Y APLICACIONES DE NORMAS DE SEGURIDAD E HIGIENE</t>
  </si>
  <si>
    <r>
      <rPr>
        <b/>
        <sz val="10"/>
        <rFont val="Arial Narrow"/>
        <family val="2"/>
      </rPr>
      <t>OBJETIVOS:</t>
    </r>
    <r>
      <rPr>
        <sz val="10"/>
        <rFont val="Arial Narrow"/>
        <family val="2"/>
      </rPr>
      <t xml:space="preserve"> Organizar y coordinar las tareas de la Subsecretaría de Inspectoría General. Verificar el cumplimiento de las ordenanzas municipales en materia de espectáculos públicos, recreación, centros educativos, entre otros. Realizar visitas y auditorías a todas las dependencias municipales a los fines de verificar el cumplimiento de las condiciones laborales del personal como así también las condiciones edilicias. Fomentar la habilitación de los comercios e industrias dentro de las normativas regulatorias de actividades desarrolladas en la ciudad contemplando especialmente la seguridad integral de todos los habitantes. Optimizar la tarea admimistrativa vinculada al canal de comunicación con los titulares de expedientes, con el fin de acortar los tiempos en la obtención de los permisos de habilitantes para ejercer su actividad. Desarrollar un programa de muestreo de alimentos elaborados en la ciudad para realizar la vigilancia alimentaria y así proteger la salud de los ciudadanos, disminuyendo la inicendia de ETA`s (Enfermedades Transmitidas por Alimentos). Garantizar el control de calidad de los alimentos en las distintas etapas; asegurando así el cumplimiento de la normativa vigente. Sistematizar el control de ingreso de carnes y derivados a la ciudad y posterior control en puntos de venta. Realizar controles de calidad de efluentes industriales y monitoreo de los indicadores ambientales.</t>
    </r>
  </si>
  <si>
    <t xml:space="preserve">Compuestos y Productos Químicos </t>
  </si>
  <si>
    <t>2.1.1.2.05.05</t>
  </si>
  <si>
    <t>Insecticidas, Fumigantes y Otros</t>
  </si>
  <si>
    <t>2.1.1.2.06.01</t>
  </si>
  <si>
    <t>Compuestos y Productos Químicos de Uso Medicinal, Famaceútico y de Laboratorio</t>
  </si>
  <si>
    <t xml:space="preserve">2.1.1.2.09.01 </t>
  </si>
  <si>
    <t>PROGRAMA: SALUD ANIMAL - CENTRO DE ADOPCIÓN MUNICIPAL</t>
  </si>
  <si>
    <r>
      <rPr>
        <b/>
        <sz val="10"/>
        <rFont val="Arial Narrow"/>
        <family val="2"/>
      </rPr>
      <t>OBJETIVOS</t>
    </r>
    <r>
      <rPr>
        <sz val="10"/>
        <rFont val="Arial Narrow"/>
        <family val="2"/>
      </rPr>
      <t>: Trabajar para dar respuesta definitiva a la necesidad de erradicación de canes de la vía pública. Promover y ejecutar políticas de atención sanitaria y guarda respecto de animales recogidos en la vía pública, propiciando una mayor y mejor sanidad animal. Coordinar y administrar el Centro de Adopción Municipal. Concientizar a la ciudadanía sobre la tenencia de animales. Promover y proveer la protección Integral de los Animales.</t>
    </r>
  </si>
  <si>
    <t>2.1.1.2.01.02</t>
  </si>
  <si>
    <t>Alimentos para Animales</t>
  </si>
  <si>
    <t>2.1.1.2.06.05</t>
  </si>
  <si>
    <t>Productos Específicos Veterinarios</t>
  </si>
  <si>
    <t>2.1.1.3.04.</t>
  </si>
  <si>
    <t>Servicios Públicos Municipales</t>
  </si>
  <si>
    <t>2.1.1.3.04.03</t>
  </si>
  <si>
    <t>Recolección y Tratamiento de Residuos</t>
  </si>
  <si>
    <t>Herramientas y Repiuestos Mayores</t>
  </si>
  <si>
    <r>
      <rPr>
        <b/>
        <sz val="10"/>
        <rFont val="Arial Narrow"/>
        <family val="2"/>
      </rPr>
      <t>OBJETIVOS:</t>
    </r>
    <r>
      <rPr>
        <sz val="10"/>
        <rFont val="Arial Narrow"/>
        <family val="2"/>
      </rPr>
      <t xml:space="preserve"> Organizar y desarrollar estrategias, planes y proyectos para la Prevención Comunitaria y la Seguridad Ciudadana. Coordinar la misma con los distintos organismos de seguridad con sede en la ciudad. Elaborar e implementar programas para la organización del tránsito de vehículos y peatones en el área urbana. Ejercer el poder de policía en materia de tránsito para el control del cumplimiento de las normas regulatorias de la circulación, estacionamiento y todas las de competencia de la materia. Realizar actividades destinadas a la educación y capacitación vial. Implementación, dirección y coordinación del proceso de capacitación de los aspirantes y agentes de la Policía Municipal. Ejecutar  todas las medidas de seguridad vial urbana en sus aspectos de señalética Horizontal y Vertical.</t>
    </r>
  </si>
  <si>
    <t>UNIDAD EJECUTORA: Subsecretaría de Seguridad Ciudadana.</t>
  </si>
  <si>
    <t xml:space="preserve">Herramientas Menores </t>
  </si>
  <si>
    <t>2.1.1.2.08.02</t>
  </si>
  <si>
    <t>Materiales Conservación Calles</t>
  </si>
  <si>
    <t>2.2.1.1.02.03</t>
  </si>
  <si>
    <t>Semáforos y Otros Equipos de Señalización</t>
  </si>
  <si>
    <t>SUBPROGRAMA: UNIDADES TERRITORIALES DE SEGURIDAD CIUDADANA</t>
  </si>
  <si>
    <t>1206-01</t>
  </si>
  <si>
    <r>
      <rPr>
        <b/>
        <sz val="10"/>
        <rFont val="Arial Narrow"/>
        <family val="2"/>
      </rPr>
      <t xml:space="preserve">OBJETIVOS: </t>
    </r>
    <r>
      <rPr>
        <sz val="10"/>
        <rFont val="Arial Narrow"/>
        <family val="2"/>
      </rPr>
      <t>El objetivo principal es la implementación de los CUADRANTES de prevención comunitarias. Reducir el temor al delito y contribuir as mejorar la calidad de vida de los vecinos. Aumentar la capacidad de rerspuestas en áreas más pequeñas de vigilancia. Instalar unidades fijas de control de circulación terrestre ubicadas en los accesos al ejido municipal de la ciudad, equipadas con cámaras de video, cartelería led y radio comunicación aptos para operaciones conjuntas con FF.PP y FF.SS.</t>
    </r>
  </si>
  <si>
    <t>COSTO TOTAL SUBPROGRAMA:</t>
  </si>
  <si>
    <t>PROGRAMA: GESTIÓN DE RIESGO Y DEFENSA CIVIL</t>
  </si>
  <si>
    <r>
      <rPr>
        <b/>
        <sz val="10"/>
        <rFont val="Arial Narrow"/>
        <family val="2"/>
      </rPr>
      <t xml:space="preserve">OBJETIVOS: </t>
    </r>
    <r>
      <rPr>
        <sz val="10"/>
        <rFont val="Arial Narrow"/>
        <family val="2"/>
      </rPr>
      <t>Asistir  al Sr. Secretario de Gobierno  Seguridad Ciudadana y Asuntos Legales, en la prevención  y auxilio  a la población  con los organismos  especializados de emergencia  del Estado.
El Sistema de Defensa Civil de la Municipalidad de Villa María es el  mecanismo de coordinación y cooperación, el que articulará a todos los organismos públicos y al conjunto de habitantes de esta ciudad en pos del bienestar general. Comprende el conjunto de medidas y actividades tendientes a evitar, anular o disminuir los efectos que los agentes de la naturaleza, la acción del hombre o cualquier desastre de otro origen, pueden provocar sobre la población y sus bienes; además de contribuir a restablecer el ritmo normal de vida en la zona afectada. 
Establecer planes y programas de Defensa Civil, en coordinación con los planes provinciales y nacionales. Organizar los servicios de Defensa Civil Municipal y la autoprotección, así como establecer la metodología para incorporar personal voluntario o rentado que ellos requieran.
Promover la creación y el desarrollo de entidades que por sus actividades puedan ser consideradas auxiliares de la Defensa Civil Fijar los objetivos y orientación, en materia de Defensa Civil, de la educación pública y la difusión, así como la capacitación y adiestramiento de los agentes públicos y de la población en general. 
Disponer la ejecución de medidas de apoyo a otras comunas o municipios, con autorización de Defensa Civil de la Provincia de Córdoba, de conformidad con los acuerdos de ayuda mutua que se haya suscripto o se suscriban en el futuro. 
Son funciones de la Defensa Civil: Previsión: analizar y estudiar riesgos. Prevención: adoptar medidas para evitar o reducir las situaciones de riesgos potenciales. Planificación: elaborar los planes de emergencia. Intervención: actuar para proteger y socorrer a las personas y bienes. Rehabilitación: restablecer los servicios públicos esenciales y las condiciones de vida posteriores al desastre en la zona afectada</t>
    </r>
    <r>
      <rPr>
        <b/>
        <sz val="10"/>
        <rFont val="Arial Narrow"/>
        <family val="2"/>
      </rPr>
      <t xml:space="preserve">
</t>
    </r>
  </si>
  <si>
    <t>Útiles, Art. de Librería, Ins. Informáticos</t>
  </si>
  <si>
    <t>2.1.1.2.07.05</t>
  </si>
  <si>
    <t>Repuestos y Accesorios Equipos y Maquinaria</t>
  </si>
  <si>
    <t>Mantenimientos y Reparaciones Varias</t>
  </si>
  <si>
    <t xml:space="preserve">Servicios de Seguridad y Vigilancia </t>
  </si>
  <si>
    <t>PROGRAMA: REGISTRO CIVIL</t>
  </si>
  <si>
    <r>
      <rPr>
        <b/>
        <sz val="10"/>
        <rFont val="Arial Narrow"/>
        <family val="2"/>
      </rPr>
      <t xml:space="preserve">OBJETIVO: </t>
    </r>
    <r>
      <rPr>
        <sz val="10"/>
        <rFont val="Arial Narrow"/>
        <family val="2"/>
      </rPr>
      <t>Organización y dirección del Registro del Estado Civil y Capacidad de las Personas. Promover la concientización y educación, respecto a temas registrales y civiles. Acercar el Registro Civil a los barrios y a los vecinos desde la implementación de diversas acciones, como: la regularización de documentación de extranjeros, la documentación de personas privadas de su libertad, la visita del registro civil a las distintas escuelas, Servicio de Penitenciaría de Villa María. Incorporar dos equipos móviles digitales para la ciudad y zona para poder ampliar el ámbito de asitencia a personas con discapacidades, escuelas rurales y operativos barriales.</t>
    </r>
  </si>
  <si>
    <t>UNIDAD EJECUTORA: Registro Civil.</t>
  </si>
  <si>
    <t>PROGRAMA: RELACIONES LABORALES  -  SERVICIOS GENERALES</t>
  </si>
  <si>
    <r>
      <rPr>
        <b/>
        <sz val="10"/>
        <rFont val="Arial Narrow"/>
        <family val="2"/>
      </rPr>
      <t>OBJETIVOS:</t>
    </r>
    <r>
      <rPr>
        <sz val="10"/>
        <rFont val="Arial Narrow"/>
        <family val="2"/>
      </rPr>
      <t xml:space="preserve"> Desarrollar las tareas inherentes a la administración de los recursos humanos y dotación del personal. Gestión y control de los contratos del personal transitorio. Entender en la definición de políticas de administración y aplicación del régimen legal y técnico del personal de la administración pública de todas las áreas del municipio. Confeccionar y actualizar los legajos de los agentes que prestan servicios en las diferentes dependencias o reparticiones de la administración municipal. Atención del personal en cuanto a la liquidación de haberes, control haberes, control de ausentismo, y toda gestión inherente ante los organismos vinculados a la seguridad social como APROSS, Caja de Jubilaciones, Pensiones y Retiros de la Provincia y otros. Procurar por la Seguridad e Higiene Laboral. Ser responsable de las relaciones con los distintos gremios y coordinar las relaciones laborales entre el municipio y el Ministerio de Trabajo. Organizar y llevar adelante el transporte o movilidad de las personas en función pública o personal municipal afectado a la función pública, como así también, el mantenimiento y cuidado de e los vehículos de dominio municipal afectados a estas tareas. Organizar y llevar a cabo el servicio de limpieza, maestranza mantenimiento de las dependencias municipales y la atención al personal Municipal y a quienes por razones circunstanciales llegan al palacio.</t>
    </r>
  </si>
  <si>
    <t>UNIDAD EJECUTORA: Dirección de Relaciones Laborales, Capital Humano y Técnico.</t>
  </si>
  <si>
    <t>Mantenimiento y Reparación Rodados</t>
  </si>
  <si>
    <t>SECRETARÍA DE INCLUSIÓN SOCIAL Y TERRITORIO</t>
  </si>
  <si>
    <t>PROGRAMA: COORDINACIÓN Y ADMINISTRACIÓN DE LA SECRETARÍA DE  INCLUSIÓN SOCIAL Y TERRITORIO</t>
  </si>
  <si>
    <t>FECHA DE INICIO: 01/01/2021</t>
  </si>
  <si>
    <t>UNIDAD EJECUTORA: Inclusión Social y Territorio</t>
  </si>
  <si>
    <t>JEFE DE PROGRAMA: Maria Celeste Curetti</t>
  </si>
  <si>
    <t>COSTO TOTAL DEL PROGRAMA</t>
  </si>
  <si>
    <t xml:space="preserve">2.1.1.4.02.04    </t>
  </si>
  <si>
    <t>PROGRAMA: DEPARTAMENTO DE DISEÑO Y EVALUACIÓN DE POLÍTICAS SOCIALES Y TERRITORIALES</t>
  </si>
  <si>
    <t>1502</t>
  </si>
  <si>
    <t>PROGRAMA: COORDINACION EJECUTIVA DE PRESUPUESTO PARTICIPATIVO Y CONSEJOS BARRIALES</t>
  </si>
  <si>
    <t>1503</t>
  </si>
  <si>
    <t>2.1.1.4.02</t>
  </si>
  <si>
    <t>Tranferencias al Sector privado</t>
  </si>
  <si>
    <t>PROGRAMA: COORDINACIÓN LOGÍSTICA DE COOPERATIVAS BARRIALES Y TRABAJOS TERRITORIALES</t>
  </si>
  <si>
    <t>1504</t>
  </si>
  <si>
    <t>JEFE DE PROGRAMA: Maria Celeste Curetti - Maria Laura Mansilla</t>
  </si>
  <si>
    <t>2.1.1.3.09.02</t>
  </si>
  <si>
    <t>Trabajos de Terceros</t>
  </si>
  <si>
    <t>PROGRAMA: COORDINACIÓN GENERAL DE GESTIÓN ADMINISTRATIVA</t>
  </si>
  <si>
    <t>1505</t>
  </si>
  <si>
    <t>PROGRAMA: COORDINACION DE LA SUBSECRETARIA INCLUSION SOCIAL</t>
  </si>
  <si>
    <t>UNIDAD EJECUTORA: Subsecretaría de Inclusión Social y Familia.</t>
  </si>
  <si>
    <t>JEFE DE PROGRAMA: Jorge Arguello - Maria Celeste Curetti</t>
  </si>
  <si>
    <t>SUBPROGRAMA: COORDINACION DE ECONOMÍA SOCIAL Y SOLIDARIA</t>
  </si>
  <si>
    <t>CODIGO:</t>
  </si>
  <si>
    <t>1506-01</t>
  </si>
  <si>
    <t>UNIDAD EJECUTORA: Secretaría de Inclusión Social y Territorio</t>
  </si>
  <si>
    <t>2.1.1.2.02</t>
  </si>
  <si>
    <t xml:space="preserve">Bienes de Consumo </t>
  </si>
  <si>
    <t>2.1.1.4.02.06</t>
  </si>
  <si>
    <t>Apoyo a Microemprendedores</t>
  </si>
  <si>
    <t xml:space="preserve">SUBPROGRAMA: COORDINACIÓN DE POLÍTICAS DE INCLUSION DE PERSONAS CON DISCAPACIDAD  </t>
  </si>
  <si>
    <t>1506-02</t>
  </si>
  <si>
    <t>UNIDAD EJECUTORA: Subsecretaría de Inlusión Social y Territorio</t>
  </si>
  <si>
    <t>SUBPROGRAMA: SEGURIDAD ALIMENTARIA MUNICIPAL "VILLA MARIA CONTRA EL HAMBRE"</t>
  </si>
  <si>
    <t>1506-03</t>
  </si>
  <si>
    <t xml:space="preserve">2.1.1.3.09.01      </t>
  </si>
  <si>
    <t xml:space="preserve">Pasajes y Abonos de Transporte </t>
  </si>
  <si>
    <t>PROGRAMA: COORDINACION DEL CONSEJO DE JUVENTUDES, DEPORTE SOCIAL E INCLUSION RECREATIVA</t>
  </si>
  <si>
    <t>UNIDAD EJECUTORA: Secretaria de Inclusion Social y Territorio</t>
  </si>
  <si>
    <t>JEFE DE SUBPROGRAMA: Jorge Arguello - Maria Celeste Curetti</t>
  </si>
  <si>
    <t>Elementos de Deportes</t>
  </si>
  <si>
    <t>SUBPROGRAMA: TORNEO HOY SE JUEGA</t>
  </si>
  <si>
    <t>1507-01</t>
  </si>
  <si>
    <t>PROGRAMA:DEPARTAMENTO DE TRABAJO SOCIAL</t>
  </si>
  <si>
    <t>PROGRAMA: COORDINACION DEL CONSEJO DE PROTECCION AL NIÑO, NIÑA Y ADOLESCENTE</t>
  </si>
  <si>
    <t>SUBPROGRAMA: COORDINACION DE DERECHOS SOCIALES, GENERO Y DIVERSIDADES</t>
  </si>
  <si>
    <t>CODIGO</t>
  </si>
  <si>
    <t>1509-01</t>
  </si>
  <si>
    <t>JEFE DE PROGRAMA: Melina Mosquera - Jorge Arguello - Maria Celeste Curetti</t>
  </si>
  <si>
    <t>SUBPROGRAMA: ABORDAJE INTEGRAL DE POLITICAS CONTRA LAS VIOLENCIAS POR RAZONES DE GÉNEROS</t>
  </si>
  <si>
    <t>1509-02</t>
  </si>
  <si>
    <t>SUBPROGRAMA: POLÍTICAS CULTURALES DE TRANSFORMACIÓN, PARA FORMAR Y CAPACITAR A LA ADMINISTRACIÓN PUBLICA CON PERSPECTIVA DE GÉNERO</t>
  </si>
  <si>
    <t>1509-03</t>
  </si>
  <si>
    <t>SUBPROGRAMA: OBSERVATORIO DE VIOLENCIAS Y DESIGUALDADES POR MOTIVO DE GÉNERO</t>
  </si>
  <si>
    <t>1509-04</t>
  </si>
  <si>
    <t>SUBPROGRAMA: PREVENCION E INTERVENCIÓN ANTE SITUACIONES DE VIOLENCIA EN EL ÁMBITO DE LA MUNICIPALIDAD DE VILLA MARIA</t>
  </si>
  <si>
    <t>1509-05</t>
  </si>
  <si>
    <t>SUBPROGRAMA: CONSEJO MUNICIPAL DE LAS MUJERES, GÉNERO Y DIVERSIDAD.</t>
  </si>
  <si>
    <t>1509-06</t>
  </si>
  <si>
    <t>SUBPROGRAMA: POLÍTICAS DE IGUALDAD Y DIVERSIDAD SEXUAL.</t>
  </si>
  <si>
    <t>1509-07</t>
  </si>
  <si>
    <t>SUBPROGRAMA: PROGRAMA INTERCULTURAL Y DE EQUIDAD ÉTNICA.</t>
  </si>
  <si>
    <t>1509-08</t>
  </si>
  <si>
    <t>PROGRAMA:  COORDINACIÓN DEL CONSEJO DE ADULTOS MAYORES</t>
  </si>
  <si>
    <t>JEFE DE PROGRAMA: Alejandra Alvarez - Jorge Arguello - Maria Celeste Curetti</t>
  </si>
  <si>
    <t>SUBPROGRAMA: APRENDER EN COMUNIDAD</t>
  </si>
  <si>
    <t>1510-01</t>
  </si>
  <si>
    <t>UNIDAD EJECUTORA: Subsecretaría de Inclusion Social y Territorio</t>
  </si>
  <si>
    <t>Gastos Varios Protocolares y de Organización Eventos</t>
  </si>
  <si>
    <t>SUBPROGRAMA: NOS CUIDAMOS</t>
  </si>
  <si>
    <t>1510-02</t>
  </si>
  <si>
    <t>SUBPROGRAMA: FESTIVAL DE ADULTOS MAYORES</t>
  </si>
  <si>
    <t>1510-03</t>
  </si>
  <si>
    <t>PROGRAMA: COORDINACION DE LA SUBSECRETARIA DE DESCENTRALIZACION TERRITORIAL</t>
  </si>
  <si>
    <t>1511</t>
  </si>
  <si>
    <t>UNIDAD EJECUTORA: Subsecretaría de Descentralización Territorial.</t>
  </si>
  <si>
    <t>JEFE DE PROGRAMA: Maria Laura Mansilla - Maria Celeste Curetti</t>
  </si>
  <si>
    <t>2.1.1.4.02.05</t>
  </si>
  <si>
    <t>Apoyo a Centros Vecinales</t>
  </si>
  <si>
    <t>2.1.1.4.02.11</t>
  </si>
  <si>
    <t>Trámites Varios a Personas de Escasos Recursos</t>
  </si>
  <si>
    <t>PROGRAMA: FUNCIONAMIENTO OPERATIVO DE MUNICERCAS</t>
  </si>
  <si>
    <t>1511-01</t>
  </si>
  <si>
    <t>SECRETARÍA DE ECONOMÍA Y FINANZAS</t>
  </si>
  <si>
    <t>1401</t>
  </si>
  <si>
    <t>2.1.1.3.01.01</t>
  </si>
  <si>
    <t>Energía Eléctrica</t>
  </si>
  <si>
    <t>2.1.1.3.01.02</t>
  </si>
  <si>
    <t>Agua y Cloacas</t>
  </si>
  <si>
    <t>2.1.1.3.01.03</t>
  </si>
  <si>
    <t>Gas</t>
  </si>
  <si>
    <t>2.1.1.3.01.05</t>
  </si>
  <si>
    <t>Correos y Telégrafos</t>
  </si>
  <si>
    <t>2.1.1.3.01.06</t>
  </si>
  <si>
    <t>Otros Servicios Básicos no Especificados</t>
  </si>
  <si>
    <t>2.1.1.3.06.05</t>
  </si>
  <si>
    <t>Suscripciones</t>
  </si>
  <si>
    <t>PROGRAMA: CENTRO ESTADÍSTICO Y MEDICIÓN DEL DESEMPEÑO</t>
  </si>
  <si>
    <t>1402</t>
  </si>
  <si>
    <t>PROGRAMA: MODELO DE BUEN GOBIERNO</t>
  </si>
  <si>
    <t>1403</t>
  </si>
  <si>
    <t>SUBPROGRAMA: REPORTE DE SUSTENTABILIDAD,  CERTIFICACIONES Y VALIDACIONES G.R.I.</t>
  </si>
  <si>
    <t>1403-01</t>
  </si>
  <si>
    <t>COSTO TOTAL DEL SUBPROGRAMA - Inlcuido en Programa 1403</t>
  </si>
  <si>
    <t>SUBPROGRAMA: PROCESOS DE MEJORAS CONTINUAS Y CERTIFICACIONES DE NORMAS DE CALIDAD</t>
  </si>
  <si>
    <t>1403-02</t>
  </si>
  <si>
    <t>SUBPROGRAMA: AUDITORÍA INTERNACIONAL SOBRE ESTADOS CONTABLES</t>
  </si>
  <si>
    <t>1403-03</t>
  </si>
  <si>
    <t>PROGRAMA: GESTIÓN DE RECAUDACIÓN DE INGRESOS PÚBLICOS - PROCURACIÓN</t>
  </si>
  <si>
    <t>1404</t>
  </si>
  <si>
    <t>UNIDAD EJECUTORA: Subsecretaría de Ingresos Públicos.</t>
  </si>
  <si>
    <t xml:space="preserve">                                               BIENES DE CONSUMO</t>
  </si>
  <si>
    <t>Servicios de Resguardo y Archivo Documental</t>
  </si>
  <si>
    <t>2.1.1.3.08.01</t>
  </si>
  <si>
    <t>Impuestos, Derechos y Tasas</t>
  </si>
  <si>
    <t>PROGRAMA: DIRECCIÓN DE COMPRAS, CONTRATACIONES, STOCK Y APROVISIONAMIENTO</t>
  </si>
  <si>
    <t>1405</t>
  </si>
  <si>
    <t>PROGRAMA: CONTADURÍA GENERAL Y ADMINISTRACIÓN Y GESTIÓN ECONÓMICA</t>
  </si>
  <si>
    <t>1406</t>
  </si>
  <si>
    <t>UNIDAD EJECUTORA: Contaduría General - Dirección y Gestión Económica.</t>
  </si>
  <si>
    <t>2.1.1.3.08.02</t>
  </si>
  <si>
    <t>Multas y Recargos</t>
  </si>
  <si>
    <t>PROGRAMA: TESORERÍA</t>
  </si>
  <si>
    <t>1407</t>
  </si>
  <si>
    <t>UNIDAD EJECUTORA: Tesorería.</t>
  </si>
  <si>
    <t>2.1.1.3.06.01</t>
  </si>
  <si>
    <t>Gastos Bancarios</t>
  </si>
  <si>
    <t>2.1.1.3.06.02</t>
  </si>
  <si>
    <t>Comisiones por Recaudación</t>
  </si>
  <si>
    <t>Equipos y Aparatos de Seguridad</t>
  </si>
  <si>
    <t>PROGRAMA: SISTEMAS INFORMÁTICOS</t>
  </si>
  <si>
    <t>1408</t>
  </si>
  <si>
    <t>UNIDAD EJECUTORA: Dirección de Sistemas.</t>
  </si>
  <si>
    <t>2.1.1.3.03.08</t>
  </si>
  <si>
    <t>Mantenimiento y Reparaciones Sistemas de Seguridad, Monitoreo y Vigilancia, y Otros Similares</t>
  </si>
  <si>
    <t>PROGRAMA: TRANSPARENCIA Y UNIDAD DE CONTROL DE GESTIÓN SEGÚN ORDENANZA Nº 6976</t>
  </si>
  <si>
    <t>1409</t>
  </si>
  <si>
    <r>
      <rPr>
        <b/>
        <sz val="10"/>
        <rFont val="Arial Narrow"/>
        <family val="2"/>
      </rPr>
      <t>OBJETIVOS</t>
    </r>
    <r>
      <rPr>
        <sz val="10"/>
        <rFont val="Arial Narrow"/>
        <family val="2"/>
      </rPr>
      <t xml:space="preserve">: Diseño de políticas e implementación del Sistema de Control Inerno, contribuyendo a incrementar la eficiencia de los procesos. Llevar adelante los procedimientos de Control Interno otorgando confiabilidad en los circuitos y procesos administrativos, así como en la información resultante. Realizar evaluaciones por dependencias, conforme al Plan de Acción previamente trazado y a la normativa vigente en la materia. Diseñar y Ejecutar el Plan Anual de Auditoría.  Contribuir a la consolidación de una cultura de control basada en el autocontrol y el mejoramiento continuo. Establecer la relación con los Entes internos y externos de control. </t>
    </r>
  </si>
  <si>
    <t>UNIDAD EJECUTORA: Departamento de Transparencia y Control de Gestión.</t>
  </si>
  <si>
    <t>PROGRAMA:  MODERNIZACIÓN DEL ESTADO</t>
  </si>
  <si>
    <t>1410</t>
  </si>
  <si>
    <r>
      <rPr>
        <b/>
        <sz val="10"/>
        <rFont val="Arial Narrow"/>
        <family val="2"/>
      </rPr>
      <t>OBJETIVOS</t>
    </r>
    <r>
      <rPr>
        <sz val="10"/>
        <rFont val="Arial Narrow"/>
        <family val="2"/>
      </rPr>
      <t xml:space="preserve">: El diseño del Plan Estratégico de Modernización de la Gestión Pública bajo los siguientes lineamientos: </t>
    </r>
  </si>
  <si>
    <t xml:space="preserve">a) Un estilo de gestión orientado a Resultados y Servicios al ciudadano, b) Máxima eficiencia en la gestión del Estado, </t>
  </si>
  <si>
    <t xml:space="preserve">c) Tecnologías y principios modernos en la gestión y organización, d) Respaldo Institucional del esfuerzo modernizador. </t>
  </si>
  <si>
    <t xml:space="preserve">La creación de un Banco de Proyectos de Innovación activo, generando en forma continua proyectos innovadores, orientados a la Eficiencia, Modernidad y Desarrollo del Estado Municipal, gestionando para el financiamiento de los mismos fondeo nacional, provincial, internacional y de organismos multilaterales de crédito; generando un vínculo estrecho y recíproco con dichos entes. </t>
  </si>
  <si>
    <t>UNIDAD EJECUTORA: Departamento de Modernización del Estado.</t>
  </si>
  <si>
    <t>PROGRAMA: INVERSIONES, APLICACIONES Y OTRAS PREVISIONES FINANCIERAS</t>
  </si>
  <si>
    <t>1411</t>
  </si>
  <si>
    <t>PARTICIPACIONES DE CAPITAL Y ACTIVOS FINANCIEROS</t>
  </si>
  <si>
    <t>2.2.2.1.01.</t>
  </si>
  <si>
    <t>Aportes de Capital</t>
  </si>
  <si>
    <t>2.2.2.1.01.01</t>
  </si>
  <si>
    <t>Aportes de Capital a Soc. Estado y/o Soc. de Economía Mixta</t>
  </si>
  <si>
    <t>2.2.2.1.01.02</t>
  </si>
  <si>
    <t>Aportes de Capital a Instituciones Públicas Financieras</t>
  </si>
  <si>
    <t>2.2.2.1.01.03</t>
  </si>
  <si>
    <t>Aportes de Capital a Fondos Fiduciarios</t>
  </si>
  <si>
    <t>2.2.2.1.01.04</t>
  </si>
  <si>
    <t>Otros Aportes de Capital</t>
  </si>
  <si>
    <t>2.2.2.1.02.</t>
  </si>
  <si>
    <t>Títulos y Valores</t>
  </si>
  <si>
    <t>2.2.2.1.02.01</t>
  </si>
  <si>
    <t>Títulos y Valores de Corto y Largo Plazo</t>
  </si>
  <si>
    <t>2.2.2.1.03.</t>
  </si>
  <si>
    <t>Préstamos</t>
  </si>
  <si>
    <t>2.2.2.1.03.01</t>
  </si>
  <si>
    <t>Préstamos a Municipios y Entes Comunales</t>
  </si>
  <si>
    <t>2.2.2.1.03.02</t>
  </si>
  <si>
    <t>Otros Préstamos</t>
  </si>
  <si>
    <t>2.2.2.1.04.</t>
  </si>
  <si>
    <t>Otras Participaciones</t>
  </si>
  <si>
    <t>2.2.2.1.04.01</t>
  </si>
  <si>
    <t>Aporte Fondo Permanente Pcial. para Obras 1% - Ord. 5427</t>
  </si>
  <si>
    <t>AMORTIZACIÓN DE LA DEUDA</t>
  </si>
  <si>
    <t>2.3.1.1.02.</t>
  </si>
  <si>
    <t>Con Organismos Provinciales</t>
  </si>
  <si>
    <t>2.3.1.1.02.01</t>
  </si>
  <si>
    <t>I.P.V. - FOVICOR</t>
  </si>
  <si>
    <t>2.3.1.1.02.02</t>
  </si>
  <si>
    <t xml:space="preserve">Préstamos Provinciales - Fondo Permanente </t>
  </si>
  <si>
    <t>2.3.1.1.02.03</t>
  </si>
  <si>
    <t>Ley Provincial Refinanciación Deuda Ley 9802</t>
  </si>
  <si>
    <t>2.3.1.1.02.04</t>
  </si>
  <si>
    <t>Préstamo Provincial Ley 9854 - Vida Digna</t>
  </si>
  <si>
    <t>2.3.1.1.02.05</t>
  </si>
  <si>
    <t>Préstamo Provincial Ley 9740 - FOPROP</t>
  </si>
  <si>
    <t>2.3.1.1.02.06</t>
  </si>
  <si>
    <t>Otros Préstamos Tomados</t>
  </si>
  <si>
    <t>2.3.1.1.02.07</t>
  </si>
  <si>
    <t>Otras Amortizaciones de Deudas con Organismos Provinciales</t>
  </si>
  <si>
    <t>2.3.1.1.02.08</t>
  </si>
  <si>
    <t>E.P.E.C.</t>
  </si>
  <si>
    <t>2.3.1.1.02.09</t>
  </si>
  <si>
    <t>Fondo para Const., Reparación, Mejora y/o Amp. De Infraestructura</t>
  </si>
  <si>
    <t>2.3.1.1.02.10</t>
  </si>
  <si>
    <t>Fondo de Asist. Fciera. para Municipios y Comunas</t>
  </si>
  <si>
    <t>2.3.1.1.03.</t>
  </si>
  <si>
    <t>Con Instituciones Bancarias y Financieras</t>
  </si>
  <si>
    <t>2.3.1.1.03.01</t>
  </si>
  <si>
    <t>Amortización Préstamos Bancarios</t>
  </si>
  <si>
    <t>2.3.1.1.03.02</t>
  </si>
  <si>
    <t>Otras Amortizaciones de Deudas con Instituciones Financieras</t>
  </si>
  <si>
    <t>2.3.1.1.04.</t>
  </si>
  <si>
    <t>Con Otras Entidades del Sector Privado</t>
  </si>
  <si>
    <t>2.3.1.1.04.01</t>
  </si>
  <si>
    <t>Caja Prev. y Seg. Social de Abogados y Procuradores de la Pcia. de Cba.</t>
  </si>
  <si>
    <t>2.3.1.1.04.02</t>
  </si>
  <si>
    <t>Otras Amortizaciones de Deudas con Otras Entidades del Sector Privado</t>
  </si>
  <si>
    <t>2.3.1.1.05.</t>
  </si>
  <si>
    <t>De Títulos y Bonos Emitidos por el Estado Municipal</t>
  </si>
  <si>
    <t>2.3.1.1.05.01</t>
  </si>
  <si>
    <t>Amortización de Títulos y Bonos Emitidos por el Estado Municipal</t>
  </si>
  <si>
    <t>NO CLASIFICADOS</t>
  </si>
  <si>
    <t>2.4.1.</t>
  </si>
  <si>
    <t>Créditos Especiales</t>
  </si>
  <si>
    <t>2.4.2.</t>
  </si>
  <si>
    <t>Plan Habitacional B° San Martín (400 viviendas)</t>
  </si>
  <si>
    <t>SECRETARÍA DE DESARROLLO URBANO, AMBIENTE E INFRAESTRUCTURA</t>
  </si>
  <si>
    <t>2.1.1.4.01.07</t>
  </si>
  <si>
    <t>Transferencias-Trabajo Público en Instituciones del Sector Público</t>
  </si>
  <si>
    <t>2.1.1.4.02.15</t>
  </si>
  <si>
    <t>Transferencias-Trabajo Público en Instituciones del Sector Privado</t>
  </si>
  <si>
    <t>PROGRAMA: COORDINACIÓN, GESTIÓN Y ADMINISTRACIÓN DE LA DIRECCIÓN DE PROYECTOS DE OBRAS PÚBLICAS</t>
  </si>
  <si>
    <r>
      <t>OBJETIVO:</t>
    </r>
    <r>
      <rPr>
        <sz val="10"/>
        <color indexed="8"/>
        <rFont val="Arial Narrow"/>
        <family val="2"/>
      </rPr>
      <t xml:space="preserve"> Brindar asistencia técnica a la Secretaría en materia de planificación y desarrollo de Proyectos de Obras Públicas. Efectuar el relevamiento del estado de conservación de los inmuebles del dominio privado y público municipal, a fin de proyectar las mejoras, construcciones y/o refacciones que sean necesarias. Identificar y desarrollar los proyectos de  Obras Arquitectónicas que sean de alto impacto en la sociedad, elaborando la memoria y presupuestación correspondiente. Previo estudio de factibilidad técnica.</t>
    </r>
  </si>
  <si>
    <t>PROGRAMA: COORDINACIÓN, GESTIÓN Y ADMINISTRACIÓN DE LA DIRECCIÓN DE ASESORÍA TÉCNICA Y PLANEAMIENTO URBANO</t>
  </si>
  <si>
    <r>
      <t xml:space="preserve">OBJETIVO: </t>
    </r>
    <r>
      <rPr>
        <sz val="10"/>
        <color indexed="8"/>
        <rFont val="Arial Narrow"/>
        <family val="2"/>
      </rPr>
      <t>Asesorar en materia del planeamiento urbano. Alcanzar un desarrollo y crecimiento de la urbanización en la ciudad enmarcado en un contexto de planificación y ordenamiento territorial.</t>
    </r>
  </si>
  <si>
    <t>PROGRAMA: COORDINACIÓN, GESTIÓN Y ADMINISTRACIÓN DE LA DIRECCIÓN DE INFRAESTRUCTURA</t>
  </si>
  <si>
    <r>
      <t>OBJETIVO:</t>
    </r>
    <r>
      <rPr>
        <b/>
        <sz val="10"/>
        <color indexed="10"/>
        <rFont val="Arial Narrow"/>
        <family val="2"/>
      </rPr>
      <t xml:space="preserve">  </t>
    </r>
    <r>
      <rPr>
        <sz val="10"/>
        <color indexed="8"/>
        <rFont val="Arial Narrow"/>
        <family val="2"/>
      </rPr>
      <t>El relvamiento y desarrollo de los proyectos de Infraestructura Urbana. Detectando las obras faltantes por zona o sector y gestionando ante los organismos pertinentes las autorizaciones y trámites previos para su ejecución. La planificación de la infraestructura en nuevos desarrollos urbanos, y la capacidad para la provisión del suministro correspondiente.</t>
    </r>
  </si>
  <si>
    <t>2.1.1.2..07.07</t>
  </si>
  <si>
    <t>Útiles y/o Insumos Técnicos -  Profesional</t>
  </si>
  <si>
    <t xml:space="preserve">2.1.1.2.09.      </t>
  </si>
  <si>
    <t>PROGRAMA: COORDINACIÓN, GESTIÓN Y ADMINISTRACIÓN DE LA DIRECCIÓN DE OBRAS PRIVADAS</t>
  </si>
  <si>
    <t>UNIDAD EJECUTORA: Dirección de Obras Privadas.</t>
  </si>
  <si>
    <t>PROGRAMA: COORDINACIÓN, GESTIÓN Y ADMINISTRACIÓN DE LA DIRECCIÓN DE CATASTRO</t>
  </si>
  <si>
    <r>
      <t xml:space="preserve">OBJETIVO: </t>
    </r>
    <r>
      <rPr>
        <sz val="10"/>
        <color indexed="8"/>
        <rFont val="Arial Narrow"/>
        <family val="2"/>
      </rPr>
      <t>Organizar, actualizar y gestionar el catastro municipal de inmuebles, en especial el control y seguimiento de las construcciones y la presentación de la planimetría correspondiente. Mejorar e implementar nuevas herramientas tecnológicas para actualizar de manera ágil y eficiente el sistema informático y base de datos. Suministrar información territorial a otras áreas municipales que lo requieran para, entre otras necesidades, la planificación de la obra pública, y privada y la adecuada implementación de políticas diferentes políticas, entre ellas territoriales y ambientales.</t>
    </r>
  </si>
  <si>
    <t>UNIDAD EJECUTORA: Dirección de Catastro</t>
  </si>
  <si>
    <t>PROGRAMA: COORDINACIÓN, GESTIÓN Y ADMINISTRACIÓN DE LA DIRECCIÓN DE ESPACIOS PÚBLICOS</t>
  </si>
  <si>
    <r>
      <t>OBJETIVO:</t>
    </r>
    <r>
      <rPr>
        <sz val="10"/>
        <color indexed="8"/>
        <rFont val="Arial Narrow"/>
        <family val="2"/>
      </rPr>
      <t xml:space="preserve"> Llevar a cabo la planificación y control del embellecimiento urbano. Satisfacer y dar respuesta a la problemática que se plantee sobre servicios públicos (recolección, riego, barrido y mantenimiento de todos los espacios públicos), y su control. Brindar asistencia a las instituciones educativas, sociales, culturales, etc. A través de la trasnferencias de materiales y/o trabajos públicos que se demanden. </t>
    </r>
  </si>
  <si>
    <t>UNIDAD EJECUTORA: Dirección de Espacios Públicos.</t>
  </si>
  <si>
    <t>2.2.1.1.02</t>
  </si>
  <si>
    <t>PROGRAMA: COORDINACIÓN, GESTIÓN Y ADMINISTRACIÓN DE LA DIRECCIÓN DE AMBIENTE Y SANEAMIENTO</t>
  </si>
  <si>
    <r>
      <rPr>
        <b/>
        <sz val="10"/>
        <rFont val="Arial Narrow"/>
        <family val="2"/>
      </rPr>
      <t>OBJETIVO</t>
    </r>
    <r>
      <rPr>
        <sz val="10"/>
        <rFont val="Arial Narrow"/>
        <family val="2"/>
      </rPr>
      <t>: Desarrollar y ejecutar acciones para optimizar las condiciones ambientales de la ciudad, garantizando una mejor calidad de vida de los vecinos. Mantenimiento y recuperación de los Inmuebles y Espacios Públicos de uso de la comunidad. Desmalezamiento, limpieza, forestación y poda de los distintos espacios verdes de la ciudad (plazas, plazoletas, canteros, boulevares, predio ferro-urbanístico) y su arbolado público. Difundir los roles que desempeñan las áreas naturales, a fin de concientizar sobre la necesidad de conservarlas, promocionando, además, los beneficios del arbolado público y su cuidado. Educar a la población en temas de saneamiento ambiental y la importancia del manejo adecuado de los desechos. Generar y formar conciencia y responsabilidad frente a las acciones que impactan al ambiente .Promocionar la adquisición de conocimientos y actitudes en el proceso de separación de los desechos domiciliarios. Desde la propuesta Separe en Casa se procura lograr el hábito de la separación domiciliaria de los RSU y disminuir el porcentaje de residuos eliminados. Erradicar los basurales clandestinos, dar tratamiento de los residuos sólidos urbanos disponiendo de los mismos en forma ambientalmente adecuada. Erradicar basurales instalados en distintos barrios de la ciudad mediante la creación de Puntos Limpios, espacios destinados para que los vecinos depositen en ellos los residuos inorgánicos en forma clasificada. Controlar las plagas urbanas que puede generar dicha actividad y garantizar un ambiente urbano saludable. Preservar el medio natural con las modificaciones imprescindibles, posibilitando el acceso del público al escenario que ofrece nuestro paisaje local, mediante actividades recreativas, educativas, de investigación y de extensión de modo sustentable. Lograr que el relleno sanitario tenga una vida útil mayor. Lograr la implementación de procesos de manejo de desechos a través de la creación de microempresas, bajo la perspectiva de generación de empleo y sostenibilidad.</t>
    </r>
  </si>
  <si>
    <t>COSTO TOTAL PROGRAMA.</t>
  </si>
  <si>
    <t>2.1.1.2.01.03</t>
  </si>
  <si>
    <t>Productos Agroforestales</t>
  </si>
  <si>
    <t>2.1.1.2.05.04</t>
  </si>
  <si>
    <t>Abonos y Fertilizantes</t>
  </si>
  <si>
    <t xml:space="preserve">Insecticidas, Fumigantes y Otros </t>
  </si>
  <si>
    <t>2.1.1.2.08.04</t>
  </si>
  <si>
    <t>Materiales de Construcción</t>
  </si>
  <si>
    <t>2.1.1.2.08.07</t>
  </si>
  <si>
    <t>Productos y/o Materiales Específicos para tratamiento de Residuos y otras políticas Ambientales</t>
  </si>
  <si>
    <t>2.1.1.3.02.03</t>
  </si>
  <si>
    <t>Leasing-Alquileres con Opción a Compra</t>
  </si>
  <si>
    <t>2.1.1.3.04.01</t>
  </si>
  <si>
    <t>Mantenimiento y Limpieza de Espacios Públicos</t>
  </si>
  <si>
    <t>2.1.1.4.02.16</t>
  </si>
  <si>
    <t>Transferencias-Trabajo Público en Obras de Infraestructura por FOPOI</t>
  </si>
  <si>
    <t>Equipos y Máquinaria</t>
  </si>
  <si>
    <t xml:space="preserve">2.2.1.1.02.05  </t>
  </si>
  <si>
    <t xml:space="preserve">SUBRPOGRAMA:  MONITOREO DE LA CUENCA DEL RIO </t>
  </si>
  <si>
    <t>1308-01</t>
  </si>
  <si>
    <t xml:space="preserve">       CTALAMOCHITA</t>
  </si>
  <si>
    <r>
      <t xml:space="preserve">OBJETIVO: </t>
    </r>
    <r>
      <rPr>
        <sz val="10"/>
        <rFont val="Arial Narrow"/>
        <family val="2"/>
      </rPr>
      <t>Gestión integral para el manejo de los recursos hídricos de la cuenca del Ctalamochita. Monitoreo</t>
    </r>
  </si>
  <si>
    <t>químico,  físico y de cantidad de agua superficial  y subterránea para el entorno vinculado a Villa María.</t>
  </si>
  <si>
    <t>Seguir políticas de conservación del recurso, brindar alertas de posibles anegamientos e inundaciones y sequías.</t>
  </si>
  <si>
    <t>JEFE DE PROGRAMA:  A definir.</t>
  </si>
  <si>
    <t>COSTO TOTAL SUBPROGRAMA Incluido en el Programa 1308</t>
  </si>
  <si>
    <t xml:space="preserve">SUBRPOGRAMA:  ARBOLADO PUBLICO - REFORESTACION </t>
  </si>
  <si>
    <t>1308-02</t>
  </si>
  <si>
    <t>MANTENIMIENTO DE ESPACIOS VERDES INSTITUCIONALES</t>
  </si>
  <si>
    <r>
      <t xml:space="preserve">OBJETIVO: </t>
    </r>
    <r>
      <rPr>
        <sz val="10"/>
        <rFont val="Arial Narrow"/>
        <family val="2"/>
      </rPr>
      <t>Recuperar el Arbolado Público. Producir una importante forestación en base a una planificación</t>
    </r>
  </si>
  <si>
    <t>acorde con el criterio urbanístico adoptado. Realizar campañas de concientización. Preservación de especies</t>
  </si>
  <si>
    <t>autóctonas.</t>
  </si>
  <si>
    <t>SUBRPOGRAMA: SEPARE EN CASA</t>
  </si>
  <si>
    <t>1308-03</t>
  </si>
  <si>
    <r>
      <t xml:space="preserve">OBJETIVO: </t>
    </r>
    <r>
      <rPr>
        <sz val="10"/>
        <rFont val="Arial Narrow"/>
        <family val="2"/>
      </rPr>
      <t xml:space="preserve"> Promocionar la adquicisión de conocimientos y actitudes en el  proceso de separación de desechos </t>
    </r>
  </si>
  <si>
    <t>domiciliarios. Asegurar la participación de los actores sociales como gestores del proceso. Educar a la población</t>
  </si>
  <si>
    <t>en saneamiento ambiental.</t>
  </si>
  <si>
    <t>PROGRAMA: COORDINACIÓN, GESTIÓN Y ADMINISTRACIÓN DE LA DIRECCIÓN DE CORRALÓN MUNICIPAL</t>
  </si>
  <si>
    <r>
      <t xml:space="preserve">OBJETIVO: </t>
    </r>
    <r>
      <rPr>
        <sz val="10"/>
        <color indexed="8"/>
        <rFont val="Arial Narrow"/>
        <family val="2"/>
      </rPr>
      <t xml:space="preserve"> Dar pronta y ágil respuesta a las demandas de servicios y tareas de la Secretaría, a fin de satisfacer en forma oportuna los requerimientos y necesidades de los vecinos. Procurar los medios y Recursos para mantener en buenas condiciones espacios y obras de nuestra ciudad, contemplando también el mantenimiento de calles de pavimento y de tierra. Coordinar y gestionar las áreas de servicios generales, tales como taller de reparaciones y carpintería. Ejecutar las actividades relacionadas con el Cementerio La Piedad. Conservación de luminarias y semáforos.</t>
    </r>
  </si>
  <si>
    <t>2.1.1.2.07</t>
  </si>
  <si>
    <t>Reouestos, Accesorios, Herramientas Menores y Otros</t>
  </si>
  <si>
    <t>Repuestos y Accesorios Equipos y Maquinarias</t>
  </si>
  <si>
    <t>Materiales de Conservación Inmuebles</t>
  </si>
  <si>
    <t>2.1.1.3.02</t>
  </si>
  <si>
    <t>Alquileres de Maquinarias, Equipos y Medios de Transporte</t>
  </si>
  <si>
    <t>Leasing - Alquileres con Opción a Compra</t>
  </si>
  <si>
    <t>Limpieza Aseo y Fumigación</t>
  </si>
  <si>
    <t>2.1.1.3.04</t>
  </si>
  <si>
    <t>2.1.1.3.04.02</t>
  </si>
  <si>
    <t>Barrido, Limpieza y Riego de Calles</t>
  </si>
  <si>
    <t>2.1.1.3.04.04</t>
  </si>
  <si>
    <t>Energía Eléctrica para Alumbrado Público, Semáforos y otros</t>
  </si>
  <si>
    <t>2.1.1.3.04.06</t>
  </si>
  <si>
    <t>Otros Servicios Públicos Municipales</t>
  </si>
  <si>
    <t xml:space="preserve">Equipos y Maquinarias </t>
  </si>
  <si>
    <t>2.2.1.1.03</t>
  </si>
  <si>
    <t>PLAN DE OBRAS Y TRABAJOS PÚBLICOS</t>
  </si>
  <si>
    <t>COSTO TOTAL PROYECTO:</t>
  </si>
  <si>
    <t>SUBRPOGRAMA:  COBERTURA RED DE GAS 100% EN LA CIUDAD</t>
  </si>
  <si>
    <t>CÓDIGO</t>
  </si>
  <si>
    <t>1310-01</t>
  </si>
  <si>
    <t>COSTO TOTAL SUBPROGRAMA</t>
  </si>
  <si>
    <t>2.2.1.2.02.</t>
  </si>
  <si>
    <t>Construcción Bienes de Dominio Público</t>
  </si>
  <si>
    <t>2.2.1.2.02.05</t>
  </si>
  <si>
    <t xml:space="preserve">Red de Gas </t>
  </si>
  <si>
    <t xml:space="preserve">SUBRPOGRAMA:  PAVIMENTACION Y REPAVIMENTACION - OBRAS </t>
  </si>
  <si>
    <t>1310-02</t>
  </si>
  <si>
    <t>CORDÓN CUNETA</t>
  </si>
  <si>
    <t>2.2.1.2.02.08</t>
  </si>
  <si>
    <t xml:space="preserve">Pavimentación </t>
  </si>
  <si>
    <t>2.2.1.2.02.09</t>
  </si>
  <si>
    <t>Cordón Cuneta</t>
  </si>
  <si>
    <t>SUBRPOGRAMA:  OBRAS DE INFRAESTRUCTURA BÁSICA</t>
  </si>
  <si>
    <t>1310-03</t>
  </si>
  <si>
    <t>2.2.1.2.02.06</t>
  </si>
  <si>
    <t>Iluminación y Alumbrado Público</t>
  </si>
  <si>
    <t>2.2.1.2.02.07</t>
  </si>
  <si>
    <t>Mantenimiento y Conservación Red Vial Urbana</t>
  </si>
  <si>
    <t>2.2.1.2.02.14</t>
  </si>
  <si>
    <t>Sistema de Desagües Pluviales</t>
  </si>
  <si>
    <t>2.2.1.2.02.28</t>
  </si>
  <si>
    <t>Mantenimiento y Conservación Calles de Tierra y Caminos Rurales</t>
  </si>
  <si>
    <t xml:space="preserve">PROYECTO: </t>
  </si>
  <si>
    <t xml:space="preserve">MANTENIMIENTO Y PUESTA EN VALOR DE EDIFICIOS CULTURALES Y </t>
  </si>
  <si>
    <t>RECREATIVOS DE LA CIUDAD</t>
  </si>
  <si>
    <t>2.2.1.2.01.05</t>
  </si>
  <si>
    <t>Construcción, Ampliación y/o Mejora Edif./Espacios Culturales y Recreativos</t>
  </si>
  <si>
    <t>MANTENIMIENTO Y REVALORIZACION DE INMUEBLES MUNICIPALES</t>
  </si>
  <si>
    <t>2.2.1.2.01.18</t>
  </si>
  <si>
    <t>Ampliación y/o Mejora de Inmuebles Municipal</t>
  </si>
  <si>
    <t>MANTENIMIENTO Y MEJORAS ANFITEATRO MUNICIPAL Y ENTORNO EN</t>
  </si>
  <si>
    <t>COSTANERA</t>
  </si>
  <si>
    <t>2.2.1.2.01.08</t>
  </si>
  <si>
    <t>Ampliación y/o Mejora Anfiteatro</t>
  </si>
  <si>
    <t>2.2.1.2.02.01</t>
  </si>
  <si>
    <t>Ampliación, Revalorización y/o Mejora de la Costanera</t>
  </si>
  <si>
    <t>REVALORIZACION Y  MEJORAS ESPACIOS DE INCLUSIÓN SOCIAL</t>
  </si>
  <si>
    <t>2.2.1.2.01.03</t>
  </si>
  <si>
    <t>Construcción, Ampliación y/o Mejora Centros de Apoyo y/o Educativos</t>
  </si>
  <si>
    <t>2.2.1.2.02.13</t>
  </si>
  <si>
    <t>Intervención Área Ferro-Urbanística</t>
  </si>
  <si>
    <t>2.2.1.2.02.02</t>
  </si>
  <si>
    <t>Espacios Verdes y Públicos -Creación, Revalor. y/o Mejora Parques, Plazas y Otros Espacios-</t>
  </si>
  <si>
    <t>FECHA DE INICIO: 01/01/2019</t>
  </si>
  <si>
    <t>2.2.1.2.02.03</t>
  </si>
  <si>
    <t>Revalorización Sector Céntrico</t>
  </si>
  <si>
    <t>2.2.1.2.02.10</t>
  </si>
  <si>
    <t>Ciclovías</t>
  </si>
  <si>
    <t>REFACCIONES Y MEJORAS CENTROS DE ATENCION PRIMARIA DE SALUD</t>
  </si>
  <si>
    <t>MEJORAS Y REFACCIONES EN SALAS DE LA ASISTENCIA PÚBLICA MUNICIPAL</t>
  </si>
  <si>
    <t>2.2.1.2.01.04</t>
  </si>
  <si>
    <t>Construcción, Ampliación y/o Mejora Centros de Salud</t>
  </si>
  <si>
    <t xml:space="preserve">REFACCIONES Y MEJORAS EN INTERIOR Y EXTERIOR DEL HOGAR DE </t>
  </si>
  <si>
    <t>ANCIANOS MUNICIPAL</t>
  </si>
  <si>
    <t>2.2.1.2.01.07</t>
  </si>
  <si>
    <t>Construcción, Ampliación y/o Mejora Edif. Hogar de Ancianos</t>
  </si>
  <si>
    <t>SECRETARÍA DE SALUD</t>
  </si>
  <si>
    <t>PROGRAMA: PROGRAMA DE GESTIÓN TERRITORIAL INTEGRAL: SALUD, FAMILIA Y COMUNIDAD.  ( GTI)</t>
  </si>
  <si>
    <t>1601</t>
  </si>
  <si>
    <r>
      <rPr>
        <b/>
        <sz val="10"/>
        <rFont val="Arial Narrow"/>
        <family val="2"/>
      </rPr>
      <t xml:space="preserve">OBJETIVOS: </t>
    </r>
    <r>
      <rPr>
        <sz val="10"/>
        <rFont val="Arial Narrow"/>
        <family val="2"/>
      </rPr>
      <t>Desarrollar un proceso  colectivo de acciones de salud, en áreas territoriales de población bajo cuidado. Incorporar herramientas conceptuales y metodológicas que faciliten el abordaje de los problemas de salud en la persona. Promover el desarrollo de acciones integrales de protección de la salud, centradas en las necesidades de la comunidad y en los perfiles epidemiológicos locales. Jerarquizar los procesos de trabajo  mediante la instrumentacion de una carrera sanitaria. Facilitar la articulación teórico - práctica, mediante la atención de situaciones problemáticas altamente frecuentes en la práctica cotidiana de los Centros de Atención Primaria de Salud.</t>
    </r>
  </si>
  <si>
    <t>UNIDAD EJECUTORA: Secretaría de Salud.</t>
  </si>
  <si>
    <t>JEFE DE PROGRAMA: Dr. Humberto Jure</t>
  </si>
  <si>
    <t>PROGRAMA: EQUIPO DE GESTIÓN TERRITORIAL INTEGRAL. ( EGTI )</t>
  </si>
  <si>
    <t>1602</t>
  </si>
  <si>
    <r>
      <rPr>
        <b/>
        <sz val="10"/>
        <rFont val="Arial Narrow"/>
        <family val="2"/>
      </rPr>
      <t>OBJETIVOS:</t>
    </r>
    <r>
      <rPr>
        <sz val="10"/>
        <rFont val="Arial Narrow"/>
        <family val="2"/>
      </rPr>
      <t xml:space="preserve"> Proporcionar atención sanitaria de alta calidad, prestando cuidados integrales desde la perspectiva centrada en la persona, la familia y la comunidad. Proporcionar cuidados de salud, en forma continua, integral e integrada durante todas las etapas del ciclo vital familiar. Adquirir habilidades y destrezas para resolver los problemas de salud prevalentes de la población.</t>
    </r>
  </si>
  <si>
    <t>Productos Alimenticios, Agropecuarios y Agroforestales</t>
  </si>
  <si>
    <t>Materiales Conservaciones Inmuebles</t>
  </si>
  <si>
    <t>Bienes de Consumo para Organización de Eventos</t>
  </si>
  <si>
    <t>Servicios de Mantenimiento, Reparaciones y Limpieza</t>
  </si>
  <si>
    <t xml:space="preserve">2.1.1.3.09.03     </t>
  </si>
  <si>
    <t xml:space="preserve">SUBPROGRAMA: SISTEMAS MUNICIPALES DE ATENCIÓN DE URGENCIAS Y EMERGENCIAS </t>
  </si>
  <si>
    <t>1602-01</t>
  </si>
  <si>
    <r>
      <rPr>
        <b/>
        <sz val="10"/>
        <rFont val="Arial Narrow"/>
        <family val="2"/>
      </rPr>
      <t>OBJETIVOS:</t>
    </r>
    <r>
      <rPr>
        <sz val="10"/>
        <rFont val="Arial Narrow"/>
        <family val="2"/>
      </rPr>
      <t xml:space="preserve"> Garantizar, con la implementación y apoyo de distintos sistemas de atención, las urgencias y emergencias sucedidas tanto en el ámbito domiciliario como en la vía pública. Sistemas SAMU 107 Y E-100.</t>
    </r>
  </si>
  <si>
    <t>Textiles y Vestuaros</t>
  </si>
  <si>
    <t>Prendas de Vestir,Uniformes y otros accesorio o Artículos de Ropería</t>
  </si>
  <si>
    <t>2.1.1.2.06.</t>
  </si>
  <si>
    <t>Compuestos y Productos Químicos de Uso Medicinal, Farmacéutico y de Laboratorio</t>
  </si>
  <si>
    <t>Útiles, Insumos e Instrumental Menor Médico, Quirúrgico y de Laboratorio</t>
  </si>
  <si>
    <t>2.1.1.3.04.05</t>
  </si>
  <si>
    <t>Sistemas de Atención de Urgencias y Emergencias</t>
  </si>
  <si>
    <t xml:space="preserve">Otros Bienes de Capital   </t>
  </si>
  <si>
    <t xml:space="preserve">PROGRAMA: UNIDAD DE GESTION TERRITORIAL ( UGT ) </t>
  </si>
  <si>
    <t>1603</t>
  </si>
  <si>
    <r>
      <rPr>
        <b/>
        <sz val="10"/>
        <rFont val="Arial Narrow"/>
        <family val="2"/>
      </rPr>
      <t>OBJETIVOS:</t>
    </r>
    <r>
      <rPr>
        <sz val="10"/>
        <rFont val="Arial Narrow"/>
        <family val="2"/>
      </rPr>
      <t xml:space="preserve">  La planificación estratégica junto con las familias de un diagnóstico participativo para detectar los problemas a resolver. Coordinar la ejecución de actividades y acciones de prevención, atención y rehabilitación dirigidas a la comunidad. Dar respuestas a la Ciudad de Villa María de las necesidades de contención,  a través  de la Residencia Adultos Mayores y el Hogar de Día.</t>
    </r>
  </si>
  <si>
    <t xml:space="preserve">2.1.1.3.05.05 </t>
  </si>
  <si>
    <t>SUBPROGRAMA: ASISTENCIA PÚBLICA-CAPS -CENTRO ODONTOLÓGICO RAMÓN CARRILLO</t>
  </si>
  <si>
    <t>1603-01</t>
  </si>
  <si>
    <r>
      <rPr>
        <b/>
        <sz val="10"/>
        <rFont val="Arial Narrow"/>
        <family val="2"/>
      </rPr>
      <t xml:space="preserve">OBJETIVOS: </t>
    </r>
    <r>
      <rPr>
        <sz val="10"/>
        <rFont val="Arial Narrow"/>
        <family val="2"/>
      </rPr>
      <t>Otorgar las posibilidades de promoción, prevención, tratamiento, rehabilitación y atención necesarias para satisfacer las necesidades sanitarias básicas a la comunidad de Villa María, principalmente al sector poblacional de menores recursos. Tratamiento de patologías asociadas al primer nivel de atención. Prevención y promoción de la salud bucodental  y oftalmológica. Difundir la problemática de la enfermedad mental y promover su integración a la sociedad.</t>
    </r>
  </si>
  <si>
    <t>2.1.1.2.06.03</t>
  </si>
  <si>
    <t>Insumos para Diagnósticos por Imágenes</t>
  </si>
  <si>
    <t>2.1.1.2.09.04</t>
  </si>
  <si>
    <t>Elementos de Deporte</t>
  </si>
  <si>
    <t>Mantenimiento y Reparaciones Equipos Médico-Sanitarios y de Laboratorio</t>
  </si>
  <si>
    <t xml:space="preserve">Mantenimiento y Reparación Rodados </t>
  </si>
  <si>
    <t>SUBPROGRAMA: HOGAR DE ANCIANOS - RESIDENCIA VELO DE IPOLA</t>
  </si>
  <si>
    <t>1603-02</t>
  </si>
  <si>
    <r>
      <rPr>
        <b/>
        <sz val="10"/>
        <rFont val="Arial Narrow"/>
        <family val="2"/>
      </rPr>
      <t xml:space="preserve">OBJETIVOS: </t>
    </r>
    <r>
      <rPr>
        <sz val="10"/>
        <rFont val="Arial Narrow"/>
        <family val="2"/>
      </rPr>
      <t>Brindar al Adulto Mayor que reside en el hogar una atención integral satisfaciendo necesidades de alimentación, salud, contención física y social. Promover derechos y potencialidades de los Adultos Mayores, fomentando un envejecimiento activo y saludable.</t>
    </r>
  </si>
  <si>
    <t>UNIDAD EJECUTORA: Secretaría de Salud - Dirección Residencia Velo de Ipola.</t>
  </si>
  <si>
    <t>UNIDAD EJECUTORA: Dirección de Participación Vecinal.</t>
  </si>
  <si>
    <r>
      <rPr>
        <u/>
        <sz val="9"/>
        <rFont val="Arial Narrow"/>
        <family val="2"/>
      </rPr>
      <t>DURACIÓN ESTIMADA:</t>
    </r>
    <r>
      <rPr>
        <sz val="9"/>
        <rFont val="Arial Narrow"/>
        <family val="2"/>
      </rPr>
      <t xml:space="preserve"> 12 meses.</t>
    </r>
  </si>
  <si>
    <t>VER</t>
  </si>
  <si>
    <t>UNIDAD EJECUTORA: Jefatura de Gabinete - Dirección de Relac. Intituc. y Capacitación.</t>
  </si>
  <si>
    <t>JEFE DE PROGRAMA: Valeria Caleri</t>
  </si>
  <si>
    <t>DUARCION ESTIMADA: 12 meses.</t>
  </si>
  <si>
    <t>Servicios de Matenimiento, Reparación y Limpieza</t>
  </si>
  <si>
    <t>PROGRAMA: ESCUELA DE OFICIOS</t>
  </si>
  <si>
    <t>1801</t>
  </si>
  <si>
    <t>PROGRAMA: COORDINACIÓN, GESTIÓN Y ADMINISTRACIÓN DE LA SECRETARÍA DE  PLANEAMIENTO, RELACIONES INSTITUCIONALES Y VINCULOS COMUNITARIOS</t>
  </si>
  <si>
    <t>UNIDAD EJECUTORA: SECRETARÍA DE  PLANEAMIENTO, RELACIONES INSTITUCIONALES Y VINCULOS COMUNITARIOS</t>
  </si>
  <si>
    <t>PROGRAMA: DIRECCION DE PLANIFICACION  Y PROYECTOS</t>
  </si>
  <si>
    <r>
      <rPr>
        <b/>
        <sz val="10"/>
        <rFont val="Arial Narrow"/>
        <family val="2"/>
      </rPr>
      <t>OBJETIVOS:</t>
    </r>
    <r>
      <rPr>
        <sz val="10"/>
        <rFont val="Arial Narrow"/>
        <family val="2"/>
      </rPr>
      <t xml:space="preserve"> Ser un espacio de planificación y gestión de las políticas públicas de mediano alcance y plazo de la Municipalidad, dedicado a pensar, elaborar y evaluar programas y proyectos con una visión estratégica, de corto, mediano y largo plazo, colaborando y asistiendo transversalmente a todas las áreas municipales (e instituciones públicas) de Villa María. Como parte de su tarea, tomará contacto con las diferentes dependencias municipales a efectos de relevar sus objetivos de gestión, actividades, necesidades o ideas que requieran de un encuadramiento técnico en forma de políticas o de proyectos.</t>
    </r>
  </si>
  <si>
    <t>PROGRAMA: RELACIONES INSTITUCIONALES</t>
  </si>
  <si>
    <r>
      <rPr>
        <b/>
        <sz val="10"/>
        <rFont val="Arial Narrow"/>
        <family val="2"/>
      </rPr>
      <t>OBJETIVOS:</t>
    </r>
    <r>
      <rPr>
        <sz val="10"/>
        <rFont val="Arial Narrow"/>
        <family val="2"/>
      </rPr>
      <t xml:space="preserve"> Tender puentes de comunicación, establecer vínculos y trabajos conjuntos con ONG's e instituciones de diferente índole. Lograr mayor representatividad del Gobierno Municipal y una mejora en la relación de éste con la sociedad civil. Colaborar e interactuar con quienes integran el registro de entidades intermedias. Promover y potenciar el trabajo asociativo. Utilizar para el logro de objetivos distintas herramientas como: mesas de diálogos, debates, foros, talleres de capacitación, intercambios de experiencia, conferencias.</t>
    </r>
  </si>
  <si>
    <t>PROGRAMA: RELACIONES Y COOPERACIÓN INTERNACIONAL</t>
  </si>
  <si>
    <r>
      <t>OBJETIVOS:</t>
    </r>
    <r>
      <rPr>
        <sz val="10"/>
        <rFont val="Arial Narrow"/>
        <family val="2"/>
      </rPr>
      <t xml:space="preserve"> Promover, planificar y gestionar la vinculación internacional y de cooperación con organismos internacionales, redes, gobiernos locales, estableciendo convenios, acuerdos y alianzas que contribuyan con los programas y proyectos estratégicos del Municipio. Posicionar a la ciudad de Villa María como protagonista de los cambios y agendas a escala internacional en materia  de educación, de desarrollo sostenible, seguridad. Promover la inserción de la ciudad de Villa María, sus habitantes, empresas e instituciones en el contexto internacional como oportunidad para su desarrollo.</t>
    </r>
  </si>
  <si>
    <t xml:space="preserve">UNIDAD EJECUTORA: Direccion de Relacciones y Cooperacion Internacional. </t>
  </si>
  <si>
    <t>JEFE DE PROGRAMA:  Simón Gonzalez</t>
  </si>
  <si>
    <t>PROGRAMA: PARTICIPACIÓN VECINAL</t>
  </si>
  <si>
    <t>1805</t>
  </si>
  <si>
    <r>
      <rPr>
        <b/>
        <sz val="10"/>
        <rFont val="Arial Narrow"/>
        <family val="2"/>
      </rPr>
      <t xml:space="preserve">OBJETIVOS: </t>
    </r>
    <r>
      <rPr>
        <sz val="10"/>
        <rFont val="Arial Narrow"/>
        <family val="2"/>
      </rPr>
      <t>La Dirección de Participación Vecinal, procura mediar en las relaciones con los Centros Vecinales en tanto estos se comportan como organizaciones de expresión de los vecinos de la ciudad, promoviéndola  activamente. Para ello, elabora y ejecuta planes y programas para la promoción de derechos civiles, políticos, económicos y comunitarios. Se encarga de promover la formación de dirigentes vecinales y trabaja en generar conciencia de la necesidad del fortalecimiento tanto a nivel de las personas que los integran, cómo de las instituciones que interpreten esa participación en la cosa pública de manera voluntaria y altruistamente. Lleva adelante actividades que promueven la integración y asociativismo entre los vecinos y sus organizaciones, tendientes a generar esparcimiento y vida comunitaria.</t>
    </r>
  </si>
  <si>
    <t>JEFE DE PROGRAMA: Jorge Néstor Barrera</t>
  </si>
  <si>
    <t>PROGRAMA: POLÍTICAS DE EMPLEO</t>
  </si>
  <si>
    <r>
      <rPr>
        <b/>
        <sz val="10"/>
        <rFont val="Arial Narrow"/>
        <family val="2"/>
      </rPr>
      <t xml:space="preserve">OBJETIVOS: </t>
    </r>
    <r>
      <rPr>
        <sz val="10"/>
        <rFont val="Arial Narrow"/>
        <family val="2"/>
      </rPr>
      <t xml:space="preserve">Ejecutar acciones que permitan articular recursos que favorezcan el desarrollo de las condiciones de Empleabilidad de la población, pensando el empleo en la actualidad el cual está marcado por cambios que llevan a repensar las competencias laborales, las demandas de los puestos de trabajo, los cambios a nivel de producción y servicio los cuales se encuentran  atravesados por el desarrollo tecnológico y las nuevas formas de organización del trabajo. El conocer y reconocer estos aspectos permitirán brindar un servicio de calidad que apunte a desarrollar perfiles de trabajadores que permitan posicionarse en el mercado competitivo.  El sector empresarial debe ser un eje fundamental en este proceso, apuntando a la responsabilidad Social Empresaria, trabajando de manera conjunta para satisfacer las demandas de formación de perfiles que respondan a los puestos de trabajo, cubriendo las necesidades de ambas partes, empleo – empleador. </t>
    </r>
  </si>
  <si>
    <t>UNIDAD EJECUTORA: Dirección de Empleo</t>
  </si>
  <si>
    <t>JEFE DE PROGRAMA: Pablo A. Paris</t>
  </si>
  <si>
    <t>1806</t>
  </si>
  <si>
    <t>1807</t>
  </si>
  <si>
    <r>
      <rPr>
        <b/>
        <sz val="10"/>
        <rFont val="Arial Narrow"/>
        <family val="2"/>
      </rPr>
      <t>OBJETIVOS:</t>
    </r>
    <r>
      <rPr>
        <sz val="10"/>
        <rFont val="Arial Narrow"/>
        <family val="2"/>
      </rPr>
      <t xml:space="preserve"> Brindar herramientas que favorezcan y faciliten el proceso a la inserción laboral o gestión de un proyecto de autoempleo a personas desocupadas o en proceso de reconversión Laboral en tareas concebidas como oficios. Las instituciones de formación profesional tienen el reto de lograr un mayor equilibrio entre la demanda del mercado de trabajo y la capacitación o formación que se requiere para cubrir esas necesidades laborales, así como de procurar que la formación que se imparta responda a las ocupaciones o competencias más demandadas.</t>
    </r>
  </si>
  <si>
    <t>UNIDAD EJECUTORA: Dirección de Escuela de Oficios</t>
  </si>
  <si>
    <t>JEFE DE PROGRAMA: Jorgelina Martinengo</t>
  </si>
  <si>
    <t>1808</t>
  </si>
  <si>
    <t>PROGRAMA: Relaciones Gubernamentales</t>
  </si>
  <si>
    <r>
      <rPr>
        <b/>
        <sz val="10"/>
        <rFont val="Arial Narrow"/>
        <family val="2"/>
      </rPr>
      <t>OBJETIVOS:</t>
    </r>
    <r>
      <rPr>
        <sz val="10"/>
        <rFont val="Arial Narrow"/>
        <family val="2"/>
      </rPr>
      <t xml:space="preserve"> La Dirección de Relaciones Gubernamentales tiene por objeto trabajar en una mejor comunicación, interacción e integración entre gobiernos locales y con niveles de gobierno y administración pública de orden regional, provincial y nacional. Una tarea fundamental de la misma, es la potencialización del trabajo asociativo con otros estamentos gubernamentales, con universidades de la Provincia y con instituciones publicas, semipúblicas o privadas cuyo objeto sea el trabajo en el territorio a los efectos de lograr el diseño de políticas públicas y sus estrategias de implementación, de modo que contribuyan efectivamente al desarrollo de la gobernanza y gobernabilidad.</t>
    </r>
  </si>
  <si>
    <t>UNIDAD EJECUTORA: Dirección de relaciones Gubernamentales</t>
  </si>
  <si>
    <t>JEFE DE PROGRAMA: Sebastian Capurro</t>
  </si>
  <si>
    <t>1809</t>
  </si>
  <si>
    <t>PROGRAMA: CONSEJO DEL TRABAJO</t>
  </si>
  <si>
    <t>UNIDAD EJECUTORA: Dirección deL Consejo del Trabajo</t>
  </si>
  <si>
    <t>JEFE DE PROGRAMA: Eugenio Salvatori</t>
  </si>
  <si>
    <r>
      <t xml:space="preserve">OBJETIVOS: </t>
    </r>
    <r>
      <rPr>
        <sz val="10"/>
        <rFont val="Arial Narrow"/>
        <family val="2"/>
      </rPr>
      <t>se ocupará de las llevar adelante la relación del Municipio, con Instituciones Públicas de orden nacional, provincial o de otros Municipios, con entidades de la Sociedad Civil y aquellas organizaciones de vecinos de la ciudad.
Propondrá la planificación de acciones y actividades relacionadas con el devenir y desarrollo de la ciudad y sus instituciones, colaborando en su gestión y capacitación contribuyendo a la formación ciudadana y vecinal de manera permanente y sistemática.
Promoverá la inclusión al trabajo, la formación en oficios, la defensa gremial de los trabajadores regulares, una escuela de gobierno y la actividad productiva primaria e industrial, contribuyendo al ordenamiento del territorio local con criterios sistémicos y consensuado</t>
    </r>
    <r>
      <rPr>
        <b/>
        <sz val="10"/>
        <rFont val="Arial Narrow"/>
        <family val="2"/>
      </rPr>
      <t xml:space="preserve">
</t>
    </r>
  </si>
  <si>
    <t>JEFE DE PROGRAMA: Otto Wester</t>
  </si>
  <si>
    <t>UNIDAD EJECUTORA: Dirección de Planificación y Proyectos</t>
  </si>
  <si>
    <t>PROGRAMA: COORDINACIÓN, GESTIÓN Y ADMINISTRACIÓN DE LA SECRETARÍA DE  ECONOMÍA Y MODERNIZACIÓN</t>
  </si>
  <si>
    <t>JUSTICIA ADMINISTRATIVA MUNICIPAL DE FALTAS</t>
  </si>
  <si>
    <t>PROGRAMA: JUSTICIA ADMINISTRATIVA MUNICIPAL DE FALTAS</t>
  </si>
  <si>
    <t>2001</t>
  </si>
  <si>
    <t>UNIDAD EJECUTORA: Justicia Administrativa Municipal de Faltas.</t>
  </si>
  <si>
    <t>JEFE DE PROGRAMA: Juez PASCHETTO Héctor Hugo - Juez ALICIARDI Julio César.</t>
  </si>
  <si>
    <t xml:space="preserve">SUBPROGRAMA:  JUSTICIA ADMINISTRATIVA </t>
  </si>
  <si>
    <t>2001-01</t>
  </si>
  <si>
    <t xml:space="preserve">         MUNICIPAL DE FALTAS</t>
  </si>
  <si>
    <t xml:space="preserve">           </t>
  </si>
  <si>
    <t>Primera Instancia - Primera Nominación</t>
  </si>
  <si>
    <r>
      <rPr>
        <b/>
        <sz val="10"/>
        <rFont val="Arial Narrow"/>
        <family val="2"/>
      </rPr>
      <t xml:space="preserve">OBJETIVO: </t>
    </r>
    <r>
      <rPr>
        <sz val="10"/>
        <rFont val="Arial Narrow"/>
        <family val="2"/>
      </rPr>
      <t>Cumplir con las obligaciones impuestas por el Art. 141 de la C.O.M.: Entre ellas el trámite de las Causas que se generan con motivo de infracciones a las Ordenanzas vigentes.</t>
    </r>
  </si>
  <si>
    <t>JEFE DE SUBPROGRAMA: Juez PASCHETTO Héctor Hugo.</t>
  </si>
  <si>
    <t xml:space="preserve">2.2.1.1.05.     </t>
  </si>
  <si>
    <t>2001-02</t>
  </si>
  <si>
    <t>Primera Instancia - Segunda Nominación</t>
  </si>
  <si>
    <r>
      <rPr>
        <b/>
        <sz val="10"/>
        <rFont val="Arial Narrow"/>
        <family val="2"/>
      </rPr>
      <t>OBJETIVO:</t>
    </r>
    <r>
      <rPr>
        <sz val="10"/>
        <rFont val="Arial Narrow"/>
        <family val="2"/>
      </rPr>
      <t xml:space="preserve"> Cumplir con las obligaciones impuestas por el Art. 141 de la C.O.M.: Entre ellas el trámite de las Causas que se generan con motivo de infracciones a las Ordenanzas vigentes.</t>
    </r>
  </si>
  <si>
    <t>JEFE DE SUBPROGRAMA: Juez ALICIARDI Julio César.</t>
  </si>
  <si>
    <t>PROGRAMA: CÁMARA DE APELACIONES DE FALTAS</t>
  </si>
  <si>
    <t>2002</t>
  </si>
  <si>
    <t>UNIDAD EJECUTORA: Cámara de Apelaciones de Faltas.</t>
  </si>
  <si>
    <t>JEFE DE PROGRAMA: A Designar.</t>
  </si>
  <si>
    <t xml:space="preserve">2.1.1.2.09.01        </t>
  </si>
  <si>
    <t>CONCEJO DELIBERANTE</t>
  </si>
  <si>
    <t xml:space="preserve">PROGRAMA: COORDINACIÓN Y ADMINISTRACIÓN DEL CONCEJO DELIBERANTE </t>
  </si>
  <si>
    <t>3001</t>
  </si>
  <si>
    <r>
      <rPr>
        <b/>
        <sz val="10"/>
        <rFont val="Arial Narrow"/>
        <family val="2"/>
      </rPr>
      <t xml:space="preserve">OBJETIVOS: </t>
    </r>
    <r>
      <rPr>
        <sz val="10"/>
        <rFont val="Arial Narrow"/>
        <family val="2"/>
      </rPr>
      <t>Coordinar y garantizar el funcionamiento de las diferentes áreas que conforman el Concejo Deliberante, para su mejor desempeño. Desarrollo eficiente de la gestión administrativa interna y externa garantizando el acceso a los recursos disponibles. Desarrollo eficaz en la comunicación interna con el uso de tecnología. Seguimiento de los trámites, presentaciones de documentos públicos, con la utilización de nueva tecnología.</t>
    </r>
  </si>
  <si>
    <t>UNIDAD EJECUTORA: Presidencia - Secretaría Habilitada.</t>
  </si>
  <si>
    <t>JEFE DE PROGRAMA: Dr. Carlos Rodolfo DE FALCO.</t>
  </si>
  <si>
    <t>Repuestos y Accesorios Equipos y Sist. Informáticos y de Comunicación en General</t>
  </si>
  <si>
    <t>PROGRAMA: PROTOCOLO, COMUNICACIÓN Y PRENSA DEL CONCEJO DELIBERANTE</t>
  </si>
  <si>
    <t>3002</t>
  </si>
  <si>
    <r>
      <rPr>
        <b/>
        <sz val="10"/>
        <rFont val="Arial Narrow"/>
        <family val="2"/>
      </rPr>
      <t>OBJETIVOS</t>
    </r>
    <r>
      <rPr>
        <sz val="10"/>
        <rFont val="Arial Narrow"/>
        <family val="2"/>
      </rPr>
      <t>: Lograr la mayor participación ciudadana a partir de mejorar la comunicación y difusión externa de las ctividades institucionales con el uso de nuevas tecnologías y la programación de actividades comunicacionales con los medios de prensa locales y actores sociales.</t>
    </r>
  </si>
  <si>
    <t xml:space="preserve">2.1.1.2.09.    </t>
  </si>
  <si>
    <t>TRIBUNAL DE CUENTAS</t>
  </si>
  <si>
    <t>PROGRAMA: TRIBUNAL DE CUENTAS</t>
  </si>
  <si>
    <t>4001</t>
  </si>
  <si>
    <r>
      <rPr>
        <b/>
        <sz val="10"/>
        <rFont val="Arial Narrow"/>
        <family val="2"/>
      </rPr>
      <t>OBJETIVOS:</t>
    </r>
    <r>
      <rPr>
        <sz val="10"/>
        <rFont val="Arial Narrow"/>
        <family val="2"/>
      </rPr>
      <t xml:space="preserve"> Controlar la legalidad y motivación de los gastos, visando u observando las órdenes de pago. Intervenir en todos los actos administrativos que dispongan gastos, en forma previa a la realización de éstos y al solo efecto del control de la legalidad de la erogación. Resolver sobre las Ejecuciones Presupuestarias Timestrales. Dictaminar sobre el Balance General del Estado Municipal, Inst. Municipal de la Vivienda, Inst. Municipal de Inversión y Escuela Granja los Amigos. Presidir en el seno del Tribunal de Cuentas, las aperturas de sobres de las ofertas en concursos de precios y licitaciones privadas.</t>
    </r>
  </si>
  <si>
    <t>UNIDAD EJECUTORA: Tribunal de Cuentas.</t>
  </si>
  <si>
    <t>JEFE DE PROGRAMA: Ab. Mauro Gabriel BELTRAMI.</t>
  </si>
  <si>
    <t>AUDITOR GENERAL</t>
  </si>
  <si>
    <t>PROGRAMA: AUDITORIA GENERAL</t>
  </si>
  <si>
    <t>4101</t>
  </si>
  <si>
    <r>
      <rPr>
        <b/>
        <sz val="10"/>
        <rFont val="Arial Narrow"/>
        <family val="2"/>
      </rPr>
      <t>OBJETIVOS:</t>
    </r>
    <r>
      <rPr>
        <sz val="10"/>
        <rFont val="Arial Narrow"/>
        <family val="2"/>
      </rPr>
      <t xml:space="preserve"> Cumplir con las obligaciones impuestas por el Art. 166 de la C.O.M. y el Art. 9 de la Ordenanza 3983, tales como: Asumir la defensa de las libertades, derechos y garantías de los ciudadanos ante hechos u omisiones de la Administración Pública Municipal. Supervisar la eficacia en la prestación de los servicios públicos, los derechos del consumidor y la aplicación de la legislación municipal. Intervenir a solicitud de los vecinos, al solo efecto conciliatorio y a pedido de ambas partes, en todas aquellas controversias que se susciten entre ellos. Intervenir en los grupos de riesgos: Adultos Mayores, Discapacitados, Embarazadas, Adolescentes, Privados de la Libertad y Violencia de Género. Articulación con la Defensoría de la Pcia de Córodba para resolver conflictos con Organismos Públicos, trámites de Obras Sociales, pensiones, jubilaciones, entre otras. Presentar Recursos de Amparo para proteger  los derechos de los ciudadanos ante medidas desproporcionadas y/o arbitrarias.</t>
    </r>
  </si>
  <si>
    <t>UNIDAD EJECUTORA: Auditor General.</t>
  </si>
  <si>
    <t>JEFE DE PROGRAMA: Mgter. Alicia PERESSUTTI.</t>
  </si>
  <si>
    <t xml:space="preserve">2.1.1.2.09.07      </t>
  </si>
  <si>
    <t xml:space="preserve">Equipos de Computación, Softwares y Licencias de Computación </t>
  </si>
  <si>
    <t>PROGRAMA:  AUDITORIA GENERAL EN LA CIUDAD Y CON LAS ORGANIZACIONES</t>
  </si>
  <si>
    <t>4102</t>
  </si>
  <si>
    <r>
      <rPr>
        <b/>
        <sz val="10"/>
        <rFont val="Arial Narrow"/>
        <family val="2"/>
      </rPr>
      <t>OBJETIVO:</t>
    </r>
    <r>
      <rPr>
        <sz val="10"/>
        <rFont val="Arial Narrow"/>
        <family val="2"/>
      </rPr>
      <t xml:space="preserve"> Participación activa en los Municercas, Centros Vecinales y de Jubilados con el fin de recepcionar las inquietudes de los vecinos y dar prontas respuestas. Promover la defensa y protección de los derechos de niños, niñas y adolescentes, en especial en aquellos casos de violencia, abusos, explotación sexual y trabajo infantil. Organizción de cursos y talleres con instituciones para trabajar en los problemas de violencia y prevención de adicciones. Intervenir en los conflictos escolares a través de mediaciones. Poner en marcha el Programa "Transitando Calles, nos Cuidamos". Realizar una Campaña con ACOVIM, AERCA y demás instituciones, para tomar conocimiento de derechos y obligaciones del consumidor. Gestionar articuladamente con la Defensoría de la Nación y la Defensoría de la Pcia. de Córdoba. Realizar el Observatorio Electoral y Político con el objeto de brindar a la ciudadanía la información necesaria para el ejercicio de su derecho y deber en los sufragios correspondientes.</t>
    </r>
  </si>
  <si>
    <t>TRIBUNAL MUNICIPAL DE RECLAMOS Y APELACIONES FISCALES</t>
  </si>
  <si>
    <t>PROGRAMA: TRIBUNAL MUNICIPAL DE RECLAMOS Y APELACIONES FISCALES</t>
  </si>
  <si>
    <t>4201</t>
  </si>
  <si>
    <r>
      <rPr>
        <b/>
        <sz val="10"/>
        <rFont val="Arial Narrow"/>
        <family val="2"/>
      </rPr>
      <t>OBJETIVO:</t>
    </r>
    <r>
      <rPr>
        <sz val="10"/>
        <rFont val="Arial Narrow"/>
        <family val="2"/>
      </rPr>
      <t xml:space="preserve"> Entender en todos los recursos que se interpongan en contra de las resoluciones de la Administración Municipal que determinen obligaciones tributarias, impongan sanciones fiscales y/o resuelvan reclamos de repetición o de extinción de exenciones.</t>
    </r>
  </si>
  <si>
    <t>UNIDAD EJECUTORA: Tribunal Municipal de Reclamos y Apelaciones Fiscales.</t>
  </si>
  <si>
    <t xml:space="preserve">2.1.1.2.09.        </t>
  </si>
  <si>
    <t>ENTE DE CONTROL DE SERVICIOS MUNICIPALES</t>
  </si>
  <si>
    <t>PROGRAMA: ENTE DE CONTROL DE SERVICIOS MUNICIPALES</t>
  </si>
  <si>
    <t>4301</t>
  </si>
  <si>
    <r>
      <rPr>
        <b/>
        <sz val="10"/>
        <rFont val="Arial Narrow"/>
        <family val="2"/>
      </rPr>
      <t>OBJETIVO:</t>
    </r>
    <r>
      <rPr>
        <sz val="10"/>
        <rFont val="Arial Narrow"/>
        <family val="2"/>
      </rPr>
      <t xml:space="preserve"> El control administrativo y técnico, la verificación y fiscalización de todos los servicios públicos que preste la Municipalidad por si misma o mediante terceros; velando para que los mismos se lleven a cabo respetando la normativa legal que los regula, las políticas del gobierno municipal sobre la materia y los derechos de los usuarios y prestadores.</t>
    </r>
  </si>
  <si>
    <t>UNIDAD EJECUTORA: Ente de Control de Servicios Municipales.</t>
  </si>
  <si>
    <t>JEFE DE PROGRAMA: a Definir.</t>
  </si>
  <si>
    <t>TRIBUNAL ADMINISTRATIVO DE ADMISIONES Y CONCURSOS</t>
  </si>
  <si>
    <t>PROGRAMA: TRIBUNAL ADMINISTRATIVO DE ADMISIONES Y CONCURSOS</t>
  </si>
  <si>
    <t>4401</t>
  </si>
  <si>
    <r>
      <rPr>
        <b/>
        <sz val="10"/>
        <rFont val="Arial Narrow"/>
        <family val="2"/>
      </rPr>
      <t>OBJETIVO:</t>
    </r>
    <r>
      <rPr>
        <sz val="10"/>
        <rFont val="Arial Narrow"/>
        <family val="2"/>
      </rPr>
      <t xml:space="preserve"> Impulsar el desarrollo de las instancias de concursos de oposición y antecedentes; y emitir opinión fundada respecto de la idoneidad de todos quiénes se postulen para ser designados.</t>
    </r>
  </si>
  <si>
    <t>UNIDAD EJECUTORA: Tribunal Administrativo de Admisiones y Concursos.</t>
  </si>
  <si>
    <t>Productos de papel, Cartón e Impresoras</t>
  </si>
  <si>
    <t>Útiles e insumos de Oficina y Enseñanza</t>
  </si>
  <si>
    <t>CONSEJO ASESOR MUNICIPAL</t>
  </si>
  <si>
    <t>PROGRAMA: CONSEJO ASESOR MUNICIPAL</t>
  </si>
  <si>
    <t>5001</t>
  </si>
  <si>
    <r>
      <rPr>
        <b/>
        <sz val="10"/>
        <rFont val="Arial Narrow"/>
        <family val="2"/>
      </rPr>
      <t>OBJETIVOS:</t>
    </r>
    <r>
      <rPr>
        <sz val="10"/>
        <rFont val="Arial Narrow"/>
        <family val="2"/>
      </rPr>
      <t xml:space="preserve"> Brindar información y asesoramiento a los órganos del gobierno municipal respecto de temas socioeconómicos de la comunidad. Asistir a las audiencias públicas, presentar proyectos o planes de obras, servicios o trabajos, e integrar los organismos que la Carta Orgánica Municipal, u Ordenanzas, así lo prevean. </t>
    </r>
  </si>
  <si>
    <t>UNIDAD EJECUTORA: Consejo Asesor Municipal.</t>
  </si>
  <si>
    <t>JEFE DE PROGRAMA: Sra. ROSA CÁMPORA.</t>
  </si>
  <si>
    <t>Manteriales Conservaciones Varias</t>
  </si>
  <si>
    <t>JUSTICIA ELECTORAL</t>
  </si>
  <si>
    <t>PROGRAMA: JUSTICIA ELECTORAL</t>
  </si>
  <si>
    <r>
      <rPr>
        <b/>
        <sz val="10"/>
        <rFont val="Arial Narrow"/>
        <family val="2"/>
      </rPr>
      <t>OBJETIVO:</t>
    </r>
    <r>
      <rPr>
        <sz val="10"/>
        <rFont val="Arial Narrow"/>
        <family val="2"/>
      </rPr>
      <t xml:space="preserve"> Mantener permanentemente actualizado el Padrón Electoral Municipal. Organizar y dirigir los comicios; controlar el cumplimiento de las disposiciones legales vinculadas con la legalidad de los mismos.</t>
    </r>
  </si>
  <si>
    <t>FECHA INICIO: 01/01/2021.</t>
  </si>
  <si>
    <t>UNIDAD EJECUTORA: Junta Electoral.</t>
  </si>
  <si>
    <t>PROYECTO: RESTAURACION Y PUESTA EN VALOR DE 9 PLAZAS (FONDEA MINISTERIO DE OBRAS PUBLICAS DE LA NACIÓN)</t>
  </si>
  <si>
    <t>PROYECTO: REFUNCIONALIZACION Y PUESTA EN VALOR PARQUE INFANTIL PLAZA ALBA RAVA DE PIZZORNO (FONDEA MINISTERIO DE OBRAS PUBLICAS DE LA NACIÓN)</t>
  </si>
  <si>
    <t>PROYECTO: REMODELACION AREA DE JUEGOS PARA NIÑOS PARQUE PEREYRA Y DOMINGUEZ (FONDEA MINISTERIO DE OBRAS PUBLICAS DE LA NACIÓN)</t>
  </si>
  <si>
    <t>PROYECTO: REFACCIONES Y MEJORAS CENTROS DE PROMOCION FAMILIAR (FONDEA MINISTERIO DE OBRAS PUBLICAS DE LA NACIÓN)</t>
  </si>
  <si>
    <t>PROYECTO: RESTAURACION Y PUESTA EN VALOR TUNEL HERMANOS SECCO (FONDEA MINISTERIO DE OBRAS PUBLICAS DE LA NACIÓN)</t>
  </si>
  <si>
    <t>PROYECTO: PLAZA CENTENARIO RESTAURACIÓN Y PUESTA EN VALOR (FONDEA MINISTERIO DE OBRAS PUBLICAS DE LA NACIÓN)</t>
  </si>
  <si>
    <t>PROYECTO: DESAGUES PLUVIALES DESCARGA DEFINITIVA ETAPA I (FONDEA MINISTERIO DE OBRAS PUBLICAS DE LA NACIÓN)</t>
  </si>
  <si>
    <t>PROYECTO: PAVIMENTACION 150 CUADRAS (FONDEO MINISTERIO DE OBRAS PUBLICAS DE LA NACIÓN)</t>
  </si>
  <si>
    <t>PROYECTO: REMODELAVION ESTANCION DE TRENES Y TREN URBANO (FONDEA MINISTERIO DE TRANSPORTE DE LA NACIÓN)</t>
  </si>
  <si>
    <t>PROYECTO: MEJORAS EN AEROPUERTO NESTOR KIRCHNER  - REPARACION Y AMPLIACION PISTA (FONDEA MINISTERIO DE TRANSPORTE DE LA NACIÓN)</t>
  </si>
  <si>
    <t>PROYECTO: PROGRAMA TECHO DIGNO PLAN 47 VIVIENDAS (FONDEO MINISTERIO DE DESARROLLO TERRITORIAL Y HABITAT DE LA NACIÓN)</t>
  </si>
  <si>
    <t>PROYECTO: CICLOVÍA (TRAMO COSTANERA BV ESPAÑA - BV ESPAÑA -UNVM)</t>
  </si>
  <si>
    <t>CENTRO COMERCIAL A CIELO ABIERTO</t>
  </si>
  <si>
    <t>1708</t>
  </si>
  <si>
    <t>PROGRAMA: EDUCACIÓN INICIAL - CENTROS DE PROMOCION FAMILIAR</t>
  </si>
  <si>
    <t>JEFE DE PROGRAMA: Dr. Héctor Guillermo MUÑÓZ</t>
  </si>
  <si>
    <t>UNIDAD EJECUTORA: Subsecretaría de Tecnologías de Información y Comunicaciones e Impulso Tenológico</t>
  </si>
  <si>
    <t>JEFE DE PROGRAMA: Ing. Christian SEPPEY</t>
  </si>
  <si>
    <t>JEFE DE PROGRAMA: Presidente del Concejo Deliberante a cargo de la Intendencia Ing. Pablo ROSSO
Ing. Pablo ROSSO</t>
  </si>
  <si>
    <t>UNIDAD EJECUTORA: Dirección de Ceremonial y Protocolo.</t>
  </si>
  <si>
    <t>JEFE DE SUBPROGRAMA: Gestora Cultural Miriam TESSORE</t>
  </si>
  <si>
    <r>
      <rPr>
        <b/>
        <sz val="10"/>
        <color rgb="FF000000"/>
        <rFont val="Arial Narrow"/>
        <family val="2"/>
      </rPr>
      <t>OBJETIVOS:</t>
    </r>
    <r>
      <rPr>
        <sz val="10"/>
        <color rgb="FF000000"/>
        <rFont val="Arial Narrow"/>
        <family val="2"/>
      </rPr>
      <t xml:space="preserve"> Analizar, evaluar y proyectar los gastos operativos de la Secretaria, teniendo en cuenta la dimensión de la misma, donde el objetivo de las acciones del Estado son las personas, carentes de recursos o necesitadas de asistencia, partiendo de la premisa de politicas sociales y territoriales como eje principal de gestión. Abordando lo dispuesto segun Ord. Nº 6404 y sus modificaciones, para llevar a cabo una administracion justa de los recursos del Estado para que lleguen a quienes lo necesitan. Planificando una proyeccion de gastos a mediano plazo, para contribuir a la eficientización de los gastos. Y ofreciendo en los plazos correspondientes exposiciones de los gastos, compras, subsidios, ayudas sociales y demas erogaciones, para garantizar la transparencia en la gestión de los recursos.</t>
    </r>
  </si>
  <si>
    <r>
      <rPr>
        <b/>
        <sz val="10"/>
        <color rgb="FF000000"/>
        <rFont val="Arial Narrow"/>
        <family val="2"/>
      </rPr>
      <t xml:space="preserve">OBJETIVOS: </t>
    </r>
    <r>
      <rPr>
        <sz val="10"/>
        <color rgb="FF000000"/>
        <rFont val="Arial Narrow"/>
        <family val="2"/>
      </rPr>
      <t xml:space="preserve">Promover herramientas de inclusión social a través de programas y acciones que se enfoquen desde una perspectiva de derecho. De esta manera intentar articular directamente con todos los actores locales vinculados a las áreas competentes de esta Subsecretaría en la forma de consejos y/o redes para, de esta manera compartir la mirada y abordaje sobre temáticas particulares.
Diseñar, coordinar y definir políticas públicas integrales relacionadas con las siguientes áreas: economía social, niñeces adolescencias y las juventudes, personas mayores, personas con discapacidad y Derechos Sociales Diversidad y Género. De la misma forma garantizar una atención directa con la ciudadanía y resolución de conflictos activando todos los protocolo y programas planteados desde cada una de las áreas en pos de llegar a resolver situaciones puntuales de cada villamariense.
Fortalecer, impulsar y promover todas las instancias de producción local (individual y asociativa) trasversal a cada una de las áreas antes mencionadas en pos de mejorar la calidad de vida de la ciudadanía. Asesorando y acompañado en el vínculo directo con planes, programas y acciones que se lleven adelante en los distintos niveles de gobierno.
</t>
    </r>
  </si>
  <si>
    <r>
      <rPr>
        <b/>
        <sz val="10"/>
        <color rgb="FF000000"/>
        <rFont val="Arial Narrow"/>
        <family val="2"/>
      </rPr>
      <t>OBJETIVOS:</t>
    </r>
    <r>
      <rPr>
        <sz val="10"/>
        <color rgb="FF000000"/>
        <rFont val="Arial Narrow"/>
        <family val="2"/>
      </rPr>
      <t xml:space="preserve"> Generar, articular y gestionar herramientas que fortalezcan a los distintos actores y experiencias de la Economía Social y Solidaria en la ciudad, direccionando políticas hacia cuatro sectores: el sector cooperativo-mutual, el sector de la agricultura familiar, el sector emprendedor y el sector de la economía popular. Dentro de este objetivo general, se propone trabajar en una serie de objetivos específicos: Brindar asistencia técnica a las unidades económico-productivas, gestionar canales de financiamiento para la inversión, implementar procesos de formación/capacitación continua, propiciar instancias de articulación territorial y promover la comercialización y el consumo de productos del sector. </t>
    </r>
  </si>
  <si>
    <r>
      <rPr>
        <b/>
        <sz val="10"/>
        <color rgb="FF000000"/>
        <rFont val="Arial Narrow"/>
        <family val="2"/>
      </rPr>
      <t>OBJETIVOS:</t>
    </r>
    <r>
      <rPr>
        <sz val="10"/>
        <color rgb="FF000000"/>
        <rFont val="Arial Narrow"/>
        <family val="2"/>
      </rPr>
      <t xml:space="preserve"> Diseñar, ejecutar y evaluar políticas públicas de inclusión social y participación ciudadana con niñas, niños, adolescentes y jóvenes de la ciudad de Villa María que tiendan a la promoción y protección de sus derechos con la finalidad de garantizar un desarrollo integral en los diferentes espacios sociales donde dichos grupos se desenvuelven. OBJETIVOS ESPECÍFICOS:
Implementar políticas públicas y programas tendientes al desarrollo integral de las infancias y adolescencias locales, que permitan la detección de las diferentes vulneraciones de derechos que las atraviesan, a partir de las cuales se garanticen la seguridad social necesaria para su inclusión social y el efectivo goce de sus derechos.
Promover acciones articuladas con los territorios y las instituciones que abordan las problemáticas locales de niñez y adolescencia para la denuncia y puesta en acción de campañas e intervenciones que enriquezcan el proceso de elaboración de políticas públicas de niñez y juventud en la ciudad.
Ejecutar programas de participación ciudadana de adolescentes y jóvenes que garanticen un efectivo ejercicio de sus derechos a través de la re-valorización de la Memoria y las luchas políticas contemporáneas.
Desarrollar espacios de formación e intercambio con adolescentes, jóvenes e instituciones formales y no formales de educación en lo que respecta a sus derechos a una Salud Sexual Integral. 
Potenciar el espacio de formación “Nuevas Oportunidades” a partir de una estrategia de articulación con otras instancias de gobierno, tendientes a la ejecución de acciones de puesta en valor del espacio para el efectivo cumplimiento de sus objetivos pedagógicos e inclusivos. PROGRAMAS A EJECUTAR: Jóvenes y Memoria, Educación Sexual Integral en las escuelas y en los territorios, Mes de las Juventudes, Mes de las Infancias, Nuevas Oportunidades, Consejo Local de Niñeces, Adolescencias y Juventudes 
</t>
    </r>
  </si>
  <si>
    <r>
      <rPr>
        <b/>
        <sz val="10"/>
        <color rgb="FF000000"/>
        <rFont val="Arial Narrow"/>
        <family val="2"/>
      </rPr>
      <t>OBJETIVOS:</t>
    </r>
    <r>
      <rPr>
        <sz val="10"/>
        <color rgb="FF000000"/>
        <rFont val="Arial Narrow"/>
        <family val="2"/>
      </rPr>
      <t xml:space="preserve"> Promocionar el envejecimiento activo y saludable, fomentando los procesos de empoderamiento individual, grupal y colectivo de las personas mayores, favoreciendo la construcción de nuevas miradas positivas hacia las vejeces. 
Acompañar en los tiempos pos pandemia para asimilar los nuevos modos de convivencia y de interacción digital.  Construir una agenda gerontológica y participativa, en conjunto con las demás áreas del Municipio, favoreciendo a la independencia y la autonomía; y aspirando a la capacitación permanente del personal específico del área hacia una tarea de gestión pública con mirada gerontológica.
Favorecer la inclusión y participación de las Personas Mayores, como ejercicio de la ciudadanía plena. Fomentar la articulación en el desarrollo de un sistema de cuidados integral y personalizado. 
Desarrollar un sistema de teleasistencia para mayores en situacion de fragilidad sanitaria y social. Articular con la Coordinación de Mujeres, Derechos Humanos y Diversidad distintas acciones para visibilizar la violencia por motivos de género en las mujeres mayores. Articular con la Coordinación de Discapacidad, acciones que tiendan a la accesibilidad de los espacios y servicios públicos y privados; como así también ayudas técnicas domiciliarias para favorecer la autonomía personal. 
Articular redes de contención y protección social y comunitaria con los Municerca, Caps y Centros de Día, para gestión y prestación de recursos y servicios de proximidad.  Desarrollar acciones que garanticen la educación a lo largo de toda la vida con la UNVM y la Secretaria de Educación y Cultura de la Municipalidad. Fomentar acciones de recreación y turismo. 
Modificar la denominación en el término Adulto Mayor por Persona Mayor de acuerdo a la Convención Interamericana sobre la Protección de los Derechos Humanos de las Personas Mayores e incorporar organizaciones civiles que no tienen personería jurídica. 
</t>
    </r>
    <r>
      <rPr>
        <b/>
        <sz val="10"/>
        <color rgb="FFFF0000"/>
        <rFont val="Arial"/>
        <family val="2"/>
      </rPr>
      <t xml:space="preserve">
</t>
    </r>
  </si>
  <si>
    <r>
      <rPr>
        <b/>
        <sz val="10"/>
        <color rgb="FF000000"/>
        <rFont val="Arial Narrow"/>
        <family val="2"/>
      </rPr>
      <t xml:space="preserve"> OBJETIVOS: </t>
    </r>
    <r>
      <rPr>
        <sz val="10"/>
        <color rgb="FF000000"/>
        <rFont val="Arial Narrow"/>
        <family val="2"/>
      </rPr>
      <t xml:space="preserve">Articular y/o gestionar en la UNVM, Dinapam, Dirección Provincial de Personas Mayores las siguientes capacitaciones:
A. Promotores Comunitarios: destinada a la formación de referentes mayores barriales para la promoción, sensibilización en distintos temas de sus interés, proponiendo el cuidado del medio ambiente y la conformación de redes comunitarias. Lugar de dictado: Centros Vecinales. Actividad a trabajar conjuntamente con la Subsecretaria de Territorio.
B. Cuidadores Domiciliarios: destinado a la población en general para favorecer la inclusión laboral y un cuidado de calidad para nuestros mayores. Lugar de dictado: a confirmar.
C. Talleres Recreativos y Deportivos: destinados a la población mayor, articulado con las Secretaria de Cultura y de Deportes de la Municipalidad de nuestra Ciudad. Lugar de dictado: Municercas, Centros de Dia, ONg.
D. Inclusión Digital: destinados a la población mayor para la adquisición de conocimientos en Tecnología de la Información y Comunicación (TIC). Lugar de dictado: Medioteca Municipal. </t>
    </r>
  </si>
  <si>
    <r>
      <rPr>
        <b/>
        <sz val="10"/>
        <color rgb="FF000000"/>
        <rFont val="Arial Narrow"/>
        <family val="2"/>
      </rPr>
      <t xml:space="preserve">OBJETIVOS: </t>
    </r>
    <r>
      <rPr>
        <sz val="10"/>
        <color rgb="FF000000"/>
        <rFont val="Arial Narrow"/>
        <family val="2"/>
      </rPr>
      <t xml:space="preserve">Formación de Cooperativa de Cuidados Domiciliarios a través de la Coordinación de Economía Social, que será integrada por las egresadas de los Cursos de Formación de Cuidadores Domiciliarios. Disponer de subsidios municipales para el pago de los servicios de la Cooperativa mencionada, destinado a personas mayores que no cuenta con recursos económicos, familiares u obra social que lo contemple y se encuentran en situación de fragilidad debido a la perdida de la independencia y autonomía.Organizar la atención progresiva de cuidados entre los Centros de Dia, Cuidados Domiciliarios y Residencia de larga estadia municipal. Armar redes comunitarias de contención de las personas mayores en su barrio, a través de los Municerca, Caps, Talleres Recreativos y Deportivos, ONGs, Promotores Comunitarios.Fortalecer el funcionamiento del Ropero Comunitario y de Asistencia Alimentaria debido a la crisis económica producida por la pandemia.Crear un espacio de escucha con la Coordinación de Mujeres, Género y Diversidad, para las mujeres mayores en situación de violencia, además de campañas de visibilización de esta problemática social.Gestionar a través del Plan Mayor los kits de ayudas técnicas para la adaptabilidad de las viviendas de las personas mayores que lo necesiten. Organizar un servicio de teleasistencia para aquellas personas mayores que viven solos y sin red de contención familiar. Articular con la Coordinación de Discapacidad el uso del Banco de Recursos de Ayudas Técnicas.
                                </t>
    </r>
  </si>
  <si>
    <r>
      <rPr>
        <b/>
        <sz val="10"/>
        <color rgb="FF000000"/>
        <rFont val="Arial Narrow"/>
        <family val="2"/>
      </rPr>
      <t>OBJETIVOS:</t>
    </r>
    <r>
      <rPr>
        <sz val="10"/>
        <color rgb="FF000000"/>
        <rFont val="Arial Narrow"/>
        <family val="2"/>
      </rPr>
      <t xml:space="preserve">Encuentro cultural y recreativo destinado a las personas mayores de la provincia de Córdoba. Organizado por la Secretaria de Inclusión y Territorio de la Municipalidad de Villa María conjuntamente con el Consejo Asesor de Adultos Mayores. Se realiza como una continuación del Festival de Peñas de nuestra Ciudad.                                        
 En el mismo, las distintas delegaciones constituidas por personas mayores, muestran ante el público presente distintos cuadros artísticos (danzas, cantos, humor, etc.) pensados para la ocasión.                                       
El Festival de Personas Mayores se ha instalado en la agenda de las distintas organizaciones e instituciones que trabajan en pos de los mismos, por eso la asistencia es multitudinaria perteneciente a distintos lugares de nuestra provincia.  
La Secretaria de Inclusión y Territorio, suma al presente evento, la colaboración de todas las áreas que la componen y articula con las distintas Secretarias de la Municipalidad, además complementa con las distintas organizaciones sociales de la comunidad para la realización de las distintas actividades previstas en el marco de Festival.                                                 
Objetivos Generales: Promover un envejecimiento activo, saludable y participativo. Permitir el acceso a la cultura y al arte, suscitando la expresión artística y de destrezas de las personas mayores, como derecho social.          </t>
    </r>
    <r>
      <rPr>
        <sz val="9"/>
        <color rgb="FF000000"/>
        <rFont val="Arial Narrow"/>
        <family val="2"/>
      </rPr>
      <t xml:space="preserve">                              
</t>
    </r>
  </si>
  <si>
    <r>
      <rPr>
        <b/>
        <sz val="10"/>
        <color rgb="FF000000"/>
        <rFont val="Arial Narrow"/>
        <family val="2"/>
      </rPr>
      <t>OBJETIVOS:</t>
    </r>
    <r>
      <rPr>
        <sz val="10"/>
        <color rgb="FF000000"/>
        <rFont val="Arial Narrow"/>
        <family val="2"/>
      </rPr>
      <t xml:space="preserve"> La Sub Secretaria tiene como objetivo principal descentralizar las distintas áreas del estado y lograr una proximidad territorial con la comunidad a través de acciones que tiendan a cambiar y mejorar la realidad y la vida de las personas del barrio. Lograr una presencia permanente del Estado Municipal con políticas públicas que son diagramadas a partir de las demandas del sector y a través de la participación ciudadana, lo que genera una toma de decisiones en un ida y vuelta entre lo que el vecino planifica y el Estado les otorga como ciudadanos. Continuar y reforzar el trabajo conjunto entre el municipio e instituciones barriales en la recuperación y revalorización de aquellos espacios de uso común. Abordar y complejizar los vínculos con el Consejo Barrial, los Vecinos y el Estado, propiciar trabajos comunitarios y revalorizar estos espacios como instituciones que nuclean y contienen las necesidades locales de los vecinos del sector.</t>
    </r>
  </si>
  <si>
    <r>
      <rPr>
        <b/>
        <sz val="10"/>
        <color rgb="FF000000"/>
        <rFont val="Arial Narrow"/>
        <family val="2"/>
      </rPr>
      <t xml:space="preserve">OBJETIVOS: </t>
    </r>
    <r>
      <rPr>
        <sz val="10"/>
        <color rgb="FF000000"/>
        <rFont val="Arial Narrow"/>
        <family val="2"/>
      </rPr>
      <t>La política de descentralización tiene su concreción  en la figura de los MuniCerca, los que  tienen como objetivos fundamentales: Mejorar la eficiencia productiva de la administración y de los servicios prestados. Disminuir la burocratizacion del Estado. Aumentar la accesibilidad en la prestacion de servicios y recursos. Acentuar el papel del estado local como motor del desarrollo de los territorios. Acercar los gobiernos locales a la ciudadania. Incentivar la participacion ciudadana en la gestion y toma de decisiones. Democratizar las distintas instancias de gestión. Visibilizar las instituciones de base</t>
    </r>
  </si>
  <si>
    <r>
      <rPr>
        <b/>
        <sz val="10"/>
        <color theme="1"/>
        <rFont val="Arial Narrow"/>
        <family val="2"/>
      </rPr>
      <t xml:space="preserve">OBJETIVOS: </t>
    </r>
    <r>
      <rPr>
        <sz val="10"/>
        <color theme="1"/>
        <rFont val="Arial Narrow"/>
        <family val="2"/>
      </rPr>
      <t>La Secretaría de Inclusión  Social y Territorio se propone garantizar el acceso a los derechos sociales a toda la comunidad de Villa María, con prioridad y especial atención a la población que se encuentra en situación de mayor vulnerabilidad: los niños, los adultos mayores, las personas con discapacidad, los sectores humildes.
Promover el acceso a los derechos sociales de la población con énfasis en la inclusión e integración de los sectores más vulnerables de la comunidad: niños, adolescentes, jóvenes y sus familias, a partir del contacto directo y cotidiano con el territorio; 
Promover la efectiva vigencia de los derechos de las personas y la igualdad de sus oportunidades vitales en una comunidad inclusiva e integradora.
Desarrollar espacios de promoción y capacitación orientados a fortalecer los saberes, derechos y participación de la mujer</t>
    </r>
  </si>
  <si>
    <r>
      <rPr>
        <b/>
        <sz val="10"/>
        <color rgb="FF000000"/>
        <rFont val="Arial Narrow"/>
        <family val="2"/>
      </rPr>
      <t xml:space="preserve">OBJETIVOS: </t>
    </r>
    <r>
      <rPr>
        <sz val="10"/>
        <color rgb="FF000000"/>
        <rFont val="Arial Narrow"/>
        <family val="2"/>
      </rPr>
      <t>Partiendo de algún tipo de diagnóstico que permita conocer el estado actual del objeto de nuestra política teniendo en cuenta los objetivos del Área. Este diagnóstico es incorporado por los al momento de diseñar la política.
Se trabaja con información cuantitativa o cualitativa. La información cuantitativa proviene de análisis estadísticos (censos o encuestas); la información cualitativa se basa en experiencias u opiniones que se recaban en instituciones involucradas en las políticas, partir del análisis de fuentes secundarias (bibliografía sobre un tema), consultas a especialistas o análisis realizados dentro del marco del municipio (entrevistas con actores locales clave). Se combinan las fuentes de datos para obtener la mejor información posible.
La evaluación permite juicios valorativos, fundamentados y comunicables, sobre la planificación, la implementación y/o los resultados de las intervenciones públicas (políticas, programas y/o proyectos), sustentados en procedimientos sistemáticos de recolección, análisis e interpretación de información y en comparaciones respecto de parámetros establecidos, para contribuir a la mejora de los procesos de gestión y legitimar social y técnicamente las políticas, con el fin de impactar en la calidad de vida de la población a través del fortalecimiento de las capacidades de intervención del Estado.</t>
    </r>
  </si>
  <si>
    <r>
      <rPr>
        <b/>
        <sz val="10"/>
        <color rgb="FF000000"/>
        <rFont val="Arial Narrow"/>
        <family val="2"/>
      </rPr>
      <t xml:space="preserve">OBJETIVOS: </t>
    </r>
    <r>
      <rPr>
        <sz val="10"/>
        <color rgb="FF000000"/>
        <rFont val="Arial Narrow"/>
        <family val="2"/>
      </rPr>
      <t>Conscientes de las nuevas realidades sociales, ambientales, políticas, culturales y económicas locales la coordinación pretende encarar su trabajo en el marco de los Objetivos de Desarrollo Sostenible – ODS. Los mismos pretenden ser de carácter integral y conjugan tres dimensiones del desarrollo sostenible: la económica, la social y la ambiental por lo cual se considera que la sostenibilidad ambiental está estrechamente vinculada a la inclusión social y la atención de las necesidades de los más vulnerables. La estrategia de los ODS como iniciativa mundial ofrece la oportunidad de repensar instancias de diálogo y de planificación local con una perspectiva de mediano y largo plazo. En este sentido se retomarán los trabajos enmarcados en el presupuesto participativo y en el Plan Trienal Participativo – PTP previsto por Ordenanza N° 6740, integrando los aportes de cada uno para diseñar una estrategia superadora, entendiendo la necesidad de instancia de trabajo conjunto creativas e innovadoras. Lo antedicho implica que la sociedad civil tendrá un papel indispensable para enmarcar, supervisar y ser corresponsable del progreso en la consecución de los objetivos. Por tal motivo se reforzarán los trabajos a los fines de cumplimentar con lo dispuesto por COM artículo 214, Ordenanza Nº 3713/96 y 7519/20. OBJETIVO GENERAL: Actualizar todo lo alusivo a</t>
    </r>
    <r>
      <rPr>
        <b/>
        <sz val="10"/>
        <color rgb="FF000000"/>
        <rFont val="Arial Narrow"/>
        <family val="2"/>
      </rPr>
      <t xml:space="preserve"> </t>
    </r>
    <r>
      <rPr>
        <sz val="10"/>
        <color rgb="FF000000"/>
        <rFont val="Arial Narrow"/>
        <family val="2"/>
      </rPr>
      <t>consejos barriales y presupuesto participativo, enmarcándolo dentro de los ODS, para su implementación en la ciudad de Villa María. OBJETIVOS ESPECIFICOS: Actualizar Ordenanza Nº 5988 alusiva a los consejos barriales; Implementar lo dispuesto por la nueva ordenanza de consejos barriales; Ejecutar lo previsto por Ordenanza Nº 7519, acompañando a las instituciones en su camino hacia la regularización;</t>
    </r>
    <r>
      <rPr>
        <b/>
        <sz val="10"/>
        <color rgb="FF000000"/>
        <rFont val="Arial Narrow"/>
        <family val="2"/>
      </rPr>
      <t xml:space="preserve"> </t>
    </r>
    <r>
      <rPr>
        <sz val="10"/>
        <color rgb="FF000000"/>
        <rFont val="Arial Narrow"/>
        <family val="2"/>
      </rPr>
      <t>Impulsar el laboratorio social, espacio de articulación ciudadana – municipio, pensado como espacio superar del PP y PTP; Trabajar en la transversalidad de las áreas municipales para el cumplimiento de los proyectos abordados en el laboratorio social.</t>
    </r>
  </si>
  <si>
    <r>
      <rPr>
        <b/>
        <sz val="10"/>
        <color rgb="FF000000"/>
        <rFont val="Arial Narrow"/>
        <family val="2"/>
      </rPr>
      <t xml:space="preserve">OBJETIVOS:  </t>
    </r>
    <r>
      <rPr>
        <sz val="10"/>
        <color rgb="FF000000"/>
        <rFont val="Arial Narrow"/>
        <family val="2"/>
      </rPr>
      <t>Velar por el trabajo integral de las cooperativas barriales.Objetivos Específicos: A)Evaluar de manera conjunta tareas asignadas B)Reformular actividades programadas ante imprevistos C)Asistir a las cooperativas frente a los inconvenientes relativos a sus tareas habituales D)Efectuar informes mensuales sobre las prestaciones brindadas E)Articular acciones entre instituciones barriales, Municercas y cooperativas</t>
    </r>
  </si>
  <si>
    <r>
      <rPr>
        <b/>
        <sz val="10"/>
        <color rgb="FF000000"/>
        <rFont val="Arial Narrow"/>
        <family val="2"/>
      </rPr>
      <t xml:space="preserve">OBJETIVOS: </t>
    </r>
    <r>
      <rPr>
        <sz val="10"/>
        <color rgb="FF000000"/>
        <rFont val="Arial Narrow"/>
        <family val="2"/>
      </rPr>
      <t xml:space="preserve">Es imprescindible entender que para plantear objetivos de acción como política pública, es necesario poder desarrollar y plantear objetivos al servicio de la Persona, ofreciendo un sistema de apoyos, recursos, dispositivos para que logren desarrollarse, desempeñarse e incluirse como ciudadano activo de nuestra comunidad. 
Basándonos en la premisa fundamental, en el paradigma actual que plantea un MODELO SOCIAL, Centrado en la Persona, eliminando cualquier tipo de barrera, sea física, tecnológica, actitudinal, comunicacional, favoreciendo entornos favorables y herramientas que permitan el empoderamiento de éste colectivo de personas y su inclusión en la sociedad, atentos a los tratados y a las recomendaciones de la Convención Internacional sobre los Derechos de las Personas con Discapacidad, superando la falta de oportunidades, eliminando barreras y generando propuestas de acción conjunta con otras áreas del estado local, provincial, y nacional. PROGRAMAS A DESARROLLAR: Atencion y ayuda al vecino; Banco de ayudas técnicas; C.E.M.D.I. (Taller pre-productivo y Taller productivo Panaderia); Centro de Rehabilitacion para personas con Discapacidad Visual; programa de empleo "Iniciando Caminos"; programa de eventos culturales "Encuentro";  Difusion de campañas de Sensibilidad y concientizacion; Transporte; Fortalecimiento Institucional y Deporte Adaptado.
</t>
    </r>
  </si>
  <si>
    <r>
      <rPr>
        <b/>
        <sz val="10"/>
        <color rgb="FF000000"/>
        <rFont val="Arial Narrow"/>
        <family val="2"/>
      </rPr>
      <t>OBJETIVOS</t>
    </r>
    <r>
      <rPr>
        <sz val="10"/>
        <color rgb="FF000000"/>
        <rFont val="Arial Narrow"/>
        <family val="2"/>
      </rPr>
      <t xml:space="preserve">El Congreso Nacional a sancionar la Ley Nº 27.519, la cual prorrogó hasta el 31 de diciembre de 2022 la Emergencia Alimentaria Nacional dispuesta por el decreto del Poder Ejecutivo Nacional N° 108/2002.
En consecuencia, la ciudad de Villa Maria sanciona a través de Ordenanza Nº750 el Programa de Seguridad Alimentaria Municipal “Villa María Contra el  Hambre” con el objeto de garantizar que todos aquellos ciudadanos en situación de  vulnerabilidad socioeconómica accedan a una alimentación nutricionalmente suficiente para  garantizar su salud y calidad de vida.  
OBJETIVOS: 
a) realizar un aporte a las necesidades alimentarias del hogar. 
b) fomentar mecanismos de asistencia y promoción que privilegien el ámbito familiar y el  fortalecimiento de redes solidarias en la comunidad. 
BENEFICIARIOS: Está destinado a las familias vulnerables, con atención  prioritaria de las necesidades básicas de la población. Se priorizarán familias con  embarazadas, niños menores de catorce (14) años, desnutridos, personas con discapacidad,  adultos mayores sin cobertura social y comedores de organizaciones de la sociedad civil. 
Contempla y/o financia las siguientes prestaciones:
 • Asistencia alimentaria a las familias. 
• Asistencia alimentaria directa. 
• Asistencia en Comedores Infantiles y Comedores de organizaciones de la sociedad civil.
• Asistencia alimentaria para situaciones especiales. 
• Asistencia para desnutridos, celíacos y diabéticos. 
Contempla las siguientes capacitaciones y asistencia: • Autoproducción de alimentos. 
• Asistencia a huertas familiares. 
• Asistencia a huertas comunitarias. 
• Estimulación temprana y desarrollo Infantil. 
• Educación alimentaria nutricional. 
• Orientación en compras comunitarias. 
• Asistencia técnica y capacitación. 
• Formación de agentes de seguridad alimentaria (madres cuidadoras, agentes sanitarios,  promotores sociales, maestros, jefes y jefas de hogar, estudiantes, profesionales, voluntarios,  otros). 
• Equipamiento básico a efectores. 
REGISTRO DE BENEFICIARIOS – Se generará un Registro Único de  Beneficiarios en el que deberán ser inscriptos los favorecidos con los datos que solicite la  Secretaria de Inclusión Social y Territorio, como así también la baja de los mismos. Formar  parte de este registro será condición necesaria para el acceso a los beneficios de este  PROGRAMA.
2 
</t>
    </r>
  </si>
  <si>
    <r>
      <rPr>
        <b/>
        <sz val="10"/>
        <color rgb="FF000000"/>
        <rFont val="Arial Narrow"/>
        <family val="2"/>
      </rPr>
      <t>OBJETIVOS:</t>
    </r>
    <r>
      <rPr>
        <sz val="10"/>
        <color rgb="FF000000"/>
        <rFont val="Arial Narrow"/>
        <family val="2"/>
      </rPr>
      <t xml:space="preserve"> Incluir a los jóvenes en espacios saludables a través del Deporte Social, el cual, centrado en la actividad física y la recreación, actúa como generador de situaciones de inclusión promoviendo la salud, la educación y la organización comunitaria de las personas sin discriminación de edad, sexo, condición física, social, cultural o étnica. 
Para ello, se busca 
a) extender la práctica deportiva a toda la población y formar recursos humanos con capacidad profesional y responsabilidad social.
b) Potenciar el Deporte Social como componente relevante del desarrollo humano.
c) Aumentar el índice de participación comunitaria, posibilitando el acceso masivo de la población a la práctica deportiva. 
d) Promover la práctica del Deporte Social para favorecer la creación y mantenimiento de los hábitos deportivos, incorporándolos definitivamente al estilo de vida de la población.
e) Incentivar la práctica deportiva en los establecimientos educacionales en todos sus niveles.
</t>
    </r>
  </si>
  <si>
    <r>
      <rPr>
        <b/>
        <sz val="10"/>
        <color rgb="FF000000"/>
        <rFont val="Arial Narrow"/>
        <family val="2"/>
      </rPr>
      <t>OBJETIVOS:</t>
    </r>
    <r>
      <rPr>
        <sz val="10"/>
        <color rgb="FF000000"/>
        <rFont val="Arial Narrow"/>
        <family val="2"/>
      </rPr>
      <t xml:space="preserve"> El Departamento de Trabajo Social, perteneciente a la Secretaria de Inclusión Social y Territorio, genera políticas públicas de inclusión las cuales se orientan al bien común, es decir, al desarrollo integral y la satisfacción social, donde se tiene como finalidad promover los derechos de las personas a vivir dignamente, atender a necesidades específicas de los ciudadanos y promover la transversalidad de las acciones en el territorio, donde se tenga en cuenta a la persona como sujeto de derechos.
Se propone como estrategia la implementación de actividades e intervenciones que contemplen el acompañamiento, asesoramiento, orientación; buscando así un proceder necesario, que inspire una nueva forma de afrontar los nuevos retos sociales. Además, se procura articular con diferentes dispositivos, áreas municipales, como así también todas aquellas instituciones tanto públicas como privadas, organizaciones sociales de la ciudad, a los fines de potenciar la participación comunitaria.
Para ello el departamento cuenta con distintos programas y subprogramas orientados a la contención y acompañamiento social, buscando generar condiciones para la inclusión social y equidad en el acceso a los derechos.
En ese sentido se realiza una articulación con el área local de protección integral de derechos de niñas, niños y adolescentes, en todo lo que refiere a políticas de niñez en pos de garantizar la promoción de sus derechos, como así también la restitución de los mismos en situaciones de vulneración. Dicha articulación implica un trabajo en conjunto, siendo el área local la que se encarga de la vinculación con UDER-SeNAF y el Poder Judicial. 
</t>
    </r>
  </si>
  <si>
    <r>
      <rPr>
        <b/>
        <sz val="10"/>
        <color rgb="FF000000"/>
        <rFont val="Arial Narrow"/>
        <family val="2"/>
      </rPr>
      <t xml:space="preserve">OBJETIVOS: </t>
    </r>
    <r>
      <rPr>
        <sz val="10"/>
        <color rgb="FF000000"/>
        <rFont val="Arial Narrow"/>
        <family val="2"/>
      </rPr>
      <t xml:space="preserve">Diseñar, ejecutar y evaluar políticas públicas de inclusión social y participación ciudadana con niñas, niños, adolescentes y jóvenes de la ciudad de Villa María que tiendan a la promoción y protección de sus derechos con la finalidad de garantizar un desarrollo integral en los diferentes espacios sociales donde dichos grupos se desenvuelven. OBJETIVOS ESPECÍFICOS:
Implementar políticas públicas y programas tendientes al desarrollo integral de las infancias y adolescencias locales, que permitan la detección de las diferentes vulneraciones de derechos que las atraviesan, a partir de las cuales se garanticen la seguridad social necesaria para su inclusión social y el efectivo goce de sus derechos.
Promover acciones articuladas con los territorios y las instituciones que abordan las problemáticas locales de niñez y adolescencia para la denuncia y puesta en acción de campañas e intervenciones que enriquezcan el proceso de elaboración de políticas públicas de niñez y juventud en la ciudad.
Ejecutar programas de participación ciudadana de adolescentes y jóvenes que garanticen un efectivo ejercicio de sus derechos a través de la re-valorización de la Memoria y las luchas políticas contemporáneas.
Desarrollar espacios de formación e intercambio con adolescentes, jóvenes e instituciones formales y no formales de educación en lo que respecta a sus derechos a una Salud Sexual Integral. 
Potenciar el espacio de formación “Nuevas Oportunidades” a partir de una estrategia de articulación con otras instancias de gobierno, tendientes a la ejecución de acciones de puesta en valor del espacio para el efectivo cumplimiento de sus objetivos pedagógicos e inclusivos. 
NIVEL DE EJECUCIÓN: Primer Nivel: promoción de derechos de niñas, niños y adolescentes.
PROGRAMAS A EJECUTAR EN EL PERÍODO 2021:
Jóvenes y Memoria (programa de participación juvenil a nivel local con posibilidades de proyección en la región del Dpto. Gral. San Martín).
Educación Sexual Integral en las escuelas y en los territorios (programa de promoción de derechos humanos y educación sexual integral).
Mes de las Juventudes (con posibilidades de proyectarlo con actividades mensuales a lo largo del año).
Mes de las Infancias (celebrar las infancias locales a partir de la articulación de los territorios y las instituciones estatales que abordan a niñes).
Nuevas Oportunidades (talleres educativos, recreativos, laborales y culturales).
Consejo Local de Niñeces, Adolescencias y Juventudes (espacios de representación y concertación social de políticas locales de niñez y adolescencia).
</t>
    </r>
  </si>
  <si>
    <r>
      <rPr>
        <b/>
        <sz val="10"/>
        <color rgb="FF000000"/>
        <rFont val="Arial Narrow"/>
        <family val="2"/>
      </rPr>
      <t>OBJETIVOS:</t>
    </r>
    <r>
      <rPr>
        <sz val="10"/>
        <color rgb="FF000000"/>
        <rFont val="Arial Narrow"/>
        <family val="2"/>
      </rPr>
      <t xml:space="preserve"> Concebir, planificar y ejecutar políticas públicas con enfoque de género y diversidad basado en la transversalidad, para que cada acción del gobierno tenga en cuenta el impacto diferenciado que tiene en las mujeres y en la diversidad. </t>
    </r>
  </si>
  <si>
    <r>
      <rPr>
        <b/>
        <sz val="10"/>
        <color rgb="FF000000"/>
        <rFont val="Arial Narrow"/>
        <family val="2"/>
      </rPr>
      <t xml:space="preserve">OBJETIVOS: </t>
    </r>
    <r>
      <rPr>
        <sz val="10"/>
        <color rgb="FF000000"/>
        <rFont val="Arial Narrow"/>
        <family val="2"/>
      </rPr>
      <t xml:space="preserve">Según lo estipulado por la Ley nacional 26.845 de Protección Integral a las Mujeres, por lo cual se articulará políticas de prevención, promoción, atención y protección, a través del </t>
    </r>
    <r>
      <rPr>
        <b/>
        <sz val="10"/>
        <color rgb="FF000000"/>
        <rFont val="Arial Narrow"/>
        <family val="2"/>
      </rPr>
      <t>Hogar de Protección Integral a Mujeres</t>
    </r>
    <r>
      <rPr>
        <sz val="10"/>
        <color rgb="FF000000"/>
        <rFont val="Arial Narrow"/>
        <family val="2"/>
      </rPr>
      <t>, y la articulación con el</t>
    </r>
    <r>
      <rPr>
        <b/>
        <sz val="10"/>
        <color rgb="FF000000"/>
        <rFont val="Arial Narrow"/>
        <family val="2"/>
      </rPr>
      <t xml:space="preserve"> Polo Integral de la Mujer en Situación de Violencia</t>
    </r>
    <r>
      <rPr>
        <sz val="10"/>
        <color rgb="FF000000"/>
        <rFont val="Arial Narrow"/>
        <family val="2"/>
      </rPr>
      <t xml:space="preserve">, como así también garantizar el Programa Municipal de Asistencia Económica a les hijes de víctimas de Femicidio según lo estipula la ordenanza N° 7235/2017. 
</t>
    </r>
  </si>
  <si>
    <r>
      <rPr>
        <b/>
        <sz val="10"/>
        <color rgb="FF000000"/>
        <rFont val="Arial Narrow"/>
        <family val="2"/>
      </rPr>
      <t>OBJETIVOS:</t>
    </r>
    <r>
      <rPr>
        <sz val="10"/>
        <color rgb="FF000000"/>
        <rFont val="Arial Narrow"/>
        <family val="2"/>
      </rPr>
      <t xml:space="preserve"> Poner en funcionamiento una capacitación permanente según lo establecido a nivel nacional a través de la Ley Nacional N°27.499 y la correspondiente adhesión a través de la ordenanza N° 7400/2019. 
Capacitaciones E.S.I (Educación sexual integral) y de Prevención de violencia de género dirigida a la comunidad e instituciones que deseen participar. 
</t>
    </r>
  </si>
  <si>
    <r>
      <rPr>
        <b/>
        <sz val="10"/>
        <color rgb="FF000000"/>
        <rFont val="Arial Narrow"/>
        <family val="2"/>
      </rPr>
      <t xml:space="preserve">OBJETIVOS: </t>
    </r>
    <r>
      <rPr>
        <sz val="10"/>
        <color rgb="FF000000"/>
        <rFont val="Arial Narrow"/>
        <family val="2"/>
      </rPr>
      <t xml:space="preserve">Permitirá recoger, procesar, analizar y difundir información de manera periódica que proporcionará la posibilidad de diseñar, implementar y gestionar políticas públicas a nivel local tendientes a la erradicación de todo tipo de violencias con motivo de género. 
</t>
    </r>
  </si>
  <si>
    <r>
      <rPr>
        <b/>
        <sz val="10"/>
        <color rgb="FF000000"/>
        <rFont val="Arial Narrow"/>
        <family val="2"/>
      </rPr>
      <t>OBJETIVOS: A</t>
    </r>
    <r>
      <rPr>
        <sz val="10"/>
        <color rgb="FF000000"/>
        <rFont val="Arial Narrow"/>
        <family val="2"/>
      </rPr>
      <t xml:space="preserve">bordar, prevenir y erradicar la violencia en todos sus aspectos, estableciendo distintos métodos, tanto en materia preventiva a través de la formación y capacitación de todos los agentes involucrados, como así también la resolución de los conflictos que pudieran derivarse de cualquier situación de violencia, con las debidas garantías y tomando en consideración la totalidad de las leyes y normas relacionadas con la materia, todo ello a los fines de poder asegurarle al trabajador un entorno laboral sano, saludable y libre de cualquier situación que pudiera perjudicar su desempeño. Como así también garantizar el cumplimiento e implementación de lo establecido en la Ordenanza N° 7103/2016 en la que se crea el Registro Municipal de Violencia Familiar y/o de género. 
</t>
    </r>
  </si>
  <si>
    <r>
      <rPr>
        <b/>
        <sz val="10"/>
        <color rgb="FF000000"/>
        <rFont val="Arial Narrow"/>
        <family val="2"/>
      </rPr>
      <t>OBJETIVOS:</t>
    </r>
    <r>
      <rPr>
        <sz val="10"/>
        <color rgb="FF000000"/>
        <rFont val="Arial Narrow"/>
        <family val="2"/>
      </rPr>
      <t xml:space="preserve"> Funcionar como espacio consultivo y de interacción entre las Organizaciones y/o Instituciones, y el Estado Municipal, según lo estipula la Ordenanza N°5069.
</t>
    </r>
  </si>
  <si>
    <r>
      <rPr>
        <b/>
        <sz val="10"/>
        <color rgb="FF000000"/>
        <rFont val="Arial Narrow"/>
        <family val="2"/>
      </rPr>
      <t xml:space="preserve">OBJETIVOS: </t>
    </r>
    <r>
      <rPr>
        <sz val="10"/>
        <color rgb="FF000000"/>
        <rFont val="Arial Narrow"/>
        <family val="2"/>
      </rPr>
      <t xml:space="preserve">Diseñar, ejecutar y evaluar políticas públicas que permitan abordar la problemática de las diversidades y promocionar su autonomía. Difundir la importancia de la aplicación de la </t>
    </r>
    <r>
      <rPr>
        <b/>
        <sz val="10"/>
        <color rgb="FF000000"/>
        <rFont val="Arial Narrow"/>
        <family val="2"/>
      </rPr>
      <t xml:space="preserve">Ley de Identidad de Género. </t>
    </r>
    <r>
      <rPr>
        <sz val="10"/>
        <color rgb="FF000000"/>
        <rFont val="Arial Narrow"/>
        <family val="2"/>
      </rPr>
      <t xml:space="preserve">
</t>
    </r>
  </si>
  <si>
    <r>
      <rPr>
        <b/>
        <sz val="10"/>
        <color rgb="FF000000"/>
        <rFont val="Arial Narrow"/>
        <family val="2"/>
      </rPr>
      <t>OBJETIVOS: a</t>
    </r>
    <r>
      <rPr>
        <sz val="10"/>
        <color rgb="FF000000"/>
        <rFont val="Arial Narrow"/>
        <family val="2"/>
      </rPr>
      <t xml:space="preserve"> través de políticas públicas, a las personas migrantes que residen en nuestra ciudad, en consonancia con la Ley Nacional N° 25.871, que establece dar cumplimiento a los compromisos internacionales en materia de derechos humanos, movilidad e integración del migrante a la sociedad.
</t>
    </r>
  </si>
  <si>
    <r>
      <t xml:space="preserve">OBJETIVOS: </t>
    </r>
    <r>
      <rPr>
        <sz val="10"/>
        <rFont val="Arial Narrow"/>
        <family val="2"/>
      </rPr>
      <t>Asistir al D.E.M. en todo lo inherente a la elaboración y control de la ejecución del Presupuesto Municipal, mediante la implementación de un Programa Fiscal Responsable y la Gestión Autosustentable, y en particular: 
- Entender en la determinación de los objetivos y la formulación de las políticas de la Secretaría.
- Definir políticas eficientes y equitativas en la obtención y ejecución de los ingresos públicos municipales.
- Rediseñar y eficientizar los circuitos y procedimientos de compras y contrataciones, garantizando transparencia y competitividad.
- Promover, diseñar e implementar políticas de Modernización del Estado propendiendo a una Administración compatible con un Gobierno  Abierto y Electrónico; impulsando así el libre acceso a la información pública. 
- Mantener activo un Banco de Proyectos de Innovación para la búsqueda permanente de fondeo multilateral y nacional de Proyectos Estratégicos, en la forma de Cooperaciones Técnicas o Financiamiento externo (crédito).
- Estrechar vínculos con el Gobierno Provincial y Nacional, especialmente en las áreas de Asuntos Municipales, que promueven acciones y programas de Fortalecimiento Institucional, Adminsitrativo y de Gestión de los Gobiernos Locales. 
- Formular y ejecutar acciones dirigidas a la implementación de Buenas Prácticas de Gestión - Manual de Buen Gobierno.</t>
    </r>
  </si>
  <si>
    <r>
      <t xml:space="preserve">OBJETIVOS: </t>
    </r>
    <r>
      <rPr>
        <sz val="10"/>
        <rFont val="Arial Narrow"/>
        <family val="2"/>
      </rPr>
      <t>Bajo el concepto de Organización Inteligente, basada en el conocimiento, se creó el Centro de Estadística y Medición del Desempeño. Recolectará, procesará y producirá inidicadores internos de gestión, con el objetivo de medir variables relevantes, tanto en el presente, como su evaluación histórica (Tendencia) y la evolución proyectada de las mismas. De este modo se pretende ejercer un monitoreo constante del desempeño fiscal y financiero del Municipio. Con una visión de mediano plazo, el Centro producirá información relativa a indicadores socio-económicos a nivel local  (tales como: inflación, desempleo, nivel de actividad económica, pobreza y marginalidad, nivel educacional, población, etc.)</t>
    </r>
  </si>
  <si>
    <r>
      <t>OBJETIVOS:</t>
    </r>
    <r>
      <rPr>
        <sz val="10"/>
        <rFont val="Arial Narrow"/>
        <family val="2"/>
      </rPr>
      <t xml:space="preserve"> Como un objetivo superior de la Secretaría, nos planteamos alcanzar parámetros propios de un Modelo de Buen Gobierno. Tales como: a) La gestión de lo público es transparente, b) Planeación sin improvisación, c) Transparencia en la contratación, d) Acceso público a la información, e) Las relaciones con la comunidad y sus instituciones son abiertas y claras (Gobierno Abierto), f) El ejemplo de las autoridades es la principal herramienta pedagógica de transformación cívica, entre otros. Este objetivo superior, abre áreas de trabajo específicas, que permitirán alcanzar la meta propuesta.</t>
    </r>
  </si>
  <si>
    <r>
      <rPr>
        <b/>
        <sz val="10"/>
        <rFont val="Arial Narrow"/>
        <family val="2"/>
      </rPr>
      <t xml:space="preserve">OBJETIVOS: </t>
    </r>
    <r>
      <rPr>
        <sz val="10"/>
        <rFont val="Arial Narrow"/>
        <family val="2"/>
      </rPr>
      <t xml:space="preserve"> Dan continuidad a las acciones tendientes a la obtención de mejoras en los procesos y la adopción de buenas prácticas de gestión; las que deberán ser convalidadas por un Organismo Internacional. Global Reporting initiative (G.R.I.) es un Organismo internacional que ha desarrollada una metodología utilizada mundialmente para informar el desempeño y los impactos económicos, sociales y ambientales de las instituciones. Ofrece indicadores que funcionan  como orientadores de las prácticas a realizar para que una institución sea responsable, ética, transparente y socialmente valorada. </t>
    </r>
  </si>
  <si>
    <r>
      <rPr>
        <b/>
        <sz val="10"/>
        <rFont val="Arial Narrow"/>
        <family val="2"/>
      </rPr>
      <t>OBJETIVOS</t>
    </r>
    <r>
      <rPr>
        <sz val="10"/>
        <rFont val="Arial Narrow"/>
        <family val="2"/>
      </rPr>
      <t>:  La introducción de proceos de mejora continua, con el objetico de Certificar de Normas de  Calidad,  con el objetivo final de brindar a los contribuyentes y ciudadanos en general un “pronto despacho” a sus necesidades  y requerimientos,  y una adecuada atención. De este modo, se transita un paso más hacia el objetivo mayor de validar la gestión como Modelo de Buen Gobierno. En el logro de este objetivo, nos proponemos un trabajo conjunto con las Universidades locales.</t>
    </r>
  </si>
  <si>
    <r>
      <t xml:space="preserve">OBJETIVOS: </t>
    </r>
    <r>
      <rPr>
        <sz val="10"/>
        <rFont val="Arial Narrow"/>
        <family val="2"/>
      </rPr>
      <t>Se procura la ejecución de</t>
    </r>
    <r>
      <rPr>
        <b/>
        <sz val="10"/>
        <rFont val="Arial Narrow"/>
        <family val="2"/>
      </rPr>
      <t xml:space="preserve"> </t>
    </r>
    <r>
      <rPr>
        <sz val="10"/>
        <rFont val="Arial Narrow"/>
        <family val="2"/>
      </rPr>
      <t>Auditorías Externas Independientes, que legitimen en forma constante nuestra gestión. Este es también un requisito a cumplimentar para lograr la calificación del Municipio como Sujeto de Crédito.</t>
    </r>
  </si>
  <si>
    <r>
      <rPr>
        <b/>
        <sz val="10"/>
        <rFont val="Arial Narrow"/>
        <family val="2"/>
      </rPr>
      <t>OBJETIVOS</t>
    </r>
    <r>
      <rPr>
        <sz val="10"/>
        <rFont val="Arial Narrow"/>
        <family val="2"/>
      </rPr>
      <t>: La gestión de cobro de impuestos, tasas, tributos y demás conceptos cuya recaudación corresponda al municipio. Imponer una mayor presencia del Organismo Fiscal en las actividades económicas de la ciudad, como asi también verificar el cumplimiento de las obligaciones tributarias mediante el ejercicio de las facultades conferidas por la normativa vigente. Avanzar en la Equidad Tributaria y Compromiso Social frente a las contribuciones, através de la atención y acompañamiento personalizado al contribuyente. Mejorar las herramientas de gestión vía Web, incorporando herramientas que faciliten y agilicen la operatoria al contribuyente y profesional involucrado. Continuar con las actuaciones judiciales iniciadas, y procurar una atención y resolución de los casos en forma ágil, personalizada y con  la privacidad necesaria. Revisar integralmente las normas tributarias en procura de otorgar mayor equidad al sistema tributario vigente y el respeto de los principios básicos de la tributación. Una vez agotadas las instancias administrativas procurar el cobro de los tributos municipales por la vía judicial, actuando en un todo de acuerdo con las disposiciones normativas vigentes. Ejecutar las acciones necesarias para evitar la prescripción liberatoria de tributos.</t>
    </r>
  </si>
  <si>
    <r>
      <rPr>
        <b/>
        <sz val="10"/>
        <rFont val="Arial Narrow"/>
        <family val="2"/>
      </rPr>
      <t>OBJETIVOS</t>
    </r>
    <r>
      <rPr>
        <sz val="10"/>
        <rFont val="Arial Narrow"/>
        <family val="2"/>
      </rPr>
      <t xml:space="preserve">:  La Reestructuración integral del área y concentración general de las operacines de compras y contrataciones del Estado Municipal, mediante el rediseño y definición de circuitos y procedimientos ágiles para la compra y contratación oportuna y eficiente de bienes y servicios requeridos para el logro de los fines del estado. La revisión y adaptación de la normativa vigente, a fin de adecuarla a los nuevos criterios, priorizando esencialmente procedimientos transparentes, de libre competencia y que tiendan a provocar economías a escala, asegurando el mejor uso posible de los recursos disponibles. </t>
    </r>
  </si>
  <si>
    <r>
      <rPr>
        <b/>
        <sz val="10"/>
        <rFont val="Arial Narrow"/>
        <family val="2"/>
      </rPr>
      <t>OBJETIVOS:</t>
    </r>
    <r>
      <rPr>
        <sz val="10"/>
        <rFont val="Arial Narrow"/>
        <family val="2"/>
      </rPr>
      <t xml:space="preserve"> Coordinar los procesos y procedimientos de todas las oficinas a cargo de la Contaduría General: Pagos, Presupuesto, Patrimonio, Compras y Suministros, y demás áreas de la Secretaría. Realizar la Formulación Presupuestaria Anual, y controlar en forma permanente su ejecución, evaluando el desempeño mediante cálculos estadísticos, grado de avance físico y financiero de los programas y proyectos, determinando la necesidad de modificaciones presupuestarias. Llevar el registro actualizado de todas las transacciones, convenios, y disposiciones legales vinculadas al desenvolvimiento de la Secretaría. Registro de los bienes inventariables actualizado, apuntando a la sistematización y automatización del dicho registro. Realizar y cumplir conforme las funciones, facultades y deberes asignados por la COM y ordenanzas específicas: con el registro y control interno de la gestión económica y financiera del Estado Municipal, libros obligatorios y Balance General.</t>
    </r>
  </si>
  <si>
    <r>
      <rPr>
        <b/>
        <sz val="10"/>
        <rFont val="Arial Narrow"/>
        <family val="2"/>
      </rPr>
      <t>OBJETIVOS:</t>
    </r>
    <r>
      <rPr>
        <sz val="10"/>
        <rFont val="Arial Narrow"/>
        <family val="2"/>
      </rPr>
      <t xml:space="preserve"> El seguimiento de la evolución de la gestión financiera de la administración municipal, para proveer información confiable para la toma de decisiones. Realizar una oportuna emisión de pagos y un regristro eficaz y eficiente de ingresos (municipales y de otras jurisdicciones). Control de las operaciones bancarias y conciliación de sus saldos. Custodia de los fondos municipales. Manejo transparente de los recursos ingresados y la efectivazación de pagos.</t>
    </r>
  </si>
  <si>
    <r>
      <rPr>
        <b/>
        <sz val="10"/>
        <rFont val="Arial Narrow"/>
        <family val="2"/>
      </rPr>
      <t>OBJETIVOS</t>
    </r>
    <r>
      <rPr>
        <sz val="10"/>
        <rFont val="Arial Narrow"/>
        <family val="2"/>
      </rPr>
      <t xml:space="preserve">: Mantener el resguardo de la información pública municipal; así como desarrollar las acciones necesarias para brindar información procesada como insumo útil al proceso decisorio. Incrementar la calidad, eficiencia y transparencia de la información pública, actuando interrelacionadamente con el Área de Gobierno Abierto. Trabajar mancomunadamente con el resto de las áreas para la actualización y depuración sistemática. Centralizar el mantenimiento de la infraestructura tecnológica municipal y el procesamiento informático de la información de gestión. Realizar aportes permanentes para  la mejora constante en la generación y exposición de la información de gestión. </t>
    </r>
  </si>
  <si>
    <r>
      <rPr>
        <b/>
        <sz val="10"/>
        <rFont val="Arial Narrow"/>
        <family val="2"/>
      </rPr>
      <t>OBJETIVOS</t>
    </r>
    <r>
      <rPr>
        <sz val="10"/>
        <rFont val="Arial Narrow"/>
        <family val="2"/>
      </rPr>
      <t>: La coordinación de todo el accionar inherente al manejo de la Economía y las Finanzas del municipio. La definición de las políticas económicas a seguir.</t>
    </r>
  </si>
  <si>
    <t>UNIDAD EJECUTORA: Secretaría de Economía y Modernización</t>
  </si>
  <si>
    <t>JEFE DE PROGRAMA: Cra. Daniela LUCARELLI</t>
  </si>
  <si>
    <t>JEFE DE PROGRAMA: Cr. Lucas ATECA</t>
  </si>
  <si>
    <t>UNIDAD EJECUTORA: Dirección Gral. Compras y Contrataciones - Direccion de Procesos y Calidad</t>
  </si>
  <si>
    <t>JEFE DE PROGRAMA: Cr. Rodolfo DIANA - Cra. Romina RICO</t>
  </si>
  <si>
    <t>JEFE DE PROGRAMA: Cra. Maria José GUTIERREZ</t>
  </si>
  <si>
    <t>JEFE DE PROGRAMA: Cr. Hernán RUBIOLO</t>
  </si>
  <si>
    <t>JEFE DE PROGRAMA: Anl. Sist. Carlos FUMERO</t>
  </si>
  <si>
    <t>JEFE DE PROGRAMA: Cr. Pablo PERETTI</t>
  </si>
  <si>
    <t>JEFE DE PROGRAMA: Cr. Guillermo FERREYRA</t>
  </si>
  <si>
    <t>JEFE DE PROGRAMA: Téc. Maria Valeria SUÁREZ</t>
  </si>
  <si>
    <t>JEFE DE PROGRAMA: Sr. Oscar CABRIGNAC</t>
  </si>
  <si>
    <t>JEFE DE PROGRAMA: Lic. Carlos VIVAS</t>
  </si>
  <si>
    <t>JEFE DE SUBPROGRAMA: Crio Ret. Daniel FERREYRA</t>
  </si>
  <si>
    <t>PROGRAMA: PREVENCIÓN COMUNITARIA Y SEGURIDAD CIUDADANA - TRÁNSITO Y TRANSPORTE - EDUCACIÓN Y SEGURIDAD VIAL - SEÑALETICA</t>
  </si>
  <si>
    <t>UNIDAD EJECUTORA: Secretaría de Gobierno, Seguridad Ciudadana y Asuntos Legales.</t>
  </si>
  <si>
    <t>JEFE DE PROGRAMA: Dr. Eduardo RODRIGUEZ</t>
  </si>
  <si>
    <t>JEFE DE PROGRAMA: Valeria GUDIÑO</t>
  </si>
  <si>
    <t>JEFE DE PROGRAMA: Sr. Omar REGUEIRA</t>
  </si>
  <si>
    <t>UNIDAD EJECUTORA: Dirección de Proyecto y Mantenimiento de Obras Públicas.</t>
  </si>
  <si>
    <t>JEFE DE PROGRAMA: Arq. Jaqueline MIRALDES VARTALITIS</t>
  </si>
  <si>
    <t>UNIDAD EJECUTORA: Dirección de Obras, Proyectos e Infraestructura.</t>
  </si>
  <si>
    <t>JEFE DE PROGRAMA: Ing. Eduardo MARTINEZ</t>
  </si>
  <si>
    <r>
      <rPr>
        <b/>
        <sz val="10"/>
        <color indexed="8"/>
        <rFont val="Arial Narrow"/>
        <family val="2"/>
      </rPr>
      <t>OBJETIVOS:</t>
    </r>
    <r>
      <rPr>
        <sz val="10"/>
        <color indexed="8"/>
        <rFont val="Arial Narrow"/>
        <family val="2"/>
      </rPr>
      <t xml:space="preserve"> Son fines esenciales de la Dirección el  CONTROL, CONCIENTIZACIÓN Y RECAUDACIÓN DE LOS TRIBUTOS PREVISTOS EN LA ORDENANZA TARIFARIA. La mejora constante de la Base de Datos de la Contribución sobre Inmuebles, incorporando los metros contruidos que se delcaran. La realización de operativos y patrullajes permanentes para la inspección ocular de obras, detección de incumplimientos al Código de Edificación y su normalización; así como la adopción de medidas de seguridad en obras. </t>
    </r>
  </si>
  <si>
    <t>JEFE DE PROGRAMA: Maria Laura GONZALEZ</t>
  </si>
  <si>
    <t>UNIDAD EJECUTORA:Subsecretaria de Ambiente</t>
  </si>
  <si>
    <t>JEFE DE PROGRAMA: Geólogo German TISSERA</t>
  </si>
  <si>
    <t>UNIDAD EJECUTORA: Dirección de Servicios del Corralón Municipal.</t>
  </si>
  <si>
    <t>JEFE DE PROGRAMA: Mario CHIDICHIMO</t>
  </si>
  <si>
    <t>UNIDAD EJECUTORA: Secretaría de Ambiente, Obras y Servicios Públicos - IMI</t>
  </si>
  <si>
    <t>UNIDAD EJECUTORA: Secretaría de Ambiente, Obras y Servicios Públicos</t>
  </si>
  <si>
    <t xml:space="preserve">UNIDAD EJECUTORA: Secretaría de Ambiente, Obras y Servicios Públicos </t>
  </si>
  <si>
    <t>DURACION ESTIMADA: 6 meses</t>
  </si>
  <si>
    <r>
      <rPr>
        <b/>
        <sz val="10"/>
        <rFont val="Arial Narrow"/>
        <family val="2"/>
      </rPr>
      <t>OBJETIVOS:</t>
    </r>
    <r>
      <rPr>
        <sz val="10"/>
        <rFont val="Arial Narrow"/>
        <family val="2"/>
      </rPr>
      <t xml:space="preserve"> Asistir al Departamento Ejecutivo Municipal en todo lo inherente a la realización y conservación de las obras públicas de arquitectura, viales, hidráulicas, energéticas y a la prestación de los servicios públicos municipales y, en particular ejecutar los planes, programas y proyectos del área, entender en la descentralización operativa de inversión pública y servicios públicos, intervenir en la fiscalización de las obras y servicios públicos descentralizados y en el control de las que se realicen y de los que se presten por intermedio de terceros; entender los planes de acción y presupuesto de las empresas y sociedades del estado, organismos descentralizados, cuentas y fondos especiales; entender el dictado de normas relacionadas con la contratación, construcción y conservación de obras públicas; entender la organización, evaluación, dirección y fiscalización del registro de empresas contratistas de obras públicas y de consultorías que operan con la Municipalidad. </t>
    </r>
  </si>
  <si>
    <t>PROGRAMA: COORDINACIÓN Y ADMINISTRACIÓN DE LA SECRETARÍA DE EDUCACIÓN, CULTURA Y PROMOCIÓN DE LA CIENCIA</t>
  </si>
  <si>
    <t>PROGRAMA: COORDINACIÓN Y ADMINISTRACIÓN DE LA SECRETARÍA DE GOBIERNO, SEGURIDAD CIUDADANA Y ASUNTOS LEGALES</t>
  </si>
  <si>
    <t>PROGRAMA: COORDINACIÓN Y ADMINISTRACIÓN DE LA SECRETARÍA DE AMBIENTE, OBRAS Y SERVICIOS PÚBLICOS</t>
  </si>
  <si>
    <t>UNIDAD EJECUTORA: Secretaría de Educación, Cultura y Promoción de la Ciencia.</t>
  </si>
  <si>
    <t>JEFE DE PROGRAMA: Prof. Rafael SACHETTO</t>
  </si>
  <si>
    <t>JEFE DE PROGRAMA: Virginia REYNERI</t>
  </si>
  <si>
    <t>JEFE DE PROGRAMA: Irma CARRIZO - Mariela SACHETTO</t>
  </si>
  <si>
    <t>JEFE DE PROGRAMA: Ariel VOTTERO</t>
  </si>
  <si>
    <t>JEFE DE PROGRAMA: Anabella GILL</t>
  </si>
  <si>
    <t>UNIDAD EJECUTORA: Biblioteca Popular Mariano Moreno</t>
  </si>
  <si>
    <t>UNIDAD EJECUTORA: Tecnoteca</t>
  </si>
  <si>
    <t>UNIDAD EJECUTORA: Dirección de Museos y Patrimonio</t>
  </si>
  <si>
    <t>JEFE DE PROGRAMA: Analia GODOY</t>
  </si>
  <si>
    <t>UNIDAD EJECUTORA: Subsecretaria de Educación Inicial</t>
  </si>
  <si>
    <t>JEFE DE PROGRAMA: Prof. Mariela PAJON</t>
  </si>
  <si>
    <t>UNIDAD EJECUTORA: Instituto Municipal de Formación y Aprendizaje a lo largo de Toda la Vida</t>
  </si>
  <si>
    <t>JEFE DE PROGRAMA: Margarita SCHWAIZER</t>
  </si>
  <si>
    <t>JEFE DE PROGRAMA: Margarita SCHWAIZER - Pablo GHIONE</t>
  </si>
  <si>
    <t>JEFE DE PROGRAMA: Margarita SCHWAIZER - Gabriel RIOS</t>
  </si>
  <si>
    <r>
      <t xml:space="preserve">OBJETIVOS: </t>
    </r>
    <r>
      <rPr>
        <sz val="10"/>
        <rFont val="Arial Narrow"/>
        <family val="2"/>
      </rPr>
      <t>Desarrollar y coordinar políticas educativas y de formación en todos los centros que se encuentran brindando sus servicios en el ámbito de la ciudad. Continuar con la Jornada Extendida de la práctica de la Natación, que es ejercida por todos los alumnos de Sexto Grado de todos los establecimientos públicos, de la  ciudad y rurales. Promover políticas activas tendientes a la alfabetización de todas aquellas personas que aún no hayan podido acceder al sistema formal de educación. Estructurar un Gabinte de Psicopedagogía incorporando la figura del coordiador y la asistencia psicológica, que estará a disposición de la demanda de las escuela públicas. Atender las problemáticas de los niños que están en el límite de abandonar o abandonaron la escuela, a través de las demandas de las escuelas públicas sobre inasistencia o conflictividad de los  estudiantes</t>
    </r>
  </si>
  <si>
    <r>
      <t>OBJETIVOS:</t>
    </r>
    <r>
      <rPr>
        <sz val="10"/>
        <rFont val="Arial Narrow"/>
        <family val="2"/>
      </rPr>
      <t xml:space="preserve"> Generar un espacio de participación comunitaria en todo lo referente al aspecto cultural y artístico. El Archivo Municipal de Historia Oral y Memorias Locales es un espacio de investigación, reflexión y reconstrucción de historias y memorias de la ciudad de Villa María a través de testimonios de ciudadanos y ciudadanas de la localidad así como del relevamiento y recuperación  de documentos escritos, visuales y audiovisuales públicos y privados. Ser Arte y Parte  es parte de las políticas públicas culturales diseñadas desde la Secretarìa de Educación, Cultura y promoción de la Ciencia de la Municipalidad de Villa María, y en su ciclo de acción se puede ver el conjunto de resultados e impactos a partir de los cuales la comunidad se fue apropiando y permitieron atribuir sentido, haciendo consistir las motivaciones iniciales. Consideramos que la práctica artística es una herramienta política que permite cambiar el mundo y transformar realidades hostiles en mundos mejores posibles. En este sentido, y en el reconocimiento de la importancia del trabajo articulado y constante en el territorio, intentamos identificar y potenciar las diferentes manifestaciones culturales aportando a su visibilización y posibilitando nuevas subjetividades y lazos sociales. Así, siendo arte y parte. Big Band Con más de 400 presentaciones en la ciudad y el país este año sumará sus presentaciones al Ciclo FestiBarrios.</t>
    </r>
  </si>
  <si>
    <r>
      <rPr>
        <b/>
        <sz val="10"/>
        <rFont val="Arial Narrow"/>
        <family val="2"/>
      </rPr>
      <t>OBJETIVOS:</t>
    </r>
    <r>
      <rPr>
        <sz val="10"/>
        <rFont val="Arial Narrow"/>
        <family val="2"/>
      </rPr>
      <t xml:space="preserve"> Colaborar y asesorar al D.E.M. en todas las funciones y competencias que correspondan respecto a las áreas de educación,  juventud, el Parlamento de los Niños, El Intendente de los Niños y el gabinete de Niños. Incorporar el trabajo digital para aprender matemática y lengua a través de lo distintos dispositivos informáticos cubriendo la currícula de ambas. Realizar espectáculos artísticos y otras manifestaciones culturales con identificación comunitaria.</t>
    </r>
  </si>
  <si>
    <r>
      <rPr>
        <b/>
        <sz val="10"/>
        <rFont val="Arial Narrow"/>
        <family val="2"/>
      </rPr>
      <t>OBJETIVOS:</t>
    </r>
    <r>
      <rPr>
        <sz val="10"/>
        <rFont val="Arial Narrow"/>
        <family val="2"/>
      </rPr>
      <t xml:space="preserve">  Implementar y coordinar propuestas educativas y culturales en todas sus expresiones mediante la gestión de un espacio físico urbano pensado para brindar diferentes alternativas recreativas, de esparcimiento, educativas y culturales. El mantenimiento, la renovación y mejora del espacio "Parque de la Vida" como lugar de encuentro y oportunidades. El planteamiento de propuestas integrales y/o complemetarias aprovechando y /o explotando la cercanía de los edificios Medioteca y Biblioteca Municipal y Popular Mariano Moreno, la Tecnoteca y el Centro Cultural Comunitario "Leonardo Fabio".</t>
    </r>
  </si>
  <si>
    <t>PROYECTO: OBRAS DE INFRAESTRUCTURA URBANA Y SERVICIOS PÚBLICOS</t>
  </si>
  <si>
    <t>PUESTA EN VALOR EDIFICIO CONCEJO DELIBERANTE</t>
  </si>
  <si>
    <t>1.</t>
  </si>
  <si>
    <t>RECURSOS</t>
  </si>
  <si>
    <t>INGRESOS CORRIENTES</t>
  </si>
  <si>
    <t>INGRESOS DE JURISDICCION MUNICIPAL</t>
  </si>
  <si>
    <t>INGRESOS TRIBUTARIOS</t>
  </si>
  <si>
    <t>01.</t>
  </si>
  <si>
    <t>Contribución sobre los Inmuebles</t>
  </si>
  <si>
    <t>Contribución sobre los Inmuebles del Ejercicio</t>
  </si>
  <si>
    <t>02.</t>
  </si>
  <si>
    <t>Contribución sobre los Inmuebles de Ejercicios Anteriores</t>
  </si>
  <si>
    <t>Impuesto sobre los Automotores, Acoplados y Similares</t>
  </si>
  <si>
    <t>Impuesto sobre los Automotores, Acoplados y Similares del Ejercicio</t>
  </si>
  <si>
    <t>Impuesto sobre los Automotores, Acoplados y Similares de Ejercicios Anteriores</t>
  </si>
  <si>
    <t>03.</t>
  </si>
  <si>
    <t>Contribución sobre la Actividad Comercial, Industrial y de Servicios</t>
  </si>
  <si>
    <t>Contribución sobre la Actividad Comercial, Industrial y de Servicios del Ejercicio</t>
  </si>
  <si>
    <t>Contribución sobre la Actividad Comercial, Industrial y de Servicios de Ejercicios Anteriores</t>
  </si>
  <si>
    <t>04.</t>
  </si>
  <si>
    <t>Tasa por Habilitación y Control de Antenas</t>
  </si>
  <si>
    <t>05.</t>
  </si>
  <si>
    <t>Contribución sobre Diversiones y Espectáculos Públicos</t>
  </si>
  <si>
    <t>06.</t>
  </si>
  <si>
    <t>Contribución sobre la Ocupación o Utilización de Espacios Públicos o de Uso Público</t>
  </si>
  <si>
    <t>07.</t>
  </si>
  <si>
    <t>Contribución Espacio Dominio Público</t>
  </si>
  <si>
    <t>08.</t>
  </si>
  <si>
    <t>Contribución sobre Ferias y Remates de Hacienda</t>
  </si>
  <si>
    <t>09.</t>
  </si>
  <si>
    <t>Contribución sobre los Cementerios</t>
  </si>
  <si>
    <t>10.</t>
  </si>
  <si>
    <t>Contribución sobre la Publicidad y Propaganda</t>
  </si>
  <si>
    <t>11.</t>
  </si>
  <si>
    <t>Contribución sobre Obras Privadas</t>
  </si>
  <si>
    <t>12.</t>
  </si>
  <si>
    <t>Contribución sobre Inspección Eléctrica y Mecánica y Suministro de Energía Eléctrica</t>
  </si>
  <si>
    <t>Por Consumo de Energía Eléctrica</t>
  </si>
  <si>
    <t>Por Inspección Eléctrica y Mecánica</t>
  </si>
  <si>
    <t>13.</t>
  </si>
  <si>
    <t>Derechos de Oficina</t>
  </si>
  <si>
    <t>14.</t>
  </si>
  <si>
    <t>Tasa Servicio Registro Civil</t>
  </si>
  <si>
    <t>15.</t>
  </si>
  <si>
    <t>Contribución por Mejoras</t>
  </si>
  <si>
    <t>Pavimento Construcción/Reconstrucción</t>
  </si>
  <si>
    <t>Pavimento Ejercicios Anteriores</t>
  </si>
  <si>
    <t>Gas por Redes</t>
  </si>
  <si>
    <t>Gas por Redes Ejercicios Anteriores</t>
  </si>
  <si>
    <t xml:space="preserve">Cordón Cuneta </t>
  </si>
  <si>
    <t>Cordón Cuneta Ejercicios Anteriores</t>
  </si>
  <si>
    <t>Iluminación/Alumbrado Público</t>
  </si>
  <si>
    <t>Iluminación/Alumbrado Público Ejercicios Anteriores</t>
  </si>
  <si>
    <t>Otras Contribuciones por Mejoras</t>
  </si>
  <si>
    <t>16.</t>
  </si>
  <si>
    <t>Inspección Sanitaria, Veterinaria, Bromatológica</t>
  </si>
  <si>
    <t>17.</t>
  </si>
  <si>
    <t>Otros Tributos</t>
  </si>
  <si>
    <t>Percepción Coop. 15 de Mayo por T.S.P.</t>
  </si>
  <si>
    <t>Contribución para el Financiamiento del Servicios de Salud Municipal</t>
  </si>
  <si>
    <t>Fondo p/Financiamiento de Obras Pcas. y Servicios Pcos. - FFOPSP</t>
  </si>
  <si>
    <t>Otros Tributos o Contribuciones</t>
  </si>
  <si>
    <t>2.</t>
  </si>
  <si>
    <t>OTROS INGRESOS NO TRIBUTARIOS</t>
  </si>
  <si>
    <t xml:space="preserve">Derechos </t>
  </si>
  <si>
    <t>Multas</t>
  </si>
  <si>
    <t>Multas de Tránsito</t>
  </si>
  <si>
    <t>Multas por Estacionamiento Medido</t>
  </si>
  <si>
    <t>Multas Varias por Servicios Bibliotecarios -  Biblioteca Municipal M. M.</t>
  </si>
  <si>
    <t>Multas Varias por Servicios Licitados y Concesionados</t>
  </si>
  <si>
    <t>Otras Multas</t>
  </si>
  <si>
    <t>Intereses y Recargos</t>
  </si>
  <si>
    <t>Intereses por Depósitos</t>
  </si>
  <si>
    <t>Intereses por Préstamos</t>
  </si>
  <si>
    <t>Intereses por Pago Fuera de Término (surge de multas-tributarias a la OGI)</t>
  </si>
  <si>
    <t xml:space="preserve">Otros Intereses Ganados </t>
  </si>
  <si>
    <t>Rentas del Patrimonio Municipal</t>
  </si>
  <si>
    <t>Cementerio Ampliación y Concesión</t>
  </si>
  <si>
    <t>Venta de Pliegos y otros</t>
  </si>
  <si>
    <t>Lo agregamos o no?</t>
  </si>
  <si>
    <t>Alquiler de Inmuebles</t>
  </si>
  <si>
    <t xml:space="preserve">Otras Rentas del Patrimonio Municipal </t>
  </si>
  <si>
    <t>Recuperos Varios</t>
  </si>
  <si>
    <t>Reintegros de Viáticos</t>
  </si>
  <si>
    <t>Reintegros O.S., A.R.T. y  similares</t>
  </si>
  <si>
    <t>Reintegros por Convenio Sistema GPRS</t>
  </si>
  <si>
    <t>Otros Reintegros Varios</t>
  </si>
  <si>
    <t>Otros Ingresos</t>
  </si>
  <si>
    <t>Eventuales e Imprevistos</t>
  </si>
  <si>
    <t>Aportes Fondo Permanente para Obras de Infraestructura - Fo.P.O.I</t>
  </si>
  <si>
    <t>Fondo para Reinversión Comunitaria</t>
  </si>
  <si>
    <t>Ingresos por Regímenes de Ordenanzas Varias</t>
  </si>
  <si>
    <t>Ingresos por Convenios Específicos- Ej. 4% que pago Villanueva</t>
  </si>
  <si>
    <t>Otros Ingresos no Tributarios</t>
  </si>
  <si>
    <t>Ingresos por Servicios de Estacionamiento Tarifado</t>
  </si>
  <si>
    <t>INGRESOS DE OTRAS JURISDICCIONES</t>
  </si>
  <si>
    <t>TRANSFERENCIAS CORRIENTES</t>
  </si>
  <si>
    <t>Transferencias desde el Sector Público Nacional, Provincial y Municipal</t>
  </si>
  <si>
    <t>PAMI</t>
  </si>
  <si>
    <t>Prog. Permanente Atención al Niño y la Flia.</t>
  </si>
  <si>
    <t>Ley 7077 Atención Permanente al Anciano</t>
  </si>
  <si>
    <t>Recursos Juegos de Azar</t>
  </si>
  <si>
    <t>Subsidios p/Organismos Diversos de Asistencia Social</t>
  </si>
  <si>
    <t>FO.VI.COR.</t>
  </si>
  <si>
    <t xml:space="preserve">Transferencias de la Provincia </t>
  </si>
  <si>
    <t>Transferencias de la Nación</t>
  </si>
  <si>
    <t xml:space="preserve">Otras Transferencias desde el Sector Público </t>
  </si>
  <si>
    <t>Trasferencias desde el Sector Privado</t>
  </si>
  <si>
    <t>Transferencias del Exterior</t>
  </si>
  <si>
    <t>PARTICIPACIÓN EN IMPUESTOS NACIONALES/PROVINCIALES</t>
  </si>
  <si>
    <t>Coparticipación Impositiva</t>
  </si>
  <si>
    <t>Fondo Federal Solidario</t>
  </si>
  <si>
    <t>FO.FIN.DES.</t>
  </si>
  <si>
    <t>Otras Participaciones en Impuestos</t>
  </si>
  <si>
    <t>INGRESOS DE CAPITAL</t>
  </si>
  <si>
    <t>INGRESOS PROPIOS DE CAPITAL</t>
  </si>
  <si>
    <t>VENTA DE BIENES PATRIMONIABLES</t>
  </si>
  <si>
    <t>Venta de Bienes Muebles Varios</t>
  </si>
  <si>
    <t>Venta de Bienes Inmuebles de Propiedad Municipal</t>
  </si>
  <si>
    <t xml:space="preserve">Venta de Tierras </t>
  </si>
  <si>
    <t xml:space="preserve">TRANSFERENCIAS </t>
  </si>
  <si>
    <t>TRANSFERENCIAS DE CAPITAL</t>
  </si>
  <si>
    <t>Transferencias desde la Provincia</t>
  </si>
  <si>
    <t>Transferencias desde la Nación</t>
  </si>
  <si>
    <t>3.</t>
  </si>
  <si>
    <t>FUENTES FINANCIERAS</t>
  </si>
  <si>
    <t>USO DEL CRÉDITO</t>
  </si>
  <si>
    <t>CRÉDITOS CON INSTITUCIONES BANCARIAS Y FINANCIERAS</t>
  </si>
  <si>
    <t>Créditos con Instituciones Bancarias y Financieras</t>
  </si>
  <si>
    <t>CRÉDITOS CON ORGANISMOS PÚBLICOS NACIONALES, PCIALES., MUNICIPALES</t>
  </si>
  <si>
    <t>Créditos con Organismos Nacionales</t>
  </si>
  <si>
    <t>Créditos con Organismos Provinciales</t>
  </si>
  <si>
    <t>Créditos con otros Organimos Pcos.</t>
  </si>
  <si>
    <t>CRÉDITOS CON ORGANISMOS INTERNACIONALES</t>
  </si>
  <si>
    <t>Créditos con Organismos Internacionales</t>
  </si>
  <si>
    <t>4.</t>
  </si>
  <si>
    <t>CRÉDITOS CON EL SECTOR PRIVADO</t>
  </si>
  <si>
    <t>Créditos con el Sector Privado</t>
  </si>
  <si>
    <t>5.</t>
  </si>
  <si>
    <t>COLOCACIÓN DE DEUDA / OTRO USO DEL CRÉDITO</t>
  </si>
  <si>
    <t>Colocación de Deuda</t>
  </si>
  <si>
    <t>Otro Uso del Crédito</t>
  </si>
  <si>
    <t xml:space="preserve">RECUPERO DE INVERSIONES Y PRÉSTAMOS </t>
  </si>
  <si>
    <t>DEL SECTOR PÚBLICO</t>
  </si>
  <si>
    <t>Recupero de Asistencia a Municipios y Entes Comunales</t>
  </si>
  <si>
    <t>Otros Recuperos de Préstamos o Aportes Econ. Reintegrables</t>
  </si>
  <si>
    <t>Recupero de Títulos y Valores del Sector Público</t>
  </si>
  <si>
    <t>DEL SECTOR PRIVADO</t>
  </si>
  <si>
    <t>Recupero de Préstamos o Asistencias Varias</t>
  </si>
  <si>
    <t>Recupero de Títulos y Valores del Sector Privado</t>
  </si>
  <si>
    <t>PLAN HABITACIONAL B° SAN MARTÍN (400 viviendas)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</si>
</sst>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 #,##0.00;[Red]&quot;$&quot;\ \-#,##0.00"/>
    <numFmt numFmtId="165" formatCode="_ &quot;$&quot;\ * #,##0.00_ ;_ &quot;$&quot;\ * \-#,##0.00_ ;_ &quot;$&quot;\ * &quot;-&quot;??_ ;_ @_ "/>
    <numFmt numFmtId="166" formatCode="_ * #,##0.00_ ;_ * \-#,##0.00_ ;_ * &quot;-&quot;??_ ;_ @_ "/>
    <numFmt numFmtId="167" formatCode="[$$-2C0A]\ #,##0.00"/>
    <numFmt numFmtId="168" formatCode="[$$-2C0A]\ #,##0"/>
    <numFmt numFmtId="169" formatCode="&quot;$&quot;\ #,##0.00"/>
    <numFmt numFmtId="170" formatCode="#,##0.0"/>
    <numFmt numFmtId="171" formatCode="_-* #,##0.00\ &quot;€&quot;_-;\-* #,##0.00\ &quot;€&quot;_-;_-* &quot;-&quot;??\ &quot;€&quot;_-;_-@_-"/>
    <numFmt numFmtId="172" formatCode="#,##0.00\ _€"/>
    <numFmt numFmtId="173" formatCode="_-* #,##0.00\ _€_-;\-* #,##0.00\ _€_-;_-* &quot;-&quot;??\ _€_-;_-@_-"/>
    <numFmt numFmtId="174" formatCode="&quot;$&quot;#,##0.00"/>
    <numFmt numFmtId="175" formatCode="[$$-2C0A]\ #,##0.00;[$$-2C0A]\ \-#,##0.00"/>
    <numFmt numFmtId="176" formatCode="&quot;$&quot;#,##0"/>
    <numFmt numFmtId="177" formatCode="yyyy\-mm"/>
    <numFmt numFmtId="178" formatCode="[$$-2C0A]\ #,##0.000"/>
    <numFmt numFmtId="179" formatCode="_ [$$-2C0A]\ * #,##0.00_ ;_ [$$-2C0A]\ * \-#,##0.00_ ;_ [$$-2C0A]\ * &quot;-&quot;??_ ;_ @_ "/>
    <numFmt numFmtId="180" formatCode="_(* #,##0.00_);_(* \(#,##0.00\);_(* &quot;-&quot;??_);_(@_)"/>
  </numFmts>
  <fonts count="89" x14ac:knownFonts="1">
    <font>
      <sz val="10"/>
      <name val="Arial"/>
      <family val="2"/>
    </font>
    <font>
      <sz val="10"/>
      <name val="Arial"/>
      <family val="2"/>
    </font>
    <font>
      <b/>
      <sz val="10"/>
      <name val="Arial Narrow"/>
      <family val="2"/>
    </font>
    <font>
      <b/>
      <sz val="10"/>
      <color rgb="FFFF0000"/>
      <name val="Arial Narrow"/>
      <family val="2"/>
    </font>
    <font>
      <sz val="10"/>
      <name val="Arial Narrow"/>
      <family val="2"/>
    </font>
    <font>
      <u/>
      <sz val="10"/>
      <name val="Arial Narrow"/>
      <family val="2"/>
    </font>
    <font>
      <b/>
      <sz val="10"/>
      <color theme="0"/>
      <name val="Arial Narrow"/>
      <family val="2"/>
    </font>
    <font>
      <sz val="9"/>
      <name val="Arial Narrow"/>
      <family val="2"/>
    </font>
    <font>
      <b/>
      <sz val="9"/>
      <color theme="0"/>
      <name val="Arial Narrow"/>
      <family val="2"/>
    </font>
    <font>
      <b/>
      <sz val="9"/>
      <name val="Arial Narrow"/>
      <family val="2"/>
    </font>
    <font>
      <sz val="8"/>
      <name val="Arial Narrow"/>
      <family val="2"/>
    </font>
    <font>
      <sz val="9"/>
      <color indexed="8"/>
      <name val="Arial Narrow"/>
      <family val="2"/>
    </font>
    <font>
      <b/>
      <sz val="10"/>
      <color rgb="FFC00000"/>
      <name val="Arial Narrow"/>
      <family val="2"/>
    </font>
    <font>
      <b/>
      <sz val="9"/>
      <color indexed="8"/>
      <name val="Arial Narrow"/>
      <family val="2"/>
    </font>
    <font>
      <b/>
      <sz val="10"/>
      <name val="Arial"/>
      <family val="2"/>
    </font>
    <font>
      <sz val="10.5"/>
      <name val="Arial Narrow"/>
      <family val="2"/>
    </font>
    <font>
      <i/>
      <u/>
      <sz val="10"/>
      <name val="Arial Narrow"/>
      <family val="2"/>
    </font>
    <font>
      <b/>
      <i/>
      <u/>
      <sz val="10"/>
      <name val="Arial Narrow"/>
      <family val="2"/>
    </font>
    <font>
      <sz val="8"/>
      <name val="Arial"/>
      <family val="2"/>
    </font>
    <font>
      <sz val="14"/>
      <name val="Arial"/>
      <family val="2"/>
    </font>
    <font>
      <b/>
      <sz val="8"/>
      <name val="Arial"/>
      <family val="2"/>
    </font>
    <font>
      <b/>
      <sz val="9"/>
      <color indexed="10"/>
      <name val="Arial Narrow"/>
      <family val="2"/>
    </font>
    <font>
      <b/>
      <u/>
      <sz val="8"/>
      <name val="Arial Narrow"/>
      <family val="2"/>
    </font>
    <font>
      <b/>
      <i/>
      <u/>
      <sz val="8"/>
      <name val="Arial Narrow"/>
      <family val="2"/>
    </font>
    <font>
      <b/>
      <sz val="8"/>
      <name val="Arial Narrow"/>
      <family val="2"/>
    </font>
    <font>
      <sz val="7"/>
      <name val="Arial"/>
      <family val="2"/>
    </font>
    <font>
      <sz val="7"/>
      <name val="Arial Narrow"/>
      <family val="2"/>
    </font>
    <font>
      <b/>
      <u/>
      <sz val="9"/>
      <name val="Arial Narrow"/>
      <family val="2"/>
    </font>
    <font>
      <sz val="9"/>
      <name val="Arial"/>
      <family val="2"/>
    </font>
    <font>
      <sz val="10"/>
      <color theme="0"/>
      <name val="Arial Narrow"/>
      <family val="2"/>
    </font>
    <font>
      <sz val="9"/>
      <color theme="0"/>
      <name val="Arial Narrow"/>
      <family val="2"/>
    </font>
    <font>
      <b/>
      <i/>
      <u/>
      <sz val="9"/>
      <name val="Arial Narrow"/>
      <family val="2"/>
    </font>
    <font>
      <b/>
      <i/>
      <u/>
      <sz val="8"/>
      <name val="Arial"/>
      <family val="2"/>
    </font>
    <font>
      <b/>
      <i/>
      <u/>
      <sz val="10"/>
      <name val="Arial"/>
      <family val="2"/>
    </font>
    <font>
      <b/>
      <sz val="9"/>
      <color rgb="FFC00000"/>
      <name val="Arial Narrow"/>
      <family val="2"/>
    </font>
    <font>
      <b/>
      <sz val="8"/>
      <color theme="0"/>
      <name val="Arial Narrow"/>
      <family val="2"/>
    </font>
    <font>
      <sz val="9"/>
      <color theme="1"/>
      <name val="Arial Narrow"/>
      <family val="2"/>
    </font>
    <font>
      <sz val="7"/>
      <color theme="1"/>
      <name val="Arial Narrow"/>
      <family val="2"/>
    </font>
    <font>
      <sz val="11"/>
      <color theme="1"/>
      <name val="Arial Narrow"/>
      <family val="2"/>
    </font>
    <font>
      <b/>
      <i/>
      <sz val="8"/>
      <color indexed="18"/>
      <name val="Copperplate Gothic Light"/>
      <family val="2"/>
    </font>
    <font>
      <sz val="9"/>
      <name val="Courier New"/>
      <family val="3"/>
    </font>
    <font>
      <b/>
      <i/>
      <sz val="9"/>
      <color indexed="18"/>
      <name val="Courier New"/>
      <family val="3"/>
    </font>
    <font>
      <sz val="8"/>
      <name val="Courier New"/>
      <family val="3"/>
    </font>
    <font>
      <sz val="10"/>
      <name val="Courier New"/>
      <family val="3"/>
    </font>
    <font>
      <b/>
      <i/>
      <sz val="8"/>
      <color indexed="18"/>
      <name val="Courier New"/>
      <family val="3"/>
    </font>
    <font>
      <sz val="8"/>
      <name val="Copperplate Gothic Light"/>
      <family val="2"/>
    </font>
    <font>
      <sz val="10"/>
      <color rgb="FF000000"/>
      <name val="Arial"/>
      <family val="2"/>
    </font>
    <font>
      <b/>
      <sz val="10"/>
      <color rgb="FF000000"/>
      <name val="Arial Narrow"/>
      <family val="2"/>
    </font>
    <font>
      <b/>
      <sz val="9"/>
      <color rgb="FF000000"/>
      <name val="Arial Narrow"/>
      <family val="2"/>
    </font>
    <font>
      <u/>
      <sz val="9"/>
      <color rgb="FF000000"/>
      <name val="Arial Narrow"/>
      <family val="2"/>
    </font>
    <font>
      <u/>
      <sz val="10"/>
      <color rgb="FF000000"/>
      <name val="Arial Narrow"/>
      <family val="2"/>
    </font>
    <font>
      <sz val="9"/>
      <color rgb="FF000000"/>
      <name val="Arial Narrow"/>
      <family val="2"/>
    </font>
    <font>
      <b/>
      <sz val="10"/>
      <color rgb="FFFFFFFF"/>
      <name val="Arial Narrow"/>
      <family val="2"/>
    </font>
    <font>
      <sz val="10"/>
      <color rgb="FF000000"/>
      <name val="Arial Narrow"/>
      <family val="2"/>
    </font>
    <font>
      <b/>
      <sz val="9"/>
      <color rgb="FFFFFFFF"/>
      <name val="Arial Narrow"/>
      <family val="2"/>
    </font>
    <font>
      <u/>
      <sz val="11"/>
      <color theme="1"/>
      <name val="Calibri"/>
      <family val="2"/>
    </font>
    <font>
      <sz val="8"/>
      <color rgb="FF000000"/>
      <name val="Arial Narrow"/>
      <family val="2"/>
    </font>
    <font>
      <sz val="8"/>
      <color rgb="FF000000"/>
      <name val="Arial"/>
      <family val="2"/>
    </font>
    <font>
      <sz val="9"/>
      <color rgb="FF000000"/>
      <name val="Arial"/>
      <family val="2"/>
    </font>
    <font>
      <sz val="9"/>
      <color rgb="FFFFFFFF"/>
      <name val="Arial Narrow"/>
      <family val="2"/>
    </font>
    <font>
      <b/>
      <sz val="10"/>
      <color rgb="FFFF0000"/>
      <name val="Arial"/>
      <family val="2"/>
    </font>
    <font>
      <sz val="10"/>
      <color rgb="FF000000"/>
      <name val="Calibri"/>
      <family val="2"/>
    </font>
    <font>
      <b/>
      <sz val="7"/>
      <color rgb="FFC00000"/>
      <name val="Arial Narrow"/>
      <family val="2"/>
    </font>
    <font>
      <b/>
      <sz val="10"/>
      <color indexed="8"/>
      <name val="Arial Narrow"/>
      <family val="2"/>
    </font>
    <font>
      <b/>
      <u/>
      <sz val="10"/>
      <color indexed="8"/>
      <name val="Arial Narrow"/>
      <family val="2"/>
    </font>
    <font>
      <b/>
      <u/>
      <sz val="9"/>
      <color indexed="8"/>
      <name val="Arial Narrow"/>
      <family val="2"/>
    </font>
    <font>
      <b/>
      <u/>
      <sz val="8"/>
      <name val="Copperplate Gothic Bold"/>
      <family val="2"/>
    </font>
    <font>
      <b/>
      <sz val="8"/>
      <name val="Copperplate Gothic Bold"/>
      <family val="2"/>
    </font>
    <font>
      <sz val="7"/>
      <name val="Copperplate Gothic Light"/>
      <family val="2"/>
    </font>
    <font>
      <b/>
      <sz val="7"/>
      <name val="Copperplate Gothic Light"/>
      <family val="2"/>
    </font>
    <font>
      <b/>
      <sz val="10"/>
      <color theme="1"/>
      <name val="Arial Narrow"/>
      <family val="2"/>
    </font>
    <font>
      <sz val="10"/>
      <color indexed="8"/>
      <name val="Arial Narrow"/>
      <family val="2"/>
    </font>
    <font>
      <b/>
      <sz val="10"/>
      <color indexed="10"/>
      <name val="Arial Narrow"/>
      <family val="2"/>
    </font>
    <font>
      <b/>
      <sz val="9"/>
      <color theme="1"/>
      <name val="Arial Narrow"/>
      <family val="2"/>
    </font>
    <font>
      <sz val="12"/>
      <color indexed="10"/>
      <name val="Times New Roman"/>
      <family val="1"/>
    </font>
    <font>
      <sz val="10"/>
      <color theme="1"/>
      <name val="Arial Narrow"/>
      <family val="2"/>
    </font>
    <font>
      <b/>
      <sz val="11"/>
      <color theme="0"/>
      <name val="Arial Narrow"/>
      <family val="2"/>
    </font>
    <font>
      <b/>
      <sz val="8"/>
      <color theme="0"/>
      <name val="Arial"/>
      <family val="2"/>
    </font>
    <font>
      <i/>
      <sz val="10"/>
      <name val="Arial Narrow"/>
      <family val="2"/>
    </font>
    <font>
      <u/>
      <sz val="9"/>
      <name val="Arial Narrow"/>
      <family val="2"/>
    </font>
    <font>
      <b/>
      <u/>
      <sz val="10"/>
      <name val="Arial Narrow"/>
      <family val="2"/>
    </font>
    <font>
      <b/>
      <i/>
      <sz val="8"/>
      <color indexed="18"/>
      <name val="Arial Narrow"/>
      <family val="2"/>
    </font>
    <font>
      <u val="singleAccounting"/>
      <sz val="10"/>
      <name val="Arial Narrow"/>
      <family val="2"/>
    </font>
    <font>
      <b/>
      <i/>
      <sz val="10"/>
      <color indexed="18"/>
      <name val="Arial Narrow"/>
      <family val="2"/>
    </font>
    <font>
      <b/>
      <i/>
      <sz val="9"/>
      <color indexed="18"/>
      <name val="Arial Narrow"/>
      <family val="2"/>
    </font>
    <font>
      <b/>
      <sz val="8"/>
      <color indexed="9"/>
      <name val="Arial Narrow"/>
      <family val="2"/>
    </font>
    <font>
      <sz val="8"/>
      <color theme="0"/>
      <name val="Arial Narrow"/>
      <family val="2"/>
    </font>
    <font>
      <b/>
      <sz val="8"/>
      <color theme="1"/>
      <name val="Arial Narrow"/>
      <family val="2"/>
    </font>
    <font>
      <sz val="8"/>
      <color theme="1"/>
      <name val="Arial Narrow"/>
      <family val="2"/>
    </font>
  </fonts>
  <fills count="38">
    <fill>
      <patternFill patternType="none"/>
    </fill>
    <fill>
      <patternFill patternType="gray125"/>
    </fill>
    <fill>
      <patternFill patternType="solid">
        <fgColor theme="1" tint="0.499984740745262"/>
        <bgColor indexed="64"/>
      </patternFill>
    </fill>
    <fill>
      <patternFill patternType="solid">
        <fgColor rgb="FF254061"/>
        <bgColor indexed="64"/>
      </patternFill>
    </fill>
    <fill>
      <patternFill patternType="solid">
        <fgColor rgb="FF800000"/>
        <bgColor indexed="64"/>
      </patternFill>
    </fill>
    <fill>
      <patternFill patternType="solid">
        <fgColor rgb="FFFF6600"/>
        <bgColor indexed="64"/>
      </patternFill>
    </fill>
    <fill>
      <patternFill patternType="solid">
        <fgColor rgb="FF003300"/>
        <bgColor indexed="64"/>
      </patternFill>
    </fill>
    <fill>
      <patternFill patternType="solid">
        <fgColor rgb="FF006666"/>
        <bgColor indexed="64"/>
      </patternFill>
    </fill>
    <fill>
      <patternFill patternType="solid">
        <fgColor theme="0"/>
        <bgColor indexed="64"/>
      </patternFill>
    </fill>
    <fill>
      <patternFill patternType="solid">
        <fgColor rgb="FF003366"/>
        <bgColor indexed="64"/>
      </patternFill>
    </fill>
    <fill>
      <patternFill patternType="solid">
        <fgColor theme="7" tint="-0.249977111117893"/>
        <bgColor indexed="64"/>
      </patternFill>
    </fill>
    <fill>
      <patternFill patternType="solid">
        <fgColor theme="2" tint="-9.9978637043366805E-2"/>
        <bgColor indexed="64"/>
      </patternFill>
    </fill>
    <fill>
      <patternFill patternType="solid">
        <fgColor rgb="FF7F7F7F"/>
        <bgColor rgb="FF7F7F7F"/>
      </patternFill>
    </fill>
    <fill>
      <patternFill patternType="solid">
        <fgColor rgb="FF666666"/>
        <bgColor rgb="FF666666"/>
      </patternFill>
    </fill>
    <fill>
      <patternFill patternType="solid">
        <fgColor rgb="FF003366"/>
        <bgColor rgb="FF003366"/>
      </patternFill>
    </fill>
    <fill>
      <patternFill patternType="solid">
        <fgColor rgb="FF800000"/>
        <bgColor rgb="FF800000"/>
      </patternFill>
    </fill>
    <fill>
      <patternFill patternType="solid">
        <fgColor rgb="FFFF6600"/>
        <bgColor rgb="FFFF6600"/>
      </patternFill>
    </fill>
    <fill>
      <patternFill patternType="solid">
        <fgColor rgb="FFFFFF00"/>
        <bgColor indexed="64"/>
      </patternFill>
    </fill>
    <fill>
      <patternFill patternType="solid">
        <fgColor rgb="FF003300"/>
        <bgColor rgb="FF003300"/>
      </patternFill>
    </fill>
    <fill>
      <patternFill patternType="solid">
        <fgColor rgb="FF006666"/>
        <bgColor rgb="FF006666"/>
      </patternFill>
    </fill>
    <fill>
      <patternFill patternType="solid">
        <fgColor rgb="FFFFFFFF"/>
        <bgColor rgb="FFFFFFFF"/>
      </patternFill>
    </fill>
    <fill>
      <patternFill patternType="solid">
        <fgColor indexed="46"/>
        <bgColor indexed="64"/>
      </patternFill>
    </fill>
    <fill>
      <patternFill patternType="solid">
        <fgColor indexed="50"/>
        <bgColor indexed="64"/>
      </patternFill>
    </fill>
    <fill>
      <patternFill patternType="solid">
        <fgColor theme="5" tint="-0.49998474074526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indexed="47"/>
        <bgColor indexed="64"/>
      </patternFill>
    </fill>
    <fill>
      <patternFill patternType="solid">
        <fgColor theme="6" tint="0.39997558519241921"/>
        <bgColor indexed="64"/>
      </patternFill>
    </fill>
    <fill>
      <patternFill patternType="solid">
        <fgColor indexed="43"/>
        <bgColor indexed="64"/>
      </patternFill>
    </fill>
    <fill>
      <patternFill patternType="solid">
        <fgColor theme="4" tint="-0.499984740745262"/>
        <bgColor indexed="64"/>
      </patternFill>
    </fill>
    <fill>
      <patternFill patternType="solid">
        <fgColor rgb="FF92D050"/>
        <bgColor indexed="64"/>
      </patternFill>
    </fill>
    <fill>
      <patternFill patternType="solid">
        <fgColor indexed="41"/>
        <bgColor indexed="64"/>
      </patternFill>
    </fill>
    <fill>
      <patternFill patternType="solid">
        <fgColor rgb="FF5A5A5A"/>
        <bgColor indexed="64"/>
      </patternFill>
    </fill>
    <fill>
      <patternFill patternType="solid">
        <fgColor rgb="FFFF0000"/>
        <bgColor indexed="64"/>
      </patternFill>
    </fill>
    <fill>
      <patternFill patternType="solid">
        <fgColor theme="3" tint="-0.249977111117893"/>
        <bgColor indexed="64"/>
      </patternFill>
    </fill>
    <fill>
      <patternFill patternType="solid">
        <fgColor rgb="FF339966"/>
        <bgColor indexed="64"/>
      </patternFill>
    </fill>
    <fill>
      <patternFill patternType="solid">
        <fgColor theme="3" tint="0.59999389629810485"/>
        <bgColor indexed="64"/>
      </patternFill>
    </fill>
    <fill>
      <patternFill patternType="solid">
        <fgColor rgb="FF003399"/>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style="medium">
        <color indexed="64"/>
      </bottom>
      <diagonal/>
    </border>
    <border>
      <left style="thin">
        <color indexed="16"/>
      </left>
      <right style="thin">
        <color indexed="16"/>
      </right>
      <top style="medium">
        <color indexed="16"/>
      </top>
      <bottom style="medium">
        <color indexed="16"/>
      </bottom>
      <diagonal/>
    </border>
  </borders>
  <cellStyleXfs count="10">
    <xf numFmtId="0" fontId="0" fillId="0" borderId="0"/>
    <xf numFmtId="171"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0" fontId="1" fillId="0" borderId="0"/>
    <xf numFmtId="9" fontId="1" fillId="0" borderId="0" applyFont="0" applyFill="0" applyBorder="0" applyAlignment="0" applyProtection="0"/>
    <xf numFmtId="0" fontId="46" fillId="0" borderId="0"/>
    <xf numFmtId="165" fontId="46" fillId="0" borderId="0" applyFont="0" applyFill="0" applyBorder="0" applyAlignment="0" applyProtection="0"/>
    <xf numFmtId="9" fontId="1" fillId="0" borderId="0" applyFont="0" applyFill="0" applyBorder="0" applyAlignment="0" applyProtection="0"/>
  </cellStyleXfs>
  <cellXfs count="1535">
    <xf numFmtId="0" fontId="0" fillId="0" borderId="0" xfId="0"/>
    <xf numFmtId="0" fontId="2" fillId="0" borderId="0" xfId="0" applyFont="1" applyAlignment="1">
      <alignment vertical="center"/>
    </xf>
    <xf numFmtId="4" fontId="3" fillId="0" borderId="0" xfId="0" applyNumberFormat="1" applyFont="1" applyFill="1" applyAlignment="1">
      <alignment horizontal="left" vertical="center"/>
    </xf>
    <xf numFmtId="167" fontId="4" fillId="0" borderId="0" xfId="0" applyNumberFormat="1" applyFont="1" applyFill="1" applyAlignment="1">
      <alignment vertical="center"/>
    </xf>
    <xf numFmtId="4" fontId="4" fillId="0" borderId="0" xfId="0" applyNumberFormat="1" applyFont="1" applyFill="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167" fontId="6" fillId="2" borderId="2" xfId="0" applyNumberFormat="1" applyFont="1" applyFill="1" applyBorder="1" applyAlignment="1">
      <alignment vertical="center"/>
    </xf>
    <xf numFmtId="167" fontId="6" fillId="2" borderId="3" xfId="0" applyNumberFormat="1" applyFont="1" applyFill="1" applyBorder="1" applyAlignment="1">
      <alignment horizontal="right" vertical="center"/>
    </xf>
    <xf numFmtId="49" fontId="6" fillId="2" borderId="4" xfId="0" applyNumberFormat="1" applyFont="1" applyFill="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167" fontId="6" fillId="2" borderId="6" xfId="0" applyNumberFormat="1" applyFont="1" applyFill="1" applyBorder="1" applyAlignment="1">
      <alignment vertical="center"/>
    </xf>
    <xf numFmtId="167" fontId="6" fillId="2" borderId="7" xfId="0" applyNumberFormat="1" applyFont="1" applyFill="1" applyBorder="1" applyAlignment="1">
      <alignment horizontal="right" vertical="center"/>
    </xf>
    <xf numFmtId="49" fontId="6" fillId="2" borderId="8" xfId="0" applyNumberFormat="1" applyFont="1" applyFill="1" applyBorder="1" applyAlignment="1">
      <alignment vertical="center"/>
    </xf>
    <xf numFmtId="4" fontId="0" fillId="0" borderId="0" xfId="0" applyNumberFormat="1"/>
    <xf numFmtId="164" fontId="0" fillId="0" borderId="0" xfId="0" applyNumberFormat="1"/>
    <xf numFmtId="0" fontId="7" fillId="0" borderId="1" xfId="0" applyFont="1" applyFill="1" applyBorder="1" applyAlignment="1">
      <alignment vertical="center"/>
    </xf>
    <xf numFmtId="0" fontId="7" fillId="0" borderId="2" xfId="0" applyFont="1" applyFill="1" applyBorder="1" applyAlignment="1">
      <alignment vertical="center"/>
    </xf>
    <xf numFmtId="167" fontId="7" fillId="0" borderId="2" xfId="0" applyNumberFormat="1" applyFont="1" applyFill="1" applyBorder="1" applyAlignment="1">
      <alignment vertical="center"/>
    </xf>
    <xf numFmtId="167" fontId="7" fillId="0" borderId="4" xfId="0" applyNumberFormat="1" applyFont="1" applyFill="1" applyBorder="1" applyAlignment="1">
      <alignment vertical="center"/>
    </xf>
    <xf numFmtId="0" fontId="7" fillId="0" borderId="9" xfId="0" applyFont="1" applyFill="1" applyBorder="1" applyAlignment="1">
      <alignment vertical="center"/>
    </xf>
    <xf numFmtId="0" fontId="7" fillId="0" borderId="0" xfId="0" applyFont="1" applyFill="1" applyBorder="1" applyAlignment="1">
      <alignment vertical="center"/>
    </xf>
    <xf numFmtId="167" fontId="7" fillId="0" borderId="0" xfId="0" applyNumberFormat="1" applyFont="1" applyFill="1" applyBorder="1" applyAlignment="1">
      <alignment vertical="center"/>
    </xf>
    <xf numFmtId="167" fontId="7" fillId="0" borderId="10" xfId="0" applyNumberFormat="1"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167" fontId="7" fillId="0" borderId="6" xfId="0" applyNumberFormat="1" applyFont="1" applyFill="1" applyBorder="1" applyAlignment="1">
      <alignment vertical="center"/>
    </xf>
    <xf numFmtId="167" fontId="7" fillId="0" borderId="8" xfId="0" applyNumberFormat="1"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167" fontId="8" fillId="2" borderId="12" xfId="0" applyNumberFormat="1" applyFont="1" applyFill="1" applyBorder="1" applyAlignment="1">
      <alignment vertical="center"/>
    </xf>
    <xf numFmtId="167" fontId="8" fillId="2" borderId="13" xfId="0" applyNumberFormat="1" applyFont="1" applyFill="1" applyBorder="1" applyAlignment="1">
      <alignment vertical="center"/>
    </xf>
    <xf numFmtId="167" fontId="8" fillId="2" borderId="14" xfId="0" applyNumberFormat="1" applyFont="1" applyFill="1" applyBorder="1" applyAlignment="1">
      <alignment vertical="center"/>
    </xf>
    <xf numFmtId="0" fontId="9" fillId="0" borderId="0" xfId="0" applyFont="1" applyFill="1" applyBorder="1" applyAlignment="1">
      <alignment vertical="center"/>
    </xf>
    <xf numFmtId="167" fontId="9" fillId="0" borderId="0" xfId="0" applyNumberFormat="1" applyFont="1" applyFill="1" applyBorder="1" applyAlignment="1">
      <alignment vertical="center"/>
    </xf>
    <xf numFmtId="167" fontId="4" fillId="0" borderId="0" xfId="0" applyNumberFormat="1" applyFont="1" applyAlignment="1">
      <alignment vertical="center"/>
    </xf>
    <xf numFmtId="9" fontId="9" fillId="0" borderId="0" xfId="0" applyNumberFormat="1" applyFont="1" applyFill="1" applyBorder="1" applyAlignment="1">
      <alignment vertical="center"/>
    </xf>
    <xf numFmtId="4" fontId="4" fillId="0" borderId="0" xfId="0" applyNumberFormat="1" applyFont="1" applyAlignment="1">
      <alignment vertical="center"/>
    </xf>
    <xf numFmtId="167" fontId="8" fillId="3" borderId="13" xfId="0" applyNumberFormat="1" applyFont="1" applyFill="1" applyBorder="1" applyAlignment="1">
      <alignment vertical="center"/>
    </xf>
    <xf numFmtId="9" fontId="7" fillId="0" borderId="0" xfId="2" applyNumberFormat="1" applyFont="1" applyFill="1" applyBorder="1" applyAlignment="1">
      <alignment vertical="center"/>
    </xf>
    <xf numFmtId="0" fontId="9" fillId="0" borderId="0" xfId="0" applyFont="1" applyFill="1" applyBorder="1" applyAlignment="1">
      <alignment horizontal="left" vertical="center"/>
    </xf>
    <xf numFmtId="168" fontId="7" fillId="0" borderId="0" xfId="2" applyNumberFormat="1" applyFont="1" applyFill="1" applyBorder="1" applyAlignment="1">
      <alignment vertical="center"/>
    </xf>
    <xf numFmtId="4" fontId="7" fillId="0" borderId="0" xfId="0" applyNumberFormat="1" applyFont="1" applyFill="1" applyBorder="1" applyAlignment="1">
      <alignment horizontal="right" vertical="center"/>
    </xf>
    <xf numFmtId="4" fontId="9" fillId="0" borderId="0" xfId="0" applyNumberFormat="1" applyFont="1" applyBorder="1" applyAlignment="1">
      <alignment horizontal="right" vertical="center"/>
    </xf>
    <xf numFmtId="4"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7" fillId="0" borderId="0" xfId="0" applyFont="1" applyBorder="1" applyAlignment="1">
      <alignment vertical="center"/>
    </xf>
    <xf numFmtId="169" fontId="7" fillId="0" borderId="0" xfId="0" applyNumberFormat="1" applyFont="1" applyBorder="1" applyAlignment="1">
      <alignment vertical="center"/>
    </xf>
    <xf numFmtId="4" fontId="7" fillId="0" borderId="0" xfId="0" applyNumberFormat="1" applyFont="1" applyFill="1" applyBorder="1" applyAlignment="1">
      <alignment horizontal="center" vertical="center"/>
    </xf>
    <xf numFmtId="9" fontId="7" fillId="0" borderId="0" xfId="0" applyNumberFormat="1" applyFont="1" applyFill="1" applyBorder="1" applyAlignment="1">
      <alignment vertical="center"/>
    </xf>
    <xf numFmtId="167" fontId="8" fillId="4" borderId="14" xfId="0" applyNumberFormat="1" applyFont="1" applyFill="1" applyBorder="1" applyAlignment="1">
      <alignment vertical="center"/>
    </xf>
    <xf numFmtId="4" fontId="4" fillId="0" borderId="0" xfId="0" applyNumberFormat="1" applyFont="1" applyAlignment="1">
      <alignment horizontal="center" vertical="center"/>
    </xf>
    <xf numFmtId="167" fontId="9" fillId="0" borderId="0" xfId="0" applyNumberFormat="1" applyFont="1" applyFill="1" applyBorder="1" applyAlignment="1">
      <alignment horizontal="right" vertical="center"/>
    </xf>
    <xf numFmtId="167" fontId="4" fillId="0" borderId="0" xfId="0" applyNumberFormat="1" applyFont="1" applyFill="1" applyAlignment="1">
      <alignment horizontal="left" vertical="center"/>
    </xf>
    <xf numFmtId="4" fontId="4" fillId="0" borderId="0" xfId="0" applyNumberFormat="1" applyFont="1" applyFill="1" applyAlignment="1">
      <alignment horizontal="left" vertical="center"/>
    </xf>
    <xf numFmtId="0" fontId="4" fillId="0" borderId="0" xfId="0" applyFont="1" applyFill="1" applyAlignment="1">
      <alignment horizontal="left" vertical="center"/>
    </xf>
    <xf numFmtId="4" fontId="7" fillId="0" borderId="0" xfId="0" applyNumberFormat="1" applyFont="1" applyFill="1" applyBorder="1" applyAlignment="1">
      <alignment horizontal="left" vertical="center"/>
    </xf>
    <xf numFmtId="4" fontId="4" fillId="0" borderId="0" xfId="0" applyNumberFormat="1" applyFont="1" applyFill="1" applyBorder="1" applyAlignment="1">
      <alignment horizontal="right" vertical="center"/>
    </xf>
    <xf numFmtId="4" fontId="4" fillId="0" borderId="0" xfId="0" applyNumberFormat="1" applyFont="1" applyFill="1" applyBorder="1" applyAlignment="1">
      <alignment horizontal="center" vertical="center"/>
    </xf>
    <xf numFmtId="9" fontId="4" fillId="0" borderId="0" xfId="0" applyNumberFormat="1" applyFont="1" applyFill="1" applyBorder="1" applyAlignment="1">
      <alignment vertical="center"/>
    </xf>
    <xf numFmtId="4" fontId="4" fillId="0" borderId="0" xfId="0" applyNumberFormat="1"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vertical="center"/>
    </xf>
    <xf numFmtId="167" fontId="7" fillId="0" borderId="0" xfId="0" applyNumberFormat="1" applyFont="1" applyBorder="1" applyAlignment="1">
      <alignment vertical="center"/>
    </xf>
    <xf numFmtId="9" fontId="4" fillId="0" borderId="0" xfId="0" applyNumberFormat="1" applyFont="1" applyBorder="1" applyAlignment="1">
      <alignment vertical="center"/>
    </xf>
    <xf numFmtId="0" fontId="9" fillId="0" borderId="0" xfId="0" applyFont="1" applyBorder="1"/>
    <xf numFmtId="167" fontId="4" fillId="0" borderId="0" xfId="0" applyNumberFormat="1" applyFont="1" applyAlignment="1"/>
    <xf numFmtId="9" fontId="4" fillId="0" borderId="0" xfId="2" applyFont="1" applyAlignment="1"/>
    <xf numFmtId="0" fontId="4" fillId="0" borderId="0" xfId="0" applyFont="1" applyAlignment="1"/>
    <xf numFmtId="0" fontId="7" fillId="0" borderId="0" xfId="0" applyFont="1" applyBorder="1"/>
    <xf numFmtId="167" fontId="7" fillId="0" borderId="0" xfId="0" applyNumberFormat="1" applyFont="1" applyFill="1" applyBorder="1" applyAlignment="1"/>
    <xf numFmtId="0" fontId="9" fillId="0" borderId="0" xfId="0" applyFont="1" applyFill="1" applyBorder="1"/>
    <xf numFmtId="4" fontId="4" fillId="0" borderId="0" xfId="0" applyNumberFormat="1" applyFont="1" applyFill="1" applyAlignment="1">
      <alignment horizontal="right" vertical="center"/>
    </xf>
    <xf numFmtId="9" fontId="4" fillId="0" borderId="0" xfId="0" applyNumberFormat="1" applyFont="1" applyFill="1" applyAlignment="1">
      <alignment vertical="center"/>
    </xf>
    <xf numFmtId="0" fontId="4" fillId="0" borderId="0" xfId="0" applyFont="1" applyFill="1" applyBorder="1" applyAlignment="1">
      <alignment vertical="center"/>
    </xf>
    <xf numFmtId="0" fontId="7" fillId="0" borderId="0" xfId="0" applyFont="1" applyFill="1" applyBorder="1"/>
    <xf numFmtId="167" fontId="7" fillId="0" borderId="0" xfId="0" applyNumberFormat="1" applyFont="1" applyBorder="1" applyAlignment="1">
      <alignment horizontal="right" vertical="center"/>
    </xf>
    <xf numFmtId="167" fontId="9" fillId="0" borderId="0" xfId="0" applyNumberFormat="1" applyFont="1" applyBorder="1" applyAlignment="1">
      <alignment vertical="center"/>
    </xf>
    <xf numFmtId="0" fontId="4" fillId="0" borderId="0" xfId="0" applyFont="1" applyBorder="1" applyAlignment="1"/>
    <xf numFmtId="167" fontId="4" fillId="0" borderId="0" xfId="0" applyNumberFormat="1" applyFont="1" applyFill="1" applyBorder="1" applyAlignment="1"/>
    <xf numFmtId="4" fontId="4" fillId="0" borderId="0" xfId="0" applyNumberFormat="1" applyFont="1" applyBorder="1" applyAlignment="1">
      <alignment horizontal="right" vertical="center"/>
    </xf>
    <xf numFmtId="167" fontId="8" fillId="5" borderId="14" xfId="0" applyNumberFormat="1" applyFont="1" applyFill="1" applyBorder="1" applyAlignment="1">
      <alignment vertical="center"/>
    </xf>
    <xf numFmtId="4" fontId="10" fillId="0" borderId="0" xfId="0" applyNumberFormat="1" applyFont="1" applyFill="1" applyBorder="1" applyAlignment="1">
      <alignment horizontal="left" vertical="center"/>
    </xf>
    <xf numFmtId="0" fontId="7" fillId="0" borderId="0" xfId="0" applyFont="1" applyFill="1" applyBorder="1" applyAlignment="1"/>
    <xf numFmtId="4" fontId="4" fillId="0" borderId="0" xfId="0" applyNumberFormat="1" applyFont="1" applyFill="1" applyBorder="1" applyAlignment="1">
      <alignment horizontal="left" vertical="center"/>
    </xf>
    <xf numFmtId="4" fontId="10" fillId="0" borderId="0" xfId="0" applyNumberFormat="1" applyFont="1" applyFill="1" applyBorder="1" applyAlignment="1">
      <alignment horizontal="right" vertical="center"/>
    </xf>
    <xf numFmtId="167" fontId="8" fillId="6" borderId="14" xfId="0" applyNumberFormat="1" applyFont="1" applyFill="1" applyBorder="1" applyAlignment="1">
      <alignment vertical="center"/>
    </xf>
    <xf numFmtId="167" fontId="8" fillId="7" borderId="13" xfId="0" applyNumberFormat="1" applyFont="1" applyFill="1" applyBorder="1" applyAlignment="1">
      <alignment vertical="center"/>
    </xf>
    <xf numFmtId="0" fontId="7" fillId="0" borderId="0" xfId="0" applyFont="1" applyFill="1" applyBorder="1" applyAlignment="1">
      <alignment horizontal="left"/>
    </xf>
    <xf numFmtId="167" fontId="7" fillId="0" borderId="0" xfId="0" applyNumberFormat="1" applyFont="1" applyFill="1" applyBorder="1"/>
    <xf numFmtId="0" fontId="6" fillId="2" borderId="9" xfId="0" applyFont="1" applyFill="1" applyBorder="1" applyAlignment="1">
      <alignment vertical="center"/>
    </xf>
    <xf numFmtId="0" fontId="6" fillId="2" borderId="0" xfId="0" applyFont="1" applyFill="1" applyBorder="1" applyAlignment="1">
      <alignment horizontal="center" vertical="center"/>
    </xf>
    <xf numFmtId="167" fontId="6" fillId="2" borderId="0" xfId="0" applyNumberFormat="1" applyFont="1" applyFill="1" applyBorder="1" applyAlignment="1">
      <alignment vertical="center"/>
    </xf>
    <xf numFmtId="167" fontId="6" fillId="2" borderId="15" xfId="0" applyNumberFormat="1" applyFont="1" applyFill="1" applyBorder="1" applyAlignment="1">
      <alignment horizontal="right" vertical="center"/>
    </xf>
    <xf numFmtId="49" fontId="6" fillId="2" borderId="10" xfId="0" applyNumberFormat="1" applyFont="1" applyFill="1" applyBorder="1" applyAlignment="1">
      <alignment vertical="center"/>
    </xf>
    <xf numFmtId="9" fontId="4" fillId="0" borderId="0" xfId="0" applyNumberFormat="1" applyFont="1" applyFill="1" applyBorder="1" applyAlignment="1">
      <alignment horizontal="right" vertical="center"/>
    </xf>
    <xf numFmtId="4" fontId="7" fillId="0" borderId="0" xfId="0" applyNumberFormat="1" applyFont="1" applyFill="1" applyBorder="1" applyAlignment="1">
      <alignment horizontal="center"/>
    </xf>
    <xf numFmtId="4" fontId="7" fillId="0" borderId="0" xfId="0" applyNumberFormat="1" applyFont="1" applyFill="1" applyBorder="1" applyAlignment="1">
      <alignment horizontal="left"/>
    </xf>
    <xf numFmtId="4" fontId="4" fillId="0" borderId="0" xfId="0" applyNumberFormat="1" applyFont="1" applyFill="1" applyBorder="1" applyAlignment="1">
      <alignment horizontal="right"/>
    </xf>
    <xf numFmtId="167" fontId="4" fillId="0" borderId="0" xfId="0" applyNumberFormat="1" applyFont="1" applyBorder="1" applyAlignment="1">
      <alignment vertical="center"/>
    </xf>
    <xf numFmtId="0" fontId="4" fillId="0" borderId="0" xfId="0" applyFont="1" applyBorder="1" applyAlignment="1">
      <alignment horizontal="left" vertical="center"/>
    </xf>
    <xf numFmtId="0" fontId="0" fillId="0" borderId="0" xfId="0" applyFill="1" applyBorder="1" applyAlignment="1">
      <alignment vertical="center"/>
    </xf>
    <xf numFmtId="0" fontId="7" fillId="0" borderId="0" xfId="0" applyFont="1" applyFill="1" applyBorder="1" applyAlignment="1">
      <alignment horizontal="left" vertical="center"/>
    </xf>
    <xf numFmtId="169" fontId="7" fillId="0" borderId="0" xfId="0" applyNumberFormat="1" applyFont="1" applyBorder="1"/>
    <xf numFmtId="4" fontId="4" fillId="0" borderId="0" xfId="0" applyNumberFormat="1" applyFont="1" applyFill="1" applyBorder="1" applyAlignment="1">
      <alignment vertical="center"/>
    </xf>
    <xf numFmtId="170" fontId="10" fillId="0" borderId="0" xfId="0" applyNumberFormat="1" applyFont="1" applyBorder="1" applyAlignment="1">
      <alignment horizontal="left" vertical="center"/>
    </xf>
    <xf numFmtId="2" fontId="7" fillId="0" borderId="0" xfId="0" applyNumberFormat="1" applyFont="1" applyBorder="1" applyAlignment="1">
      <alignment vertical="center"/>
    </xf>
    <xf numFmtId="4" fontId="4" fillId="0" borderId="0" xfId="0" applyNumberFormat="1" applyFont="1" applyBorder="1" applyAlignment="1">
      <alignment horizontal="left" vertical="center"/>
    </xf>
    <xf numFmtId="2" fontId="7" fillId="0" borderId="0" xfId="0" applyNumberFormat="1" applyFont="1" applyFill="1" applyBorder="1" applyAlignment="1">
      <alignment vertical="center"/>
    </xf>
    <xf numFmtId="2" fontId="4" fillId="0" borderId="0" xfId="0" applyNumberFormat="1" applyFont="1" applyAlignment="1">
      <alignment vertical="center"/>
    </xf>
    <xf numFmtId="2" fontId="4" fillId="0" borderId="0" xfId="0" applyNumberFormat="1" applyFont="1" applyFill="1" applyAlignment="1">
      <alignment horizontal="left" vertical="center"/>
    </xf>
    <xf numFmtId="2" fontId="4" fillId="0" borderId="0" xfId="0" applyNumberFormat="1" applyFont="1" applyBorder="1" applyAlignment="1">
      <alignment vertical="center"/>
    </xf>
    <xf numFmtId="167" fontId="7" fillId="0" borderId="0" xfId="0" applyNumberFormat="1" applyFont="1" applyFill="1" applyAlignment="1">
      <alignment vertical="center"/>
    </xf>
    <xf numFmtId="2" fontId="4" fillId="0" borderId="0" xfId="0" applyNumberFormat="1" applyFont="1" applyFill="1" applyAlignment="1">
      <alignment vertical="center"/>
    </xf>
    <xf numFmtId="167" fontId="10" fillId="0" borderId="0" xfId="0" applyNumberFormat="1" applyFont="1" applyFill="1" applyBorder="1" applyAlignment="1">
      <alignment vertical="center"/>
    </xf>
    <xf numFmtId="4" fontId="7" fillId="0" borderId="0" xfId="0" applyNumberFormat="1" applyFont="1" applyFill="1" applyBorder="1" applyAlignment="1"/>
    <xf numFmtId="167" fontId="7" fillId="0" borderId="0" xfId="0" applyNumberFormat="1" applyFont="1" applyFill="1" applyBorder="1" applyAlignment="1">
      <alignment horizontal="right" vertical="center"/>
    </xf>
    <xf numFmtId="171" fontId="7" fillId="0" borderId="0" xfId="1" applyFont="1" applyFill="1" applyBorder="1" applyAlignment="1">
      <alignment vertical="center"/>
    </xf>
    <xf numFmtId="167" fontId="7" fillId="0" borderId="0" xfId="0" applyNumberFormat="1" applyFont="1" applyBorder="1" applyAlignment="1">
      <alignment horizontal="left" vertical="center"/>
    </xf>
    <xf numFmtId="167" fontId="11" fillId="0" borderId="0" xfId="0" applyNumberFormat="1" applyFont="1" applyFill="1" applyBorder="1" applyAlignment="1">
      <alignment vertical="center"/>
    </xf>
    <xf numFmtId="0" fontId="0" fillId="0" borderId="0" xfId="0" applyBorder="1" applyAlignment="1">
      <alignment vertical="center"/>
    </xf>
    <xf numFmtId="171" fontId="0" fillId="0" borderId="0" xfId="1" applyFont="1" applyBorder="1" applyAlignment="1">
      <alignment vertical="center"/>
    </xf>
    <xf numFmtId="167" fontId="11" fillId="0" borderId="0" xfId="0" applyNumberFormat="1" applyFont="1" applyFill="1" applyBorder="1" applyAlignment="1">
      <alignment horizontal="left" vertical="center"/>
    </xf>
    <xf numFmtId="4" fontId="12" fillId="0" borderId="0" xfId="0" applyNumberFormat="1" applyFont="1" applyFill="1" applyAlignment="1">
      <alignment horizontal="left" vertical="center"/>
    </xf>
    <xf numFmtId="0" fontId="8" fillId="8" borderId="11" xfId="0" applyFont="1" applyFill="1" applyBorder="1" applyAlignment="1">
      <alignment vertical="center"/>
    </xf>
    <xf numFmtId="0" fontId="8" fillId="8" borderId="12" xfId="0" applyFont="1" applyFill="1" applyBorder="1" applyAlignment="1">
      <alignment vertical="center"/>
    </xf>
    <xf numFmtId="167" fontId="8" fillId="8" borderId="12" xfId="0" applyNumberFormat="1" applyFont="1" applyFill="1" applyBorder="1" applyAlignment="1">
      <alignment vertical="center"/>
    </xf>
    <xf numFmtId="167" fontId="8" fillId="8" borderId="0" xfId="0" applyNumberFormat="1" applyFont="1" applyFill="1" applyBorder="1" applyAlignment="1">
      <alignment vertical="center"/>
    </xf>
    <xf numFmtId="4" fontId="10" fillId="0" borderId="0" xfId="0" applyNumberFormat="1" applyFont="1" applyBorder="1" applyAlignment="1">
      <alignment horizontal="left" vertical="center"/>
    </xf>
    <xf numFmtId="4" fontId="12" fillId="0" borderId="0" xfId="0" applyNumberFormat="1" applyFont="1" applyBorder="1" applyAlignment="1">
      <alignment horizontal="right" vertical="center"/>
    </xf>
    <xf numFmtId="4" fontId="12" fillId="0" borderId="0" xfId="0" applyNumberFormat="1" applyFont="1" applyFill="1" applyBorder="1" applyAlignment="1">
      <alignment horizontal="center" vertical="center"/>
    </xf>
    <xf numFmtId="9" fontId="12" fillId="0" borderId="0" xfId="0" applyNumberFormat="1" applyFont="1" applyFill="1" applyBorder="1" applyAlignment="1">
      <alignment vertical="center"/>
    </xf>
    <xf numFmtId="0" fontId="7" fillId="0" borderId="0" xfId="0" applyFont="1" applyFill="1" applyAlignment="1">
      <alignment vertical="center"/>
    </xf>
    <xf numFmtId="167" fontId="9" fillId="0" borderId="0" xfId="0" applyNumberFormat="1" applyFont="1" applyFill="1" applyAlignment="1">
      <alignment vertical="center"/>
    </xf>
    <xf numFmtId="167" fontId="2" fillId="0" borderId="0" xfId="0" applyNumberFormat="1" applyFont="1" applyAlignment="1">
      <alignment vertical="center"/>
    </xf>
    <xf numFmtId="4" fontId="4" fillId="0" borderId="0" xfId="0" applyNumberFormat="1" applyFont="1" applyFill="1" applyBorder="1" applyAlignment="1">
      <alignment horizontal="left"/>
    </xf>
    <xf numFmtId="4" fontId="4" fillId="0" borderId="0" xfId="0" applyNumberFormat="1" applyFont="1" applyBorder="1" applyAlignment="1">
      <alignment horizontal="right"/>
    </xf>
    <xf numFmtId="4" fontId="7" fillId="0" borderId="0" xfId="0" applyNumberFormat="1" applyFont="1" applyFill="1" applyBorder="1" applyAlignment="1">
      <alignment vertical="center"/>
    </xf>
    <xf numFmtId="167" fontId="8" fillId="7" borderId="14" xfId="0" applyNumberFormat="1" applyFont="1" applyFill="1" applyBorder="1" applyAlignment="1">
      <alignment vertical="center"/>
    </xf>
    <xf numFmtId="4" fontId="2"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 fontId="2" fillId="0" borderId="0" xfId="0" applyNumberFormat="1" applyFont="1" applyFill="1" applyBorder="1" applyAlignment="1">
      <alignment horizontal="center" vertical="center"/>
    </xf>
    <xf numFmtId="4" fontId="2" fillId="0" borderId="0" xfId="0" applyNumberFormat="1" applyFont="1" applyFill="1" applyBorder="1" applyAlignment="1">
      <alignment vertical="center"/>
    </xf>
    <xf numFmtId="171" fontId="7" fillId="0" borderId="0" xfId="1" applyFont="1" applyBorder="1" applyAlignment="1">
      <alignment vertical="center"/>
    </xf>
    <xf numFmtId="0" fontId="7" fillId="0" borderId="0" xfId="0" applyFont="1" applyAlignment="1">
      <alignment vertical="center"/>
    </xf>
    <xf numFmtId="9" fontId="7" fillId="0" borderId="0" xfId="0" applyNumberFormat="1" applyFont="1" applyFill="1" applyBorder="1" applyAlignment="1">
      <alignment horizontal="right" vertical="center"/>
    </xf>
    <xf numFmtId="9" fontId="7" fillId="0" borderId="0" xfId="0" applyNumberFormat="1" applyFont="1" applyAlignment="1">
      <alignment vertical="center"/>
    </xf>
    <xf numFmtId="9" fontId="7" fillId="0" borderId="0" xfId="0" applyNumberFormat="1" applyFont="1" applyBorder="1" applyAlignment="1">
      <alignment horizontal="right" vertical="center"/>
    </xf>
    <xf numFmtId="0" fontId="7" fillId="0" borderId="0" xfId="0" applyFont="1" applyBorder="1" applyAlignment="1"/>
    <xf numFmtId="172" fontId="4" fillId="0" borderId="0" xfId="0" applyNumberFormat="1" applyFont="1" applyBorder="1" applyAlignment="1">
      <alignment vertical="center"/>
    </xf>
    <xf numFmtId="167" fontId="13" fillId="0" borderId="0" xfId="0" applyNumberFormat="1" applyFont="1" applyFill="1" applyBorder="1" applyAlignment="1">
      <alignment horizontal="center" vertical="center"/>
    </xf>
    <xf numFmtId="167" fontId="13" fillId="0" borderId="0" xfId="0" applyNumberFormat="1" applyFont="1" applyFill="1" applyBorder="1" applyAlignment="1">
      <alignment vertical="center"/>
    </xf>
    <xf numFmtId="0" fontId="14" fillId="0" borderId="0" xfId="0" applyFont="1" applyBorder="1" applyAlignment="1">
      <alignment vertical="center"/>
    </xf>
    <xf numFmtId="171" fontId="14" fillId="0" borderId="0" xfId="1" applyFont="1" applyBorder="1" applyAlignment="1">
      <alignment vertical="center"/>
    </xf>
    <xf numFmtId="9" fontId="7" fillId="0" borderId="0" xfId="0" applyNumberFormat="1" applyFont="1" applyFill="1" applyBorder="1" applyAlignment="1">
      <alignment horizontal="left" vertical="center"/>
    </xf>
    <xf numFmtId="167" fontId="4" fillId="0" borderId="0" xfId="0" applyNumberFormat="1" applyFont="1" applyFill="1" applyBorder="1" applyAlignment="1">
      <alignment vertical="center"/>
    </xf>
    <xf numFmtId="9" fontId="7" fillId="0" borderId="0" xfId="0" applyNumberFormat="1" applyFont="1" applyFill="1" applyBorder="1" applyAlignment="1">
      <alignment horizontal="center" vertical="center"/>
    </xf>
    <xf numFmtId="0" fontId="10" fillId="0" borderId="0" xfId="0" applyFont="1" applyBorder="1" applyAlignment="1">
      <alignment vertical="center"/>
    </xf>
    <xf numFmtId="9" fontId="10" fillId="0" borderId="0" xfId="0" applyNumberFormat="1" applyFont="1" applyBorder="1" applyAlignment="1">
      <alignment vertical="center"/>
    </xf>
    <xf numFmtId="167" fontId="7" fillId="0" borderId="0" xfId="0" applyNumberFormat="1" applyFont="1" applyFill="1" applyBorder="1" applyAlignment="1">
      <alignment horizontal="left" vertical="center"/>
    </xf>
    <xf numFmtId="9" fontId="10" fillId="0" borderId="0" xfId="0" applyNumberFormat="1" applyFont="1" applyFill="1" applyBorder="1" applyAlignment="1">
      <alignment vertical="center"/>
    </xf>
    <xf numFmtId="0" fontId="15" fillId="0" borderId="0" xfId="0" applyFont="1" applyFill="1" applyBorder="1" applyAlignment="1">
      <alignment vertical="center"/>
    </xf>
    <xf numFmtId="167" fontId="15" fillId="0" borderId="0" xfId="0" applyNumberFormat="1" applyFont="1" applyFill="1" applyBorder="1" applyAlignment="1">
      <alignment vertical="center"/>
    </xf>
    <xf numFmtId="0" fontId="6" fillId="2" borderId="0" xfId="0" applyFont="1" applyFill="1" applyBorder="1" applyAlignment="1">
      <alignment vertical="center"/>
    </xf>
    <xf numFmtId="167" fontId="4" fillId="0" borderId="0" xfId="0" applyNumberFormat="1" applyFont="1" applyFill="1" applyBorder="1" applyAlignment="1">
      <alignment horizontal="left" vertical="center"/>
    </xf>
    <xf numFmtId="167" fontId="7" fillId="0" borderId="0" xfId="0" applyNumberFormat="1" applyFont="1" applyFill="1" applyAlignment="1">
      <alignment horizontal="left" vertical="center"/>
    </xf>
    <xf numFmtId="4" fontId="7" fillId="0" borderId="0" xfId="0" applyNumberFormat="1" applyFont="1" applyBorder="1" applyAlignment="1">
      <alignment horizontal="left" vertical="center"/>
    </xf>
    <xf numFmtId="167" fontId="7" fillId="0" borderId="0" xfId="0" applyNumberFormat="1" applyFont="1" applyAlignment="1">
      <alignment horizontal="left" vertical="center"/>
    </xf>
    <xf numFmtId="167" fontId="10" fillId="0" borderId="0" xfId="0" applyNumberFormat="1" applyFont="1" applyFill="1" applyAlignment="1">
      <alignment horizontal="left" vertical="center"/>
    </xf>
    <xf numFmtId="167" fontId="10" fillId="0" borderId="0" xfId="0" applyNumberFormat="1" applyFont="1" applyFill="1" applyAlignment="1">
      <alignment vertical="center"/>
    </xf>
    <xf numFmtId="4" fontId="10" fillId="0" borderId="0" xfId="0" applyNumberFormat="1" applyFont="1" applyFill="1" applyBorder="1" applyAlignment="1">
      <alignment horizontal="right"/>
    </xf>
    <xf numFmtId="4" fontId="10" fillId="0" borderId="0" xfId="0" applyNumberFormat="1" applyFont="1" applyBorder="1" applyAlignment="1">
      <alignment horizontal="right"/>
    </xf>
    <xf numFmtId="4" fontId="10" fillId="0" borderId="0" xfId="0" applyNumberFormat="1" applyFont="1" applyBorder="1" applyAlignment="1">
      <alignment horizontal="right" vertical="center"/>
    </xf>
    <xf numFmtId="167" fontId="10" fillId="0" borderId="0" xfId="0" applyNumberFormat="1" applyFont="1" applyAlignment="1">
      <alignment vertical="center"/>
    </xf>
    <xf numFmtId="167" fontId="4" fillId="0" borderId="0" xfId="0" applyNumberFormat="1" applyFont="1" applyFill="1" applyAlignment="1">
      <alignment horizontal="right" vertical="center"/>
    </xf>
    <xf numFmtId="167" fontId="16" fillId="0" borderId="0" xfId="0" applyNumberFormat="1" applyFont="1" applyFill="1" applyAlignment="1">
      <alignment horizontal="left"/>
    </xf>
    <xf numFmtId="0" fontId="17" fillId="0" borderId="0" xfId="0" applyFont="1" applyFill="1"/>
    <xf numFmtId="167" fontId="17" fillId="0" borderId="0" xfId="0" applyNumberFormat="1" applyFont="1" applyFill="1" applyAlignment="1">
      <alignment vertical="center"/>
    </xf>
    <xf numFmtId="167" fontId="17" fillId="0" borderId="0" xfId="0" applyNumberFormat="1" applyFont="1" applyFill="1"/>
    <xf numFmtId="0" fontId="6" fillId="2" borderId="1" xfId="0" applyFont="1" applyFill="1" applyBorder="1" applyAlignment="1"/>
    <xf numFmtId="0" fontId="6" fillId="2" borderId="2" xfId="0" applyFont="1" applyFill="1" applyBorder="1" applyAlignment="1"/>
    <xf numFmtId="167" fontId="6" fillId="2" borderId="2" xfId="0" applyNumberFormat="1" applyFont="1" applyFill="1" applyBorder="1" applyAlignment="1"/>
    <xf numFmtId="167" fontId="6" fillId="2" borderId="3" xfId="0" applyNumberFormat="1" applyFont="1" applyFill="1" applyBorder="1" applyAlignment="1">
      <alignment horizontal="right"/>
    </xf>
    <xf numFmtId="49" fontId="6" fillId="2" borderId="4" xfId="0" applyNumberFormat="1" applyFont="1" applyFill="1" applyBorder="1" applyAlignment="1">
      <alignment horizontal="center"/>
    </xf>
    <xf numFmtId="167" fontId="1" fillId="0" borderId="0" xfId="0" applyNumberFormat="1" applyFont="1"/>
    <xf numFmtId="0" fontId="18" fillId="0" borderId="0" xfId="0" applyFont="1"/>
    <xf numFmtId="0" fontId="6" fillId="2" borderId="9" xfId="0" applyFont="1" applyFill="1" applyBorder="1" applyAlignment="1"/>
    <xf numFmtId="0" fontId="6" fillId="2" borderId="0" xfId="0" applyFont="1" applyFill="1" applyBorder="1" applyAlignment="1"/>
    <xf numFmtId="167" fontId="6" fillId="2" borderId="15" xfId="0" applyNumberFormat="1" applyFont="1" applyFill="1" applyBorder="1" applyAlignment="1">
      <alignment horizontal="right"/>
    </xf>
    <xf numFmtId="49" fontId="6" fillId="2" borderId="10" xfId="0" applyNumberFormat="1" applyFont="1" applyFill="1" applyBorder="1" applyAlignment="1"/>
    <xf numFmtId="0" fontId="19" fillId="0" borderId="0" xfId="0" applyFont="1" applyFill="1" applyAlignment="1">
      <alignment horizontal="left"/>
    </xf>
    <xf numFmtId="0" fontId="19" fillId="0" borderId="0" xfId="0" applyFont="1" applyFill="1" applyAlignment="1">
      <alignment horizontal="center"/>
    </xf>
    <xf numFmtId="0" fontId="1" fillId="0" borderId="0" xfId="0" applyFont="1"/>
    <xf numFmtId="0" fontId="20" fillId="0" borderId="0" xfId="0" applyFont="1"/>
    <xf numFmtId="167" fontId="4" fillId="0" borderId="0" xfId="0" applyNumberFormat="1" applyFont="1" applyAlignment="1">
      <alignment horizontal="left"/>
    </xf>
    <xf numFmtId="0" fontId="4" fillId="0" borderId="0" xfId="0" applyFont="1"/>
    <xf numFmtId="0" fontId="7" fillId="0" borderId="1" xfId="0" applyFont="1" applyFill="1" applyBorder="1" applyAlignment="1"/>
    <xf numFmtId="0" fontId="7" fillId="0" borderId="2" xfId="0" applyFont="1" applyFill="1" applyBorder="1" applyAlignment="1"/>
    <xf numFmtId="167" fontId="7" fillId="0" borderId="2" xfId="0" applyNumberFormat="1" applyFont="1" applyFill="1" applyBorder="1" applyAlignment="1"/>
    <xf numFmtId="167" fontId="7" fillId="0" borderId="4" xfId="0" applyNumberFormat="1" applyFont="1" applyFill="1" applyBorder="1" applyAlignment="1"/>
    <xf numFmtId="0" fontId="7" fillId="0" borderId="9" xfId="0" applyFont="1" applyFill="1" applyBorder="1" applyAlignment="1"/>
    <xf numFmtId="167" fontId="7" fillId="0" borderId="10" xfId="0" applyNumberFormat="1" applyFont="1" applyFill="1" applyBorder="1" applyAlignment="1"/>
    <xf numFmtId="167" fontId="1" fillId="0" borderId="0" xfId="0" applyNumberFormat="1" applyFont="1" applyFill="1"/>
    <xf numFmtId="0" fontId="1" fillId="0" borderId="0" xfId="0" applyFont="1" applyFill="1"/>
    <xf numFmtId="164" fontId="1" fillId="0" borderId="0" xfId="0" applyNumberFormat="1" applyFont="1" applyFill="1"/>
    <xf numFmtId="0" fontId="7" fillId="0" borderId="5" xfId="0" applyFont="1" applyFill="1" applyBorder="1" applyAlignment="1"/>
    <xf numFmtId="0" fontId="7" fillId="0" borderId="6" xfId="0" applyFont="1" applyFill="1" applyBorder="1" applyAlignment="1"/>
    <xf numFmtId="167" fontId="7" fillId="0" borderId="6" xfId="0" applyNumberFormat="1" applyFont="1" applyFill="1" applyBorder="1" applyAlignment="1"/>
    <xf numFmtId="167" fontId="7" fillId="0" borderId="8" xfId="0" applyNumberFormat="1" applyFont="1" applyFill="1" applyBorder="1" applyAlignment="1"/>
    <xf numFmtId="0" fontId="18" fillId="0" borderId="0" xfId="0" applyFont="1" applyFill="1"/>
    <xf numFmtId="164" fontId="18" fillId="0" borderId="0" xfId="0" applyNumberFormat="1" applyFont="1" applyFill="1"/>
    <xf numFmtId="0" fontId="0" fillId="0" borderId="0" xfId="0" applyFill="1"/>
    <xf numFmtId="0" fontId="8" fillId="2" borderId="11" xfId="0" applyFont="1" applyFill="1" applyBorder="1" applyAlignment="1"/>
    <xf numFmtId="0" fontId="8" fillId="2" borderId="12" xfId="0" applyFont="1" applyFill="1" applyBorder="1" applyAlignment="1"/>
    <xf numFmtId="167" fontId="8" fillId="2" borderId="12" xfId="0" applyNumberFormat="1" applyFont="1" applyFill="1" applyBorder="1" applyAlignment="1"/>
    <xf numFmtId="167" fontId="8" fillId="2" borderId="13" xfId="0" applyNumberFormat="1" applyFont="1" applyFill="1" applyBorder="1" applyAlignment="1"/>
    <xf numFmtId="167" fontId="8" fillId="2" borderId="14" xfId="0" applyNumberFormat="1" applyFont="1" applyFill="1" applyBorder="1" applyAlignment="1"/>
    <xf numFmtId="0" fontId="9" fillId="0" borderId="0" xfId="0" applyFont="1" applyFill="1" applyBorder="1" applyAlignment="1"/>
    <xf numFmtId="167" fontId="9" fillId="0" borderId="0" xfId="0" applyNumberFormat="1" applyFont="1" applyFill="1" applyBorder="1" applyAlignment="1"/>
    <xf numFmtId="10" fontId="1" fillId="0" borderId="0" xfId="0" applyNumberFormat="1" applyFont="1" applyFill="1"/>
    <xf numFmtId="167" fontId="8" fillId="9" borderId="14" xfId="0" applyNumberFormat="1" applyFont="1" applyFill="1" applyBorder="1" applyAlignment="1"/>
    <xf numFmtId="10" fontId="7" fillId="0" borderId="0" xfId="6" applyNumberFormat="1" applyFont="1" applyFill="1" applyBorder="1" applyAlignment="1"/>
    <xf numFmtId="0" fontId="9" fillId="0" borderId="0" xfId="0" applyFont="1" applyFill="1" applyBorder="1" applyAlignment="1">
      <alignment horizontal="left"/>
    </xf>
    <xf numFmtId="167" fontId="4" fillId="0" borderId="0" xfId="0" applyNumberFormat="1" applyFont="1" applyFill="1" applyBorder="1" applyAlignment="1">
      <alignment horizontal="left"/>
    </xf>
    <xf numFmtId="167" fontId="2" fillId="0" borderId="0" xfId="0" applyNumberFormat="1" applyFont="1" applyFill="1" applyBorder="1" applyAlignment="1">
      <alignment vertical="center"/>
    </xf>
    <xf numFmtId="169" fontId="7" fillId="0" borderId="0" xfId="0" applyNumberFormat="1" applyFont="1" applyFill="1" applyBorder="1"/>
    <xf numFmtId="167" fontId="4" fillId="0" borderId="0" xfId="0" applyNumberFormat="1" applyFont="1" applyBorder="1" applyAlignment="1">
      <alignment horizontal="left"/>
    </xf>
    <xf numFmtId="167" fontId="4" fillId="0" borderId="0" xfId="0" applyNumberFormat="1" applyFont="1" applyBorder="1"/>
    <xf numFmtId="167" fontId="4" fillId="0" borderId="0" xfId="0" applyNumberFormat="1" applyFont="1" applyFill="1" applyBorder="1"/>
    <xf numFmtId="167" fontId="8" fillId="4" borderId="14" xfId="0" applyNumberFormat="1" applyFont="1" applyFill="1" applyBorder="1" applyAlignment="1"/>
    <xf numFmtId="167" fontId="4" fillId="0" borderId="0" xfId="0" applyNumberFormat="1" applyFont="1" applyBorder="1" applyAlignment="1"/>
    <xf numFmtId="167" fontId="1" fillId="0" borderId="0" xfId="0" applyNumberFormat="1" applyFont="1" applyBorder="1"/>
    <xf numFmtId="0" fontId="18" fillId="0" borderId="0" xfId="0" applyFont="1" applyBorder="1"/>
    <xf numFmtId="0" fontId="0" fillId="0" borderId="0" xfId="0" applyBorder="1"/>
    <xf numFmtId="173" fontId="9" fillId="0" borderId="0" xfId="4" applyFont="1" applyBorder="1" applyAlignment="1">
      <alignment vertical="center"/>
    </xf>
    <xf numFmtId="167" fontId="8" fillId="5" borderId="14" xfId="0" applyNumberFormat="1" applyFont="1" applyFill="1" applyBorder="1" applyAlignment="1"/>
    <xf numFmtId="0" fontId="0" fillId="0" borderId="0" xfId="0" applyFill="1" applyBorder="1"/>
    <xf numFmtId="0" fontId="18" fillId="0" borderId="0" xfId="0" applyFont="1" applyFill="1" applyBorder="1"/>
    <xf numFmtId="0" fontId="9" fillId="0" borderId="0" xfId="0" applyFont="1" applyBorder="1" applyAlignment="1"/>
    <xf numFmtId="169" fontId="9" fillId="0" borderId="0" xfId="0" applyNumberFormat="1" applyFont="1" applyFill="1" applyBorder="1" applyAlignment="1">
      <alignment vertical="center"/>
    </xf>
    <xf numFmtId="167" fontId="2" fillId="0" borderId="0" xfId="0" applyNumberFormat="1" applyFont="1" applyFill="1" applyBorder="1" applyAlignment="1">
      <alignment horizontal="center"/>
    </xf>
    <xf numFmtId="167" fontId="7" fillId="0" borderId="0" xfId="0" applyNumberFormat="1" applyFont="1" applyBorder="1" applyAlignment="1"/>
    <xf numFmtId="0" fontId="7" fillId="0" borderId="0" xfId="0" applyFont="1" applyBorder="1" applyAlignment="1">
      <alignment horizontal="right" vertical="center"/>
    </xf>
    <xf numFmtId="0" fontId="7" fillId="0" borderId="0" xfId="0" applyFont="1" applyBorder="1" applyAlignment="1">
      <alignment horizontal="left"/>
    </xf>
    <xf numFmtId="165" fontId="7" fillId="0" borderId="0" xfId="0" applyNumberFormat="1" applyFont="1" applyBorder="1" applyAlignment="1">
      <alignment vertical="center"/>
    </xf>
    <xf numFmtId="169" fontId="7" fillId="0" borderId="0" xfId="0" applyNumberFormat="1" applyFont="1" applyBorder="1" applyAlignment="1">
      <alignment horizontal="right" vertical="center"/>
    </xf>
    <xf numFmtId="167" fontId="9" fillId="0" borderId="0" xfId="0" applyNumberFormat="1" applyFont="1" applyBorder="1"/>
    <xf numFmtId="167" fontId="9" fillId="0" borderId="0" xfId="0" applyNumberFormat="1" applyFont="1" applyFill="1" applyBorder="1" applyAlignment="1">
      <alignment horizontal="left" vertical="center"/>
    </xf>
    <xf numFmtId="167" fontId="7" fillId="0" borderId="0" xfId="0" applyNumberFormat="1" applyFont="1" applyFill="1" applyBorder="1" applyAlignment="1">
      <alignment horizontal="left"/>
    </xf>
    <xf numFmtId="167" fontId="7" fillId="0" borderId="0" xfId="0" applyNumberFormat="1" applyFont="1" applyBorder="1"/>
    <xf numFmtId="167" fontId="8" fillId="7" borderId="14" xfId="0" applyNumberFormat="1" applyFont="1" applyFill="1" applyBorder="1" applyAlignment="1"/>
    <xf numFmtId="167" fontId="1" fillId="0" borderId="0" xfId="0" applyNumberFormat="1" applyFont="1" applyFill="1" applyBorder="1"/>
    <xf numFmtId="0" fontId="4" fillId="0" borderId="0" xfId="0" applyFont="1" applyAlignment="1">
      <alignment horizontal="left" vertical="center"/>
    </xf>
    <xf numFmtId="167" fontId="4" fillId="0" borderId="0" xfId="0" applyNumberFormat="1" applyFont="1" applyAlignment="1">
      <alignment horizontal="left" vertical="center"/>
    </xf>
    <xf numFmtId="0" fontId="4" fillId="0" borderId="0" xfId="0" applyFont="1" applyFill="1" applyBorder="1" applyAlignment="1"/>
    <xf numFmtId="167" fontId="21" fillId="0" borderId="0" xfId="0" applyNumberFormat="1" applyFont="1" applyFill="1" applyBorder="1" applyAlignment="1">
      <alignment vertical="center"/>
    </xf>
    <xf numFmtId="0" fontId="7" fillId="0" borderId="0" xfId="0" applyFont="1" applyBorder="1" applyAlignment="1">
      <alignment horizontal="left" vertical="center"/>
    </xf>
    <xf numFmtId="173" fontId="4" fillId="0" borderId="0" xfId="4" applyFont="1" applyBorder="1" applyAlignment="1">
      <alignment horizontal="left" vertical="center"/>
    </xf>
    <xf numFmtId="173" fontId="4" fillId="0" borderId="0" xfId="4" applyFont="1" applyFill="1" applyBorder="1" applyAlignment="1">
      <alignment horizontal="left" vertical="center"/>
    </xf>
    <xf numFmtId="167" fontId="7" fillId="0" borderId="0" xfId="0" applyNumberFormat="1" applyFont="1" applyBorder="1" applyAlignment="1">
      <alignment horizontal="right"/>
    </xf>
    <xf numFmtId="167" fontId="7" fillId="0" borderId="0" xfId="0" applyNumberFormat="1" applyFont="1" applyFill="1" applyBorder="1" applyAlignment="1">
      <alignment horizontal="right"/>
    </xf>
    <xf numFmtId="167" fontId="9" fillId="0" borderId="0" xfId="0" applyNumberFormat="1" applyFont="1" applyFill="1" applyBorder="1"/>
    <xf numFmtId="0" fontId="18" fillId="0" borderId="0" xfId="0" applyFont="1" applyBorder="1" applyAlignment="1">
      <alignment vertical="center"/>
    </xf>
    <xf numFmtId="169" fontId="7" fillId="0" borderId="0" xfId="0" applyNumberFormat="1" applyFont="1" applyBorder="1" applyAlignment="1">
      <alignment vertical="center" wrapText="1"/>
    </xf>
    <xf numFmtId="0" fontId="18" fillId="0" borderId="0" xfId="0" applyFont="1" applyBorder="1" applyAlignment="1">
      <alignment vertical="center" wrapText="1"/>
    </xf>
    <xf numFmtId="0" fontId="0" fillId="0" borderId="0" xfId="0" applyBorder="1" applyAlignment="1">
      <alignment vertical="center" wrapText="1"/>
    </xf>
    <xf numFmtId="169" fontId="4" fillId="0" borderId="0" xfId="0" applyNumberFormat="1" applyFont="1" applyBorder="1" applyAlignment="1">
      <alignment vertical="center"/>
    </xf>
    <xf numFmtId="0" fontId="22" fillId="0" borderId="0" xfId="0" applyFont="1" applyFill="1" applyBorder="1" applyAlignment="1">
      <alignment vertical="center"/>
    </xf>
    <xf numFmtId="165" fontId="22" fillId="0" borderId="0" xfId="0" applyNumberFormat="1" applyFont="1" applyFill="1" applyBorder="1" applyAlignment="1">
      <alignment vertical="center"/>
    </xf>
    <xf numFmtId="167" fontId="22" fillId="0" borderId="0" xfId="0" applyNumberFormat="1" applyFont="1" applyFill="1" applyBorder="1" applyAlignment="1">
      <alignment vertical="center"/>
    </xf>
    <xf numFmtId="0" fontId="22" fillId="0" borderId="0" xfId="0" applyFont="1" applyFill="1" applyBorder="1" applyAlignment="1">
      <alignment horizontal="right" vertical="center"/>
    </xf>
    <xf numFmtId="169" fontId="23" fillId="0" borderId="0" xfId="0" applyNumberFormat="1" applyFont="1" applyFill="1" applyBorder="1"/>
    <xf numFmtId="0" fontId="24" fillId="0" borderId="0" xfId="0" applyFont="1" applyFill="1" applyBorder="1" applyAlignment="1">
      <alignment horizontal="left"/>
    </xf>
    <xf numFmtId="0" fontId="23" fillId="0" borderId="0" xfId="0" applyFont="1" applyFill="1" applyBorder="1"/>
    <xf numFmtId="0" fontId="17" fillId="0" borderId="0" xfId="0" applyFont="1" applyFill="1" applyBorder="1"/>
    <xf numFmtId="167" fontId="6" fillId="2" borderId="4" xfId="0" applyNumberFormat="1" applyFont="1" applyFill="1" applyBorder="1" applyAlignment="1">
      <alignment horizontal="right" vertical="center"/>
    </xf>
    <xf numFmtId="0" fontId="6" fillId="2" borderId="4" xfId="0" applyNumberFormat="1" applyFont="1" applyFill="1" applyBorder="1" applyAlignment="1">
      <alignment horizontal="center" vertical="center"/>
    </xf>
    <xf numFmtId="167" fontId="6" fillId="2" borderId="8" xfId="0" applyNumberFormat="1" applyFont="1" applyFill="1" applyBorder="1" applyAlignment="1">
      <alignment horizontal="right" vertical="center"/>
    </xf>
    <xf numFmtId="0" fontId="6" fillId="2" borderId="8" xfId="0" applyNumberFormat="1" applyFont="1" applyFill="1" applyBorder="1" applyAlignment="1">
      <alignment horizontal="left" vertical="center"/>
    </xf>
    <xf numFmtId="167" fontId="9" fillId="0" borderId="10" xfId="0" applyNumberFormat="1" applyFont="1" applyFill="1" applyBorder="1" applyAlignment="1">
      <alignment vertical="center"/>
    </xf>
    <xf numFmtId="0" fontId="7" fillId="0" borderId="0" xfId="0" applyFont="1"/>
    <xf numFmtId="167" fontId="8" fillId="2" borderId="13" xfId="0" applyNumberFormat="1" applyFont="1" applyFill="1" applyBorder="1" applyAlignment="1">
      <alignment horizontal="right" vertical="center"/>
    </xf>
    <xf numFmtId="0" fontId="9" fillId="0" borderId="0" xfId="0" applyFont="1"/>
    <xf numFmtId="167" fontId="4" fillId="0" borderId="0" xfId="0" applyNumberFormat="1" applyFont="1" applyAlignment="1">
      <alignment horizontal="right" vertical="center"/>
    </xf>
    <xf numFmtId="9" fontId="2" fillId="0" borderId="0" xfId="0" applyNumberFormat="1" applyFont="1" applyAlignment="1">
      <alignment horizontal="center" vertical="center"/>
    </xf>
    <xf numFmtId="167" fontId="2" fillId="0" borderId="0" xfId="0" applyNumberFormat="1" applyFont="1" applyFill="1" applyBorder="1" applyAlignment="1">
      <alignment horizontal="left"/>
    </xf>
    <xf numFmtId="167" fontId="7" fillId="0" borderId="0" xfId="0" applyNumberFormat="1" applyFont="1" applyBorder="1" applyAlignment="1">
      <alignment horizontal="left"/>
    </xf>
    <xf numFmtId="167" fontId="10" fillId="0" borderId="0" xfId="0" applyNumberFormat="1" applyFont="1" applyFill="1" applyBorder="1" applyAlignment="1">
      <alignment horizontal="left"/>
    </xf>
    <xf numFmtId="167" fontId="8" fillId="10" borderId="14" xfId="0" applyNumberFormat="1" applyFont="1" applyFill="1" applyBorder="1" applyAlignment="1">
      <alignment vertical="center"/>
    </xf>
    <xf numFmtId="167" fontId="13" fillId="0" borderId="0" xfId="0" applyNumberFormat="1" applyFont="1" applyFill="1" applyAlignment="1">
      <alignment horizontal="right" vertical="center"/>
    </xf>
    <xf numFmtId="0" fontId="25" fillId="0" borderId="0" xfId="0" applyFont="1" applyBorder="1" applyAlignment="1">
      <alignment vertical="center"/>
    </xf>
    <xf numFmtId="171" fontId="25" fillId="0" borderId="0" xfId="1" applyFont="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65" fontId="7" fillId="0" borderId="0" xfId="0" applyNumberFormat="1" applyFont="1" applyAlignment="1">
      <alignment vertical="center"/>
    </xf>
    <xf numFmtId="169" fontId="7" fillId="0" borderId="0" xfId="0" applyNumberFormat="1" applyFont="1" applyAlignment="1">
      <alignment vertical="center"/>
    </xf>
    <xf numFmtId="169" fontId="7" fillId="0" borderId="0" xfId="0" applyNumberFormat="1" applyFont="1"/>
    <xf numFmtId="167" fontId="4" fillId="0" borderId="0" xfId="0" applyNumberFormat="1" applyFont="1" applyFill="1" applyAlignment="1"/>
    <xf numFmtId="0" fontId="4" fillId="0" borderId="0" xfId="0" applyFont="1" applyFill="1" applyAlignment="1"/>
    <xf numFmtId="10" fontId="1" fillId="0" borderId="0" xfId="0" applyNumberFormat="1" applyFont="1" applyFill="1" applyBorder="1"/>
    <xf numFmtId="0" fontId="6" fillId="2" borderId="5" xfId="0" applyFont="1" applyFill="1" applyBorder="1" applyAlignment="1"/>
    <xf numFmtId="0" fontId="6" fillId="2" borderId="6" xfId="0" applyFont="1" applyFill="1" applyBorder="1" applyAlignment="1"/>
    <xf numFmtId="167" fontId="6" fillId="2" borderId="6" xfId="0" applyNumberFormat="1" applyFont="1" applyFill="1" applyBorder="1" applyAlignment="1"/>
    <xf numFmtId="167" fontId="6" fillId="2" borderId="7" xfId="0" applyNumberFormat="1" applyFont="1" applyFill="1" applyBorder="1" applyAlignment="1">
      <alignment horizontal="right"/>
    </xf>
    <xf numFmtId="49" fontId="6" fillId="2" borderId="8" xfId="0" applyNumberFormat="1" applyFont="1" applyFill="1" applyBorder="1" applyAlignment="1"/>
    <xf numFmtId="169" fontId="18" fillId="0" borderId="0" xfId="0" applyNumberFormat="1" applyFont="1"/>
    <xf numFmtId="0" fontId="25" fillId="0" borderId="0" xfId="0" applyFont="1"/>
    <xf numFmtId="9" fontId="4" fillId="0" borderId="0" xfId="6" applyFont="1" applyBorder="1" applyAlignment="1"/>
    <xf numFmtId="167" fontId="26" fillId="0" borderId="0" xfId="0" applyNumberFormat="1" applyFont="1" applyFill="1" applyBorder="1" applyAlignment="1"/>
    <xf numFmtId="0" fontId="6" fillId="2" borderId="3" xfId="0" applyFont="1" applyFill="1" applyBorder="1" applyAlignment="1">
      <alignment horizontal="right" vertical="center"/>
    </xf>
    <xf numFmtId="0" fontId="6" fillId="2" borderId="4" xfId="0" applyFont="1" applyFill="1" applyBorder="1" applyAlignment="1">
      <alignment horizontal="center" vertical="center"/>
    </xf>
    <xf numFmtId="169" fontId="9" fillId="0" borderId="0" xfId="0" applyNumberFormat="1" applyFont="1" applyBorder="1"/>
    <xf numFmtId="0" fontId="20" fillId="0" borderId="0" xfId="0" applyFont="1" applyBorder="1"/>
    <xf numFmtId="174" fontId="6" fillId="2" borderId="15" xfId="0" applyNumberFormat="1" applyFont="1" applyFill="1" applyBorder="1" applyAlignment="1">
      <alignment horizontal="right" vertical="center"/>
    </xf>
    <xf numFmtId="0" fontId="6" fillId="2" borderId="10" xfId="0" applyFont="1" applyFill="1" applyBorder="1" applyAlignment="1">
      <alignment vertical="center"/>
    </xf>
    <xf numFmtId="165" fontId="7" fillId="0" borderId="0" xfId="0" applyNumberFormat="1" applyFont="1" applyFill="1" applyBorder="1" applyAlignment="1">
      <alignment vertical="center"/>
    </xf>
    <xf numFmtId="174" fontId="7" fillId="0" borderId="0" xfId="0" applyNumberFormat="1" applyFont="1" applyFill="1" applyBorder="1" applyAlignment="1">
      <alignment vertical="center"/>
    </xf>
    <xf numFmtId="0" fontId="7" fillId="0" borderId="10" xfId="0" applyFont="1" applyFill="1" applyBorder="1" applyAlignment="1">
      <alignment vertical="center"/>
    </xf>
    <xf numFmtId="165" fontId="7" fillId="0" borderId="6" xfId="0" applyNumberFormat="1" applyFont="1" applyFill="1" applyBorder="1" applyAlignment="1">
      <alignment vertical="center"/>
    </xf>
    <xf numFmtId="174" fontId="7" fillId="0" borderId="6" xfId="0" applyNumberFormat="1" applyFont="1" applyFill="1" applyBorder="1" applyAlignment="1">
      <alignment vertical="center"/>
    </xf>
    <xf numFmtId="0" fontId="7" fillId="0" borderId="8" xfId="0" applyFont="1" applyFill="1" applyBorder="1" applyAlignment="1">
      <alignment vertical="center"/>
    </xf>
    <xf numFmtId="167" fontId="9" fillId="0" borderId="0" xfId="0" applyNumberFormat="1" applyFont="1" applyFill="1" applyBorder="1" applyAlignment="1">
      <alignment horizontal="right"/>
    </xf>
    <xf numFmtId="9" fontId="4" fillId="0" borderId="0" xfId="6" applyFont="1" applyFill="1" applyBorder="1" applyAlignment="1">
      <alignment horizontal="left"/>
    </xf>
    <xf numFmtId="0" fontId="4" fillId="0" borderId="0" xfId="0" applyFont="1" applyFill="1" applyBorder="1" applyAlignment="1">
      <alignment horizontal="left"/>
    </xf>
    <xf numFmtId="167" fontId="2" fillId="0" borderId="0" xfId="0" applyNumberFormat="1" applyFont="1" applyBorder="1" applyAlignment="1"/>
    <xf numFmtId="167" fontId="9" fillId="0" borderId="0" xfId="0" applyNumberFormat="1" applyFont="1" applyBorder="1" applyAlignment="1"/>
    <xf numFmtId="167" fontId="9" fillId="0" borderId="0" xfId="0" applyNumberFormat="1" applyFont="1" applyBorder="1" applyAlignment="1">
      <alignment horizontal="center"/>
    </xf>
    <xf numFmtId="167" fontId="10" fillId="0" borderId="0" xfId="0" applyNumberFormat="1" applyFont="1" applyBorder="1" applyAlignment="1"/>
    <xf numFmtId="167" fontId="8" fillId="6" borderId="14" xfId="0" applyNumberFormat="1" applyFont="1" applyFill="1" applyBorder="1" applyAlignment="1"/>
    <xf numFmtId="165" fontId="6" fillId="2" borderId="2" xfId="0" applyNumberFormat="1" applyFont="1" applyFill="1" applyBorder="1" applyAlignment="1">
      <alignment vertical="center"/>
    </xf>
    <xf numFmtId="0" fontId="18" fillId="0" borderId="0" xfId="0" applyFont="1" applyAlignment="1">
      <alignment vertical="center"/>
    </xf>
    <xf numFmtId="0" fontId="0" fillId="0" borderId="0" xfId="0" applyAlignment="1">
      <alignment vertical="center"/>
    </xf>
    <xf numFmtId="165" fontId="6" fillId="2" borderId="6" xfId="0" applyNumberFormat="1" applyFont="1" applyFill="1" applyBorder="1" applyAlignment="1">
      <alignment vertical="center"/>
    </xf>
    <xf numFmtId="0" fontId="6" fillId="2" borderId="7" xfId="0" applyFont="1" applyFill="1" applyBorder="1" applyAlignment="1">
      <alignment horizontal="right" vertical="center"/>
    </xf>
    <xf numFmtId="0" fontId="6" fillId="2" borderId="8" xfId="0" applyFont="1" applyFill="1" applyBorder="1" applyAlignment="1">
      <alignment horizontal="left" vertical="center"/>
    </xf>
    <xf numFmtId="0" fontId="27" fillId="0" borderId="0" xfId="0" applyFont="1" applyBorder="1" applyAlignment="1">
      <alignment vertical="center"/>
    </xf>
    <xf numFmtId="167" fontId="7" fillId="0" borderId="0" xfId="0" applyNumberFormat="1" applyFont="1" applyAlignment="1">
      <alignment vertical="center"/>
    </xf>
    <xf numFmtId="9" fontId="7" fillId="0" borderId="0" xfId="6" applyFont="1" applyFill="1" applyBorder="1" applyAlignment="1">
      <alignment vertical="center"/>
    </xf>
    <xf numFmtId="169" fontId="7" fillId="0" borderId="0" xfId="0" applyNumberFormat="1" applyFont="1" applyFill="1" applyBorder="1" applyAlignment="1">
      <alignment vertical="center"/>
    </xf>
    <xf numFmtId="0" fontId="18" fillId="0" borderId="0" xfId="0" applyFont="1" applyFill="1" applyBorder="1" applyAlignment="1">
      <alignment vertical="center"/>
    </xf>
    <xf numFmtId="9" fontId="7" fillId="0" borderId="0" xfId="6" applyFont="1" applyFill="1" applyBorder="1" applyAlignment="1">
      <alignment horizontal="left" vertical="center"/>
    </xf>
    <xf numFmtId="169" fontId="7" fillId="0" borderId="0" xfId="0" applyNumberFormat="1" applyFont="1" applyFill="1" applyBorder="1" applyAlignment="1">
      <alignment horizontal="left" vertical="center"/>
    </xf>
    <xf numFmtId="0" fontId="18"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3" fontId="0" fillId="0" borderId="0" xfId="0" applyNumberFormat="1" applyFill="1" applyBorder="1" applyAlignment="1">
      <alignment vertical="center"/>
    </xf>
    <xf numFmtId="0" fontId="28" fillId="0" borderId="0" xfId="0" applyFont="1" applyFill="1" applyBorder="1" applyAlignment="1">
      <alignment vertical="center"/>
    </xf>
    <xf numFmtId="167" fontId="4" fillId="0" borderId="0" xfId="0" applyNumberFormat="1" applyFont="1" applyFill="1" applyAlignment="1">
      <alignment horizontal="left"/>
    </xf>
    <xf numFmtId="0" fontId="7" fillId="0" borderId="0" xfId="0" applyFont="1" applyFill="1"/>
    <xf numFmtId="167" fontId="7" fillId="0" borderId="9" xfId="0" applyNumberFormat="1" applyFont="1" applyFill="1" applyBorder="1" applyAlignment="1">
      <alignment vertical="center"/>
    </xf>
    <xf numFmtId="167" fontId="7" fillId="0" borderId="5" xfId="0" applyNumberFormat="1" applyFont="1" applyFill="1" applyBorder="1" applyAlignment="1">
      <alignment vertical="center"/>
    </xf>
    <xf numFmtId="167" fontId="9" fillId="0" borderId="6" xfId="0" applyNumberFormat="1" applyFont="1" applyFill="1" applyBorder="1" applyAlignment="1">
      <alignment vertical="center"/>
    </xf>
    <xf numFmtId="167" fontId="9" fillId="0" borderId="6" xfId="0" applyNumberFormat="1" applyFont="1" applyFill="1" applyBorder="1" applyAlignment="1">
      <alignment horizontal="right" vertical="center"/>
    </xf>
    <xf numFmtId="167" fontId="9" fillId="0" borderId="8" xfId="0" applyNumberFormat="1" applyFont="1" applyFill="1" applyBorder="1" applyAlignment="1">
      <alignment vertical="center"/>
    </xf>
    <xf numFmtId="0" fontId="8" fillId="2" borderId="5" xfId="0" applyFont="1" applyFill="1" applyBorder="1" applyAlignment="1">
      <alignment vertical="center"/>
    </xf>
    <xf numFmtId="167" fontId="8" fillId="2" borderId="6" xfId="0" applyNumberFormat="1" applyFont="1" applyFill="1" applyBorder="1" applyAlignment="1">
      <alignment vertical="center"/>
    </xf>
    <xf numFmtId="167" fontId="8" fillId="2" borderId="8" xfId="0" applyNumberFormat="1" applyFont="1" applyFill="1" applyBorder="1" applyAlignment="1">
      <alignment horizontal="right" vertical="center"/>
    </xf>
    <xf numFmtId="167" fontId="8" fillId="2" borderId="8" xfId="0" applyNumberFormat="1" applyFont="1" applyFill="1" applyBorder="1" applyAlignment="1">
      <alignment vertical="center"/>
    </xf>
    <xf numFmtId="167" fontId="29" fillId="0" borderId="0" xfId="0" applyNumberFormat="1" applyFont="1" applyAlignment="1">
      <alignment horizontal="left"/>
    </xf>
    <xf numFmtId="0" fontId="30" fillId="0" borderId="0" xfId="0" applyFont="1"/>
    <xf numFmtId="9" fontId="9" fillId="0" borderId="0" xfId="0" applyNumberFormat="1" applyFont="1" applyAlignment="1">
      <alignment horizontal="center"/>
    </xf>
    <xf numFmtId="175" fontId="8" fillId="5" borderId="14" xfId="0" applyNumberFormat="1" applyFont="1" applyFill="1" applyBorder="1" applyAlignment="1">
      <alignment vertical="center"/>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vertical="center"/>
    </xf>
    <xf numFmtId="175" fontId="13" fillId="0" borderId="0" xfId="0" applyNumberFormat="1" applyFont="1" applyFill="1" applyBorder="1" applyAlignment="1">
      <alignment vertical="center"/>
    </xf>
    <xf numFmtId="165" fontId="11" fillId="0" borderId="0" xfId="0" applyNumberFormat="1" applyFont="1" applyFill="1" applyBorder="1" applyAlignment="1">
      <alignment horizontal="center" vertical="center"/>
    </xf>
    <xf numFmtId="165" fontId="11" fillId="0" borderId="0" xfId="0" applyNumberFormat="1" applyFont="1" applyFill="1" applyBorder="1" applyAlignment="1">
      <alignment vertical="center"/>
    </xf>
    <xf numFmtId="0" fontId="11" fillId="0" borderId="0" xfId="0" applyFont="1" applyFill="1" applyBorder="1" applyAlignment="1">
      <alignment vertical="center"/>
    </xf>
    <xf numFmtId="175" fontId="11" fillId="0" borderId="0" xfId="0" applyNumberFormat="1" applyFont="1" applyFill="1" applyBorder="1" applyAlignment="1">
      <alignment vertical="center"/>
    </xf>
    <xf numFmtId="167" fontId="2" fillId="0" borderId="0" xfId="0" applyNumberFormat="1" applyFont="1" applyFill="1" applyBorder="1" applyAlignment="1">
      <alignment horizontal="center" vertical="center"/>
    </xf>
    <xf numFmtId="169" fontId="11" fillId="0" borderId="0" xfId="0" applyNumberFormat="1" applyFont="1" applyFill="1" applyBorder="1" applyAlignment="1">
      <alignment vertical="center"/>
    </xf>
    <xf numFmtId="171" fontId="7" fillId="0" borderId="0" xfId="1" applyFont="1" applyFill="1" applyBorder="1"/>
    <xf numFmtId="165" fontId="7" fillId="0" borderId="2" xfId="0" applyNumberFormat="1" applyFont="1" applyFill="1" applyBorder="1" applyAlignment="1">
      <alignment vertical="center"/>
    </xf>
    <xf numFmtId="174" fontId="7" fillId="0" borderId="2" xfId="0" applyNumberFormat="1" applyFont="1" applyFill="1" applyBorder="1" applyAlignment="1">
      <alignment vertical="center"/>
    </xf>
    <xf numFmtId="0" fontId="7" fillId="0" borderId="4" xfId="0" applyFont="1" applyFill="1" applyBorder="1" applyAlignment="1">
      <alignment vertical="center"/>
    </xf>
    <xf numFmtId="167" fontId="7" fillId="0" borderId="0" xfId="0" applyNumberFormat="1" applyFont="1" applyAlignment="1">
      <alignment horizontal="right" vertical="center"/>
    </xf>
    <xf numFmtId="167" fontId="9" fillId="0" borderId="0" xfId="0" applyNumberFormat="1" applyFont="1"/>
    <xf numFmtId="167" fontId="7" fillId="0" borderId="0" xfId="0" applyNumberFormat="1" applyFont="1"/>
    <xf numFmtId="167" fontId="7" fillId="0" borderId="0" xfId="0" applyNumberFormat="1" applyFont="1" applyAlignment="1">
      <alignment horizontal="right"/>
    </xf>
    <xf numFmtId="167" fontId="4" fillId="0" borderId="0" xfId="0" applyNumberFormat="1" applyFont="1"/>
    <xf numFmtId="167" fontId="4" fillId="0" borderId="0" xfId="0" applyNumberFormat="1" applyFont="1" applyAlignment="1">
      <alignment horizontal="right"/>
    </xf>
    <xf numFmtId="167" fontId="2" fillId="0" borderId="0" xfId="0" applyNumberFormat="1" applyFont="1"/>
    <xf numFmtId="0" fontId="2" fillId="0" borderId="0" xfId="0" applyFont="1" applyFill="1" applyBorder="1" applyAlignment="1">
      <alignment vertical="center"/>
    </xf>
    <xf numFmtId="165" fontId="27" fillId="0" borderId="0" xfId="0" applyNumberFormat="1" applyFont="1" applyFill="1" applyBorder="1" applyAlignment="1">
      <alignment vertical="center"/>
    </xf>
    <xf numFmtId="169" fontId="27" fillId="0" borderId="0" xfId="0" applyNumberFormat="1" applyFont="1" applyFill="1" applyBorder="1" applyAlignment="1">
      <alignment vertical="center"/>
    </xf>
    <xf numFmtId="0" fontId="27" fillId="0" borderId="0" xfId="0" applyFont="1" applyFill="1" applyBorder="1" applyAlignment="1">
      <alignment vertical="center"/>
    </xf>
    <xf numFmtId="169" fontId="31" fillId="0" borderId="0" xfId="0" applyNumberFormat="1" applyFont="1" applyFill="1" applyBorder="1"/>
    <xf numFmtId="0" fontId="32" fillId="0" borderId="0" xfId="0" applyFont="1" applyFill="1" applyBorder="1"/>
    <xf numFmtId="0" fontId="33" fillId="0" borderId="0" xfId="0" applyFont="1" applyFill="1" applyBorder="1"/>
    <xf numFmtId="169" fontId="7" fillId="0" borderId="0" xfId="0" applyNumberFormat="1" applyFont="1" applyFill="1"/>
    <xf numFmtId="169" fontId="18" fillId="0" borderId="0" xfId="0" applyNumberFormat="1" applyFont="1" applyFill="1"/>
    <xf numFmtId="0" fontId="6" fillId="2" borderId="4" xfId="0" applyFont="1" applyFill="1" applyBorder="1" applyAlignment="1">
      <alignment horizontal="right" vertical="center"/>
    </xf>
    <xf numFmtId="169" fontId="7" fillId="0" borderId="0" xfId="0" applyNumberFormat="1" applyFont="1" applyBorder="1" applyAlignment="1">
      <alignment horizontal="center"/>
    </xf>
    <xf numFmtId="0" fontId="1" fillId="0" borderId="0" xfId="0" applyFont="1" applyBorder="1" applyAlignment="1">
      <alignment horizontal="center"/>
    </xf>
    <xf numFmtId="0" fontId="1" fillId="0" borderId="0" xfId="0" applyFont="1" applyBorder="1"/>
    <xf numFmtId="0" fontId="6" fillId="2" borderId="8" xfId="0" applyFont="1" applyFill="1" applyBorder="1" applyAlignment="1">
      <alignment horizontal="right" vertical="center"/>
    </xf>
    <xf numFmtId="169" fontId="7" fillId="0" borderId="2" xfId="0" applyNumberFormat="1" applyFont="1" applyFill="1" applyBorder="1" applyAlignment="1">
      <alignment vertical="center"/>
    </xf>
    <xf numFmtId="169" fontId="7" fillId="0" borderId="6" xfId="0" applyNumberFormat="1" applyFont="1" applyFill="1" applyBorder="1" applyAlignment="1">
      <alignment vertical="center"/>
    </xf>
    <xf numFmtId="165" fontId="30" fillId="2" borderId="12" xfId="0" applyNumberFormat="1" applyFont="1" applyFill="1" applyBorder="1" applyAlignment="1">
      <alignment vertical="center"/>
    </xf>
    <xf numFmtId="169" fontId="30" fillId="2" borderId="13" xfId="0" applyNumberFormat="1" applyFont="1" applyFill="1" applyBorder="1" applyAlignment="1">
      <alignment vertical="center"/>
    </xf>
    <xf numFmtId="169" fontId="8" fillId="2" borderId="14" xfId="0" applyNumberFormat="1" applyFont="1" applyFill="1" applyBorder="1" applyAlignment="1">
      <alignment vertical="center"/>
    </xf>
    <xf numFmtId="169" fontId="18" fillId="0" borderId="0" xfId="0" applyNumberFormat="1" applyFont="1" applyBorder="1"/>
    <xf numFmtId="167" fontId="8" fillId="9" borderId="14" xfId="0" applyNumberFormat="1" applyFont="1" applyFill="1" applyBorder="1" applyAlignment="1">
      <alignment vertical="center"/>
    </xf>
    <xf numFmtId="169" fontId="34" fillId="0" borderId="0" xfId="0" applyNumberFormat="1" applyFont="1" applyFill="1" applyBorder="1" applyAlignment="1">
      <alignment vertical="center"/>
    </xf>
    <xf numFmtId="10" fontId="34" fillId="0" borderId="0" xfId="2" applyNumberFormat="1" applyFont="1" applyFill="1" applyBorder="1" applyAlignment="1">
      <alignment vertical="center"/>
    </xf>
    <xf numFmtId="169" fontId="34" fillId="0" borderId="0" xfId="0" applyNumberFormat="1" applyFont="1" applyFill="1" applyBorder="1"/>
    <xf numFmtId="0" fontId="25" fillId="0" borderId="0" xfId="0" applyFont="1" applyBorder="1"/>
    <xf numFmtId="169" fontId="7" fillId="0" borderId="0" xfId="0" applyNumberFormat="1" applyFont="1" applyBorder="1" applyAlignment="1">
      <alignment horizontal="left"/>
    </xf>
    <xf numFmtId="165" fontId="18" fillId="0" borderId="0" xfId="0" applyNumberFormat="1" applyFont="1" applyBorder="1"/>
    <xf numFmtId="9" fontId="7" fillId="0" borderId="0" xfId="2" applyNumberFormat="1" applyFont="1" applyFill="1" applyBorder="1" applyAlignment="1">
      <alignment horizontal="left" vertical="center"/>
    </xf>
    <xf numFmtId="9" fontId="7" fillId="0" borderId="0" xfId="2" applyFont="1" applyFill="1" applyBorder="1" applyAlignment="1">
      <alignment horizontal="center" vertical="center"/>
    </xf>
    <xf numFmtId="169" fontId="7" fillId="0" borderId="0" xfId="0" applyNumberFormat="1" applyFont="1" applyFill="1" applyBorder="1" applyAlignment="1">
      <alignment horizontal="left"/>
    </xf>
    <xf numFmtId="165" fontId="18" fillId="0" borderId="0" xfId="0" applyNumberFormat="1" applyFont="1" applyFill="1" applyBorder="1" applyAlignment="1">
      <alignment horizontal="left"/>
    </xf>
    <xf numFmtId="0" fontId="18" fillId="0" borderId="0" xfId="0" applyFont="1" applyFill="1" applyBorder="1" applyAlignment="1">
      <alignment horizontal="left"/>
    </xf>
    <xf numFmtId="0" fontId="25" fillId="0" borderId="0" xfId="0" applyFont="1" applyFill="1" applyBorder="1" applyAlignment="1">
      <alignment horizontal="left"/>
    </xf>
    <xf numFmtId="0" fontId="4" fillId="0" borderId="0" xfId="0" applyFont="1" applyFill="1" applyBorder="1"/>
    <xf numFmtId="167" fontId="2" fillId="0" borderId="0" xfId="0" applyNumberFormat="1" applyFont="1" applyFill="1" applyBorder="1" applyAlignment="1"/>
    <xf numFmtId="167" fontId="9" fillId="0" borderId="0" xfId="0" applyNumberFormat="1" applyFont="1" applyFill="1" applyBorder="1" applyAlignment="1">
      <alignment horizontal="center"/>
    </xf>
    <xf numFmtId="0" fontId="25" fillId="0" borderId="0" xfId="0" applyFont="1" applyFill="1" applyBorder="1"/>
    <xf numFmtId="169" fontId="18" fillId="0" borderId="0" xfId="0" applyNumberFormat="1" applyFont="1" applyFill="1" applyBorder="1"/>
    <xf numFmtId="169" fontId="18" fillId="0" borderId="0" xfId="0" applyNumberFormat="1" applyFont="1" applyFill="1" applyBorder="1" applyAlignment="1">
      <alignment horizontal="left"/>
    </xf>
    <xf numFmtId="0" fontId="7" fillId="0" borderId="0" xfId="0" applyFont="1" applyFill="1" applyAlignment="1">
      <alignment horizontal="left"/>
    </xf>
    <xf numFmtId="165" fontId="35" fillId="2" borderId="6" xfId="0" applyNumberFormat="1" applyFont="1" applyFill="1" applyBorder="1" applyAlignment="1">
      <alignment vertical="center"/>
    </xf>
    <xf numFmtId="0" fontId="7" fillId="0" borderId="2" xfId="0" applyFont="1" applyFill="1" applyBorder="1" applyAlignment="1">
      <alignment horizontal="right" vertical="center"/>
    </xf>
    <xf numFmtId="0" fontId="7" fillId="0" borderId="0" xfId="0" applyFont="1" applyFill="1" applyBorder="1" applyAlignment="1">
      <alignment horizontal="right" vertical="center"/>
    </xf>
    <xf numFmtId="0" fontId="7" fillId="0" borderId="6" xfId="0" applyFont="1" applyFill="1" applyBorder="1" applyAlignment="1">
      <alignment horizontal="right" vertical="center"/>
    </xf>
    <xf numFmtId="165" fontId="8" fillId="2" borderId="12" xfId="0" applyNumberFormat="1" applyFont="1" applyFill="1" applyBorder="1" applyAlignment="1">
      <alignment vertical="center"/>
    </xf>
    <xf numFmtId="165" fontId="8" fillId="2" borderId="12" xfId="0" applyNumberFormat="1" applyFont="1" applyFill="1" applyBorder="1" applyAlignment="1">
      <alignment horizontal="right" vertical="center"/>
    </xf>
    <xf numFmtId="167" fontId="7" fillId="0" borderId="0" xfId="0" applyNumberFormat="1" applyFont="1" applyFill="1" applyAlignment="1">
      <alignment horizontal="left"/>
    </xf>
    <xf numFmtId="165" fontId="9" fillId="0" borderId="0" xfId="0" applyNumberFormat="1" applyFont="1" applyFill="1" applyBorder="1" applyAlignment="1">
      <alignment vertical="center"/>
    </xf>
    <xf numFmtId="165" fontId="9" fillId="0" borderId="0" xfId="0" applyNumberFormat="1" applyFont="1" applyFill="1" applyBorder="1" applyAlignment="1">
      <alignment horizontal="right" vertical="center"/>
    </xf>
    <xf numFmtId="0" fontId="7" fillId="0" borderId="0" xfId="0" applyFont="1" applyAlignment="1">
      <alignment horizontal="left"/>
    </xf>
    <xf numFmtId="0" fontId="7" fillId="0" borderId="0" xfId="0" applyFont="1" applyAlignment="1">
      <alignment horizontal="right" vertical="center"/>
    </xf>
    <xf numFmtId="9" fontId="7" fillId="0" borderId="0" xfId="0" applyNumberFormat="1" applyFont="1"/>
    <xf numFmtId="10" fontId="7" fillId="0" borderId="0" xfId="2" applyNumberFormat="1" applyFont="1" applyFill="1" applyBorder="1" applyAlignment="1"/>
    <xf numFmtId="169" fontId="9" fillId="0" borderId="0" xfId="0" applyNumberFormat="1" applyFont="1" applyFill="1" applyBorder="1"/>
    <xf numFmtId="4" fontId="9"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xf>
    <xf numFmtId="167" fontId="8" fillId="4" borderId="13" xfId="0" applyNumberFormat="1" applyFont="1" applyFill="1" applyBorder="1" applyAlignment="1">
      <alignment vertical="center"/>
    </xf>
    <xf numFmtId="167" fontId="8" fillId="5" borderId="13" xfId="0" applyNumberFormat="1" applyFont="1" applyFill="1" applyBorder="1" applyAlignment="1">
      <alignment vertical="center"/>
    </xf>
    <xf numFmtId="0" fontId="9" fillId="0" borderId="0" xfId="0" applyFont="1" applyBorder="1" applyAlignment="1">
      <alignment horizontal="right" vertical="center"/>
    </xf>
    <xf numFmtId="0" fontId="0" fillId="11" borderId="0" xfId="0" applyFill="1"/>
    <xf numFmtId="167" fontId="0" fillId="11" borderId="0" xfId="0" applyNumberFormat="1" applyFill="1"/>
    <xf numFmtId="167" fontId="0" fillId="0" borderId="0" xfId="0" applyNumberFormat="1"/>
    <xf numFmtId="9" fontId="7" fillId="0" borderId="0" xfId="2" applyFont="1" applyBorder="1" applyAlignment="1">
      <alignment vertical="center"/>
    </xf>
    <xf numFmtId="169" fontId="7" fillId="11" borderId="0" xfId="0" applyNumberFormat="1" applyFont="1" applyFill="1" applyBorder="1" applyAlignment="1">
      <alignment horizontal="left"/>
    </xf>
    <xf numFmtId="9" fontId="7" fillId="0" borderId="0" xfId="2" applyFont="1" applyFill="1" applyBorder="1" applyAlignment="1">
      <alignment horizontal="left" vertical="center"/>
    </xf>
    <xf numFmtId="0" fontId="36" fillId="0" borderId="0" xfId="0" applyFont="1" applyFill="1" applyBorder="1"/>
    <xf numFmtId="0" fontId="36" fillId="0" borderId="0" xfId="0" applyFont="1" applyFill="1" applyBorder="1" applyAlignment="1">
      <alignment horizontal="left" vertical="center"/>
    </xf>
    <xf numFmtId="167" fontId="36" fillId="0" borderId="0" xfId="0" applyNumberFormat="1" applyFont="1" applyFill="1" applyBorder="1" applyAlignment="1">
      <alignment vertical="center"/>
    </xf>
    <xf numFmtId="0" fontId="6" fillId="0" borderId="0" xfId="0" applyFont="1" applyFill="1" applyBorder="1"/>
    <xf numFmtId="0" fontId="26" fillId="0" borderId="0" xfId="0" applyFont="1" applyFill="1" applyBorder="1" applyAlignment="1">
      <alignment horizontal="left"/>
    </xf>
    <xf numFmtId="0" fontId="37" fillId="0" borderId="0" xfId="0" applyFont="1" applyFill="1" applyBorder="1"/>
    <xf numFmtId="167" fontId="26" fillId="0" borderId="0" xfId="0" applyNumberFormat="1" applyFont="1" applyFill="1" applyBorder="1" applyAlignment="1">
      <alignment vertical="center"/>
    </xf>
    <xf numFmtId="0" fontId="38" fillId="0" borderId="0" xfId="0" applyFont="1" applyFill="1" applyBorder="1"/>
    <xf numFmtId="0" fontId="38" fillId="0" borderId="0" xfId="0" applyFont="1" applyFill="1"/>
    <xf numFmtId="0" fontId="39" fillId="0" borderId="0" xfId="0" applyFont="1" applyAlignment="1">
      <alignment vertical="center"/>
    </xf>
    <xf numFmtId="0" fontId="6" fillId="2" borderId="15" xfId="0" applyFont="1" applyFill="1" applyBorder="1" applyAlignment="1">
      <alignment horizontal="right" vertical="center"/>
    </xf>
    <xf numFmtId="0" fontId="6" fillId="2" borderId="10" xfId="0" applyFont="1" applyFill="1" applyBorder="1" applyAlignment="1">
      <alignment horizontal="left" vertical="center"/>
    </xf>
    <xf numFmtId="169" fontId="1" fillId="0" borderId="0" xfId="0" applyNumberFormat="1" applyFont="1"/>
    <xf numFmtId="0" fontId="1"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6" fillId="2" borderId="11" xfId="0" applyFont="1" applyFill="1" applyBorder="1" applyAlignment="1">
      <alignment vertical="center"/>
    </xf>
    <xf numFmtId="165" fontId="6" fillId="2" borderId="12" xfId="0" applyNumberFormat="1" applyFont="1" applyFill="1" applyBorder="1" applyAlignment="1">
      <alignment vertical="center"/>
    </xf>
    <xf numFmtId="167" fontId="6" fillId="2" borderId="12" xfId="0" applyNumberFormat="1" applyFont="1" applyFill="1" applyBorder="1" applyAlignment="1">
      <alignment vertical="center"/>
    </xf>
    <xf numFmtId="169" fontId="6" fillId="2" borderId="13" xfId="0" applyNumberFormat="1" applyFont="1" applyFill="1" applyBorder="1" applyAlignment="1">
      <alignment horizontal="right" vertical="center"/>
    </xf>
    <xf numFmtId="169" fontId="6" fillId="2" borderId="8" xfId="0" applyNumberFormat="1" applyFont="1" applyFill="1" applyBorder="1" applyAlignment="1">
      <alignment vertical="center"/>
    </xf>
    <xf numFmtId="169" fontId="7" fillId="0" borderId="0" xfId="0" applyNumberFormat="1" applyFont="1" applyFill="1" applyAlignment="1">
      <alignment horizontal="left"/>
    </xf>
    <xf numFmtId="169" fontId="4" fillId="0" borderId="0" xfId="0" applyNumberFormat="1" applyFont="1" applyFill="1"/>
    <xf numFmtId="9" fontId="7" fillId="0" borderId="0" xfId="2" applyFont="1"/>
    <xf numFmtId="9" fontId="7" fillId="0" borderId="0" xfId="2" applyFont="1" applyFill="1" applyAlignment="1">
      <alignment horizontal="left"/>
    </xf>
    <xf numFmtId="169" fontId="1" fillId="0" borderId="0" xfId="0" applyNumberFormat="1" applyFont="1" applyFill="1"/>
    <xf numFmtId="0" fontId="25" fillId="0" borderId="0" xfId="0" applyFont="1" applyFill="1"/>
    <xf numFmtId="169" fontId="8" fillId="2" borderId="11" xfId="0" applyNumberFormat="1" applyFont="1" applyFill="1" applyBorder="1" applyAlignment="1">
      <alignment vertical="center"/>
    </xf>
    <xf numFmtId="169" fontId="8" fillId="2" borderId="12" xfId="0" applyNumberFormat="1" applyFont="1" applyFill="1" applyBorder="1" applyAlignment="1">
      <alignment vertical="center"/>
    </xf>
    <xf numFmtId="167" fontId="18" fillId="0" borderId="0" xfId="0" applyNumberFormat="1" applyFont="1"/>
    <xf numFmtId="167" fontId="21" fillId="0" borderId="0" xfId="0" applyNumberFormat="1" applyFont="1" applyBorder="1" applyAlignment="1">
      <alignment vertical="center"/>
    </xf>
    <xf numFmtId="169" fontId="9" fillId="0" borderId="0" xfId="0" applyNumberFormat="1" applyFont="1" applyBorder="1" applyAlignment="1">
      <alignment vertical="center"/>
    </xf>
    <xf numFmtId="169" fontId="9" fillId="0" borderId="0" xfId="0" applyNumberFormat="1" applyFont="1" applyFill="1" applyBorder="1" applyAlignment="1">
      <alignment horizontal="left" vertical="center"/>
    </xf>
    <xf numFmtId="0" fontId="40" fillId="0" borderId="0" xfId="0" applyFont="1" applyAlignment="1">
      <alignment vertical="center"/>
    </xf>
    <xf numFmtId="165" fontId="40" fillId="0" borderId="0" xfId="0" applyNumberFormat="1" applyFont="1" applyAlignment="1">
      <alignment vertical="center"/>
    </xf>
    <xf numFmtId="0" fontId="41" fillId="0" borderId="0" xfId="0" applyFont="1" applyAlignment="1">
      <alignment vertical="center"/>
    </xf>
    <xf numFmtId="0" fontId="40" fillId="0" borderId="0" xfId="0" applyFont="1"/>
    <xf numFmtId="0" fontId="42" fillId="0" borderId="0" xfId="0" applyFont="1"/>
    <xf numFmtId="0" fontId="43" fillId="0" borderId="0" xfId="0" applyFont="1"/>
    <xf numFmtId="0" fontId="42" fillId="0" borderId="0" xfId="0" applyFont="1" applyAlignment="1">
      <alignment vertical="center"/>
    </xf>
    <xf numFmtId="165" fontId="42" fillId="0" borderId="0" xfId="0" applyNumberFormat="1" applyFont="1" applyAlignment="1">
      <alignment vertical="center"/>
    </xf>
    <xf numFmtId="0" fontId="44" fillId="0" borderId="0" xfId="0" applyFont="1" applyAlignment="1">
      <alignment vertical="center"/>
    </xf>
    <xf numFmtId="0" fontId="45" fillId="0" borderId="0" xfId="0" applyFont="1" applyAlignment="1">
      <alignment vertical="center"/>
    </xf>
    <xf numFmtId="165" fontId="45" fillId="0" borderId="0" xfId="0" applyNumberFormat="1" applyFont="1" applyAlignment="1">
      <alignment vertical="center"/>
    </xf>
    <xf numFmtId="0" fontId="46" fillId="0" borderId="0" xfId="7" applyFont="1" applyAlignment="1"/>
    <xf numFmtId="0" fontId="47" fillId="0" borderId="0" xfId="7" applyFont="1" applyAlignment="1">
      <alignment vertical="center"/>
    </xf>
    <xf numFmtId="0" fontId="48" fillId="0" borderId="0" xfId="7" applyFont="1" applyAlignment="1">
      <alignment vertical="center"/>
    </xf>
    <xf numFmtId="167" fontId="49" fillId="0" borderId="0" xfId="7" applyNumberFormat="1" applyFont="1" applyAlignment="1">
      <alignment vertical="center"/>
    </xf>
    <xf numFmtId="167" fontId="49" fillId="0" borderId="0" xfId="7" applyNumberFormat="1" applyFont="1" applyAlignment="1">
      <alignment horizontal="right" vertical="center"/>
    </xf>
    <xf numFmtId="174" fontId="50" fillId="0" borderId="0" xfId="7" applyNumberFormat="1" applyFont="1" applyFill="1" applyBorder="1" applyAlignment="1">
      <alignment horizontal="right" vertical="center"/>
    </xf>
    <xf numFmtId="9" fontId="49" fillId="0" borderId="0" xfId="7" applyNumberFormat="1" applyFont="1" applyAlignment="1">
      <alignment vertical="center"/>
    </xf>
    <xf numFmtId="0" fontId="49" fillId="0" borderId="0" xfId="7" applyFont="1" applyAlignment="1">
      <alignment vertical="center"/>
    </xf>
    <xf numFmtId="0" fontId="49" fillId="0" borderId="0" xfId="7" applyFont="1" applyAlignment="1">
      <alignment horizontal="right" vertical="center"/>
    </xf>
    <xf numFmtId="0" fontId="51" fillId="0" borderId="0" xfId="7" applyFont="1" applyAlignment="1">
      <alignment vertical="center"/>
    </xf>
    <xf numFmtId="167" fontId="51" fillId="0" borderId="0" xfId="7" applyNumberFormat="1" applyFont="1" applyAlignment="1">
      <alignment vertical="center"/>
    </xf>
    <xf numFmtId="167" fontId="51" fillId="0" borderId="0" xfId="7" applyNumberFormat="1" applyFont="1" applyAlignment="1">
      <alignment horizontal="right" vertical="center"/>
    </xf>
    <xf numFmtId="0" fontId="51" fillId="0" borderId="0" xfId="7" applyFont="1" applyAlignment="1">
      <alignment horizontal="right" vertical="center"/>
    </xf>
    <xf numFmtId="9" fontId="51" fillId="0" borderId="0" xfId="7" applyNumberFormat="1" applyFont="1" applyAlignment="1">
      <alignment vertical="center"/>
    </xf>
    <xf numFmtId="167" fontId="52" fillId="12" borderId="1" xfId="7" applyNumberFormat="1" applyFont="1" applyFill="1" applyBorder="1" applyAlignment="1">
      <alignment horizontal="right" vertical="center"/>
    </xf>
    <xf numFmtId="0" fontId="52" fillId="12" borderId="4" xfId="7" applyFont="1" applyFill="1" applyBorder="1" applyAlignment="1">
      <alignment horizontal="center" vertical="center"/>
    </xf>
    <xf numFmtId="0" fontId="53" fillId="0" borderId="0" xfId="7" applyFont="1" applyAlignment="1">
      <alignment horizontal="right" vertical="center"/>
    </xf>
    <xf numFmtId="167" fontId="53" fillId="0" borderId="0" xfId="7" applyNumberFormat="1" applyFont="1" applyAlignment="1">
      <alignment vertical="center"/>
    </xf>
    <xf numFmtId="0" fontId="53" fillId="0" borderId="0" xfId="7" applyFont="1" applyAlignment="1">
      <alignment vertical="center"/>
    </xf>
    <xf numFmtId="167" fontId="52" fillId="12" borderId="5" xfId="7" applyNumberFormat="1" applyFont="1" applyFill="1" applyBorder="1" applyAlignment="1">
      <alignment horizontal="right" vertical="center"/>
    </xf>
    <xf numFmtId="0" fontId="52" fillId="12" borderId="8" xfId="7" applyFont="1" applyFill="1" applyBorder="1" applyAlignment="1">
      <alignment horizontal="left" vertical="center"/>
    </xf>
    <xf numFmtId="9" fontId="53" fillId="0" borderId="0" xfId="7" applyNumberFormat="1" applyFont="1" applyAlignment="1">
      <alignment vertical="center"/>
    </xf>
    <xf numFmtId="0" fontId="51" fillId="0" borderId="19" xfId="7" applyFont="1" applyBorder="1" applyAlignment="1">
      <alignment vertical="center"/>
    </xf>
    <xf numFmtId="4" fontId="51" fillId="0" borderId="0" xfId="7" applyNumberFormat="1" applyFont="1" applyAlignment="1">
      <alignment horizontal="right" vertical="center"/>
    </xf>
    <xf numFmtId="9" fontId="51" fillId="0" borderId="0" xfId="7" applyNumberFormat="1" applyFont="1" applyAlignment="1">
      <alignment horizontal="right" vertical="center"/>
    </xf>
    <xf numFmtId="0" fontId="51" fillId="0" borderId="20" xfId="7" applyFont="1" applyBorder="1" applyAlignment="1">
      <alignment vertical="center"/>
    </xf>
    <xf numFmtId="165" fontId="51" fillId="0" borderId="0" xfId="8" applyFont="1" applyAlignment="1">
      <alignment vertical="center"/>
    </xf>
    <xf numFmtId="167" fontId="54" fillId="13" borderId="23" xfId="7" applyNumberFormat="1" applyFont="1" applyFill="1" applyBorder="1" applyAlignment="1">
      <alignment vertical="center"/>
    </xf>
    <xf numFmtId="4" fontId="51" fillId="0" borderId="0" xfId="7" applyNumberFormat="1" applyFont="1" applyAlignment="1">
      <alignment vertical="center"/>
    </xf>
    <xf numFmtId="0" fontId="55" fillId="0" borderId="0" xfId="7" applyFont="1"/>
    <xf numFmtId="167" fontId="54" fillId="14" borderId="25" xfId="7" applyNumberFormat="1" applyFont="1" applyFill="1" applyBorder="1" applyAlignment="1">
      <alignment vertical="center"/>
    </xf>
    <xf numFmtId="4" fontId="48" fillId="0" borderId="0" xfId="7" applyNumberFormat="1" applyFont="1" applyAlignment="1">
      <alignment horizontal="right" vertical="center"/>
    </xf>
    <xf numFmtId="9" fontId="48" fillId="0" borderId="0" xfId="7" applyNumberFormat="1" applyFont="1" applyAlignment="1">
      <alignment vertical="center"/>
    </xf>
    <xf numFmtId="0" fontId="48" fillId="0" borderId="0" xfId="7" applyFont="1" applyAlignment="1">
      <alignment horizontal="left" vertical="center"/>
    </xf>
    <xf numFmtId="167" fontId="48" fillId="0" borderId="0" xfId="7" applyNumberFormat="1" applyFont="1" applyAlignment="1">
      <alignment vertical="center"/>
    </xf>
    <xf numFmtId="169" fontId="51" fillId="0" borderId="0" xfId="7" applyNumberFormat="1" applyFont="1" applyAlignment="1">
      <alignment vertical="center"/>
    </xf>
    <xf numFmtId="0" fontId="51" fillId="0" borderId="0" xfId="7" applyFont="1" applyAlignment="1">
      <alignment horizontal="left" vertical="center"/>
    </xf>
    <xf numFmtId="167" fontId="54" fillId="15" borderId="26" xfId="7" applyNumberFormat="1" applyFont="1" applyFill="1" applyBorder="1" applyAlignment="1">
      <alignment vertical="center"/>
    </xf>
    <xf numFmtId="4" fontId="47" fillId="0" borderId="0" xfId="7" applyNumberFormat="1" applyFont="1" applyAlignment="1">
      <alignment horizontal="right" vertical="center"/>
    </xf>
    <xf numFmtId="167" fontId="48" fillId="0" borderId="0" xfId="7" applyNumberFormat="1" applyFont="1" applyAlignment="1">
      <alignment horizontal="right" vertical="center"/>
    </xf>
    <xf numFmtId="4" fontId="53" fillId="0" borderId="0" xfId="7" applyNumberFormat="1" applyFont="1" applyAlignment="1">
      <alignment horizontal="left" vertical="center"/>
    </xf>
    <xf numFmtId="4" fontId="51" fillId="0" borderId="0" xfId="7" applyNumberFormat="1" applyFont="1" applyAlignment="1">
      <alignment horizontal="left" vertical="center"/>
    </xf>
    <xf numFmtId="9" fontId="51" fillId="0" borderId="0" xfId="7" applyNumberFormat="1" applyFont="1" applyAlignment="1">
      <alignment horizontal="left" vertical="center"/>
    </xf>
    <xf numFmtId="4" fontId="53" fillId="0" borderId="0" xfId="7" applyNumberFormat="1" applyFont="1" applyAlignment="1">
      <alignment horizontal="right" vertical="center"/>
    </xf>
    <xf numFmtId="0" fontId="48" fillId="0" borderId="0" xfId="7" applyFont="1"/>
    <xf numFmtId="0" fontId="51" fillId="0" borderId="0" xfId="7" applyFont="1"/>
    <xf numFmtId="0" fontId="53" fillId="0" borderId="0" xfId="7" applyFont="1"/>
    <xf numFmtId="167" fontId="53" fillId="0" borderId="0" xfId="7" applyNumberFormat="1" applyFont="1"/>
    <xf numFmtId="0" fontId="53" fillId="0" borderId="0" xfId="7" applyFont="1" applyAlignment="1">
      <alignment horizontal="left" vertical="center"/>
    </xf>
    <xf numFmtId="167" fontId="54" fillId="16" borderId="26" xfId="7" applyNumberFormat="1" applyFont="1" applyFill="1" applyBorder="1" applyAlignment="1">
      <alignment vertical="center"/>
    </xf>
    <xf numFmtId="167" fontId="53" fillId="0" borderId="0" xfId="7" applyNumberFormat="1" applyFont="1" applyAlignment="1">
      <alignment horizontal="left" vertical="center"/>
    </xf>
    <xf numFmtId="167" fontId="51" fillId="0" borderId="0" xfId="7" applyNumberFormat="1" applyFont="1"/>
    <xf numFmtId="9" fontId="51" fillId="0" borderId="0" xfId="7" applyNumberFormat="1" applyFont="1" applyAlignment="1">
      <alignment horizontal="center" vertical="center"/>
    </xf>
    <xf numFmtId="4" fontId="56" fillId="0" borderId="0" xfId="7" applyNumberFormat="1" applyFont="1" applyAlignment="1">
      <alignment horizontal="left" vertical="center"/>
    </xf>
    <xf numFmtId="167" fontId="54" fillId="18" borderId="26" xfId="7" applyNumberFormat="1" applyFont="1" applyFill="1" applyBorder="1" applyAlignment="1">
      <alignment vertical="center"/>
    </xf>
    <xf numFmtId="167" fontId="56" fillId="0" borderId="0" xfId="7" applyNumberFormat="1" applyFont="1" applyAlignment="1">
      <alignment horizontal="left" vertical="center"/>
    </xf>
    <xf numFmtId="169" fontId="51" fillId="0" borderId="0" xfId="7" applyNumberFormat="1" applyFont="1" applyAlignment="1">
      <alignment horizontal="right" vertical="center"/>
    </xf>
    <xf numFmtId="0" fontId="56" fillId="0" borderId="0" xfId="7" applyFont="1"/>
    <xf numFmtId="0" fontId="47" fillId="0" borderId="0" xfId="7" applyFont="1"/>
    <xf numFmtId="167" fontId="54" fillId="19" borderId="26" xfId="7" applyNumberFormat="1" applyFont="1" applyFill="1" applyBorder="1" applyAlignment="1">
      <alignment vertical="center"/>
    </xf>
    <xf numFmtId="4" fontId="47" fillId="0" borderId="0" xfId="7" applyNumberFormat="1" applyFont="1" applyAlignment="1">
      <alignment horizontal="left" vertical="center"/>
    </xf>
    <xf numFmtId="0" fontId="51" fillId="0" borderId="0" xfId="7" applyFont="1" applyAlignment="1">
      <alignment horizontal="left"/>
    </xf>
    <xf numFmtId="165" fontId="48" fillId="0" borderId="0" xfId="7" applyNumberFormat="1" applyFont="1" applyAlignment="1">
      <alignment vertical="center"/>
    </xf>
    <xf numFmtId="169" fontId="48" fillId="0" borderId="0" xfId="7" applyNumberFormat="1" applyFont="1" applyAlignment="1">
      <alignment vertical="center"/>
    </xf>
    <xf numFmtId="169" fontId="51" fillId="0" borderId="0" xfId="7" applyNumberFormat="1" applyFont="1"/>
    <xf numFmtId="0" fontId="57" fillId="0" borderId="0" xfId="7" applyFont="1"/>
    <xf numFmtId="169" fontId="57" fillId="0" borderId="0" xfId="7" applyNumberFormat="1" applyFont="1"/>
    <xf numFmtId="167" fontId="52" fillId="12" borderId="29" xfId="7" applyNumberFormat="1" applyFont="1" applyFill="1" applyBorder="1" applyAlignment="1">
      <alignment horizontal="right" vertical="center"/>
    </xf>
    <xf numFmtId="49" fontId="52" fillId="12" borderId="28" xfId="7" applyNumberFormat="1" applyFont="1" applyFill="1" applyBorder="1" applyAlignment="1">
      <alignment horizontal="center" vertical="center"/>
    </xf>
    <xf numFmtId="0" fontId="57" fillId="0" borderId="0" xfId="7" applyFont="1" applyAlignment="1">
      <alignment vertical="center"/>
    </xf>
    <xf numFmtId="0" fontId="46" fillId="0" borderId="0" xfId="7" applyFont="1" applyAlignment="1">
      <alignment vertical="center"/>
    </xf>
    <xf numFmtId="167" fontId="52" fillId="12" borderId="30" xfId="7" applyNumberFormat="1" applyFont="1" applyFill="1" applyBorder="1" applyAlignment="1">
      <alignment horizontal="right" vertical="center"/>
    </xf>
    <xf numFmtId="49" fontId="52" fillId="12" borderId="16" xfId="7" applyNumberFormat="1" applyFont="1" applyFill="1" applyBorder="1" applyAlignment="1">
      <alignment vertical="center"/>
    </xf>
    <xf numFmtId="169" fontId="51" fillId="0" borderId="0" xfId="7" applyNumberFormat="1" applyFont="1" applyAlignment="1">
      <alignment vertical="center" wrapText="1"/>
    </xf>
    <xf numFmtId="0" fontId="57" fillId="0" borderId="0" xfId="7" applyFont="1" applyAlignment="1">
      <alignment vertical="center" wrapText="1"/>
    </xf>
    <xf numFmtId="0" fontId="46" fillId="0" borderId="0" xfId="7" applyFont="1" applyAlignment="1">
      <alignment vertical="center" wrapText="1"/>
    </xf>
    <xf numFmtId="0" fontId="51" fillId="0" borderId="0" xfId="7" applyFont="1" applyBorder="1" applyAlignment="1">
      <alignment vertical="center"/>
    </xf>
    <xf numFmtId="167" fontId="51" fillId="0" borderId="0" xfId="7" applyNumberFormat="1" applyFont="1" applyBorder="1" applyAlignment="1">
      <alignment vertical="center"/>
    </xf>
    <xf numFmtId="167" fontId="51" fillId="0" borderId="16" xfId="7" applyNumberFormat="1" applyFont="1" applyBorder="1" applyAlignment="1">
      <alignment vertical="center"/>
    </xf>
    <xf numFmtId="0" fontId="51" fillId="0" borderId="31" xfId="7" applyFont="1" applyBorder="1" applyAlignment="1">
      <alignment vertical="center"/>
    </xf>
    <xf numFmtId="0" fontId="51" fillId="0" borderId="17" xfId="7" applyFont="1" applyBorder="1" applyAlignment="1">
      <alignment vertical="center"/>
    </xf>
    <xf numFmtId="167" fontId="51" fillId="0" borderId="17" xfId="7" applyNumberFormat="1" applyFont="1" applyBorder="1" applyAlignment="1">
      <alignment vertical="center"/>
    </xf>
    <xf numFmtId="167" fontId="51" fillId="0" borderId="18" xfId="7" applyNumberFormat="1" applyFont="1" applyBorder="1" applyAlignment="1">
      <alignment vertical="center"/>
    </xf>
    <xf numFmtId="0" fontId="54" fillId="12" borderId="24" xfId="7" applyFont="1" applyFill="1" applyBorder="1" applyAlignment="1">
      <alignment vertical="center"/>
    </xf>
    <xf numFmtId="0" fontId="54" fillId="12" borderId="32" xfId="7" applyFont="1" applyFill="1" applyBorder="1" applyAlignment="1">
      <alignment vertical="center"/>
    </xf>
    <xf numFmtId="167" fontId="54" fillId="12" borderId="32" xfId="7" applyNumberFormat="1" applyFont="1" applyFill="1" applyBorder="1" applyAlignment="1">
      <alignment vertical="center"/>
    </xf>
    <xf numFmtId="167" fontId="54" fillId="12" borderId="25" xfId="7" applyNumberFormat="1" applyFont="1" applyFill="1" applyBorder="1" applyAlignment="1">
      <alignment vertical="center"/>
    </xf>
    <xf numFmtId="167" fontId="54" fillId="12" borderId="26" xfId="7" applyNumberFormat="1" applyFont="1" applyFill="1" applyBorder="1" applyAlignment="1">
      <alignment vertical="center"/>
    </xf>
    <xf numFmtId="169" fontId="53" fillId="0" borderId="0" xfId="7" applyNumberFormat="1" applyFont="1" applyAlignment="1">
      <alignment vertical="center"/>
    </xf>
    <xf numFmtId="0" fontId="48" fillId="0" borderId="0" xfId="7" applyFont="1" applyAlignment="1">
      <alignment horizontal="left"/>
    </xf>
    <xf numFmtId="167" fontId="53" fillId="0" borderId="0" xfId="7" applyNumberFormat="1" applyFont="1" applyAlignment="1">
      <alignment horizontal="left"/>
    </xf>
    <xf numFmtId="167" fontId="51" fillId="0" borderId="0" xfId="7" applyNumberFormat="1" applyFont="1" applyAlignment="1">
      <alignment horizontal="left" vertical="center"/>
    </xf>
    <xf numFmtId="167" fontId="47" fillId="0" borderId="0" xfId="7" applyNumberFormat="1" applyFont="1" applyAlignment="1">
      <alignment horizontal="left"/>
    </xf>
    <xf numFmtId="167" fontId="51" fillId="0" borderId="0" xfId="7" applyNumberFormat="1" applyFont="1" applyAlignment="1">
      <alignment horizontal="left"/>
    </xf>
    <xf numFmtId="167" fontId="56" fillId="0" borderId="0" xfId="7" applyNumberFormat="1" applyFont="1" applyAlignment="1">
      <alignment horizontal="left"/>
    </xf>
    <xf numFmtId="167" fontId="52" fillId="12" borderId="33" xfId="7" applyNumberFormat="1" applyFont="1" applyFill="1" applyBorder="1" applyAlignment="1">
      <alignment horizontal="right" vertical="center"/>
    </xf>
    <xf numFmtId="49" fontId="52" fillId="12" borderId="18" xfId="7" applyNumberFormat="1" applyFont="1" applyFill="1" applyBorder="1" applyAlignment="1">
      <alignment vertical="center"/>
    </xf>
    <xf numFmtId="0" fontId="51" fillId="0" borderId="27" xfId="7" applyFont="1" applyBorder="1" applyAlignment="1">
      <alignment vertical="center"/>
    </xf>
    <xf numFmtId="167" fontId="51" fillId="0" borderId="27" xfId="7" applyNumberFormat="1" applyFont="1" applyBorder="1" applyAlignment="1">
      <alignment vertical="center"/>
    </xf>
    <xf numFmtId="167" fontId="51" fillId="0" borderId="28" xfId="7" applyNumberFormat="1" applyFont="1" applyBorder="1" applyAlignment="1">
      <alignment vertical="center"/>
    </xf>
    <xf numFmtId="0" fontId="53" fillId="0" borderId="0" xfId="7" applyFont="1" applyAlignment="1">
      <alignment horizontal="left"/>
    </xf>
    <xf numFmtId="0" fontId="53" fillId="0" borderId="0" xfId="7" applyFont="1" applyAlignment="1">
      <alignment horizontal="center"/>
    </xf>
    <xf numFmtId="167" fontId="51" fillId="0" borderId="0" xfId="7" applyNumberFormat="1" applyFont="1" applyAlignment="1">
      <alignment horizontal="center" vertical="center"/>
    </xf>
    <xf numFmtId="174" fontId="51" fillId="0" borderId="0" xfId="7" applyNumberFormat="1" applyFont="1" applyAlignment="1">
      <alignment horizontal="right" vertical="center"/>
    </xf>
    <xf numFmtId="174" fontId="53" fillId="0" borderId="0" xfId="7" applyNumberFormat="1" applyFont="1" applyAlignment="1">
      <alignment horizontal="right" vertical="center"/>
    </xf>
    <xf numFmtId="0" fontId="56" fillId="0" borderId="0" xfId="7" applyFont="1" applyAlignment="1">
      <alignment vertical="center"/>
    </xf>
    <xf numFmtId="167" fontId="48" fillId="0" borderId="0" xfId="7" applyNumberFormat="1" applyFont="1" applyAlignment="1">
      <alignment horizontal="right"/>
    </xf>
    <xf numFmtId="9" fontId="56" fillId="0" borderId="0" xfId="7" applyNumberFormat="1" applyFont="1" applyAlignment="1">
      <alignment vertical="center"/>
    </xf>
    <xf numFmtId="172" fontId="53" fillId="0" borderId="0" xfId="7" applyNumberFormat="1" applyFont="1" applyAlignment="1">
      <alignment vertical="center"/>
    </xf>
    <xf numFmtId="0" fontId="52" fillId="12" borderId="28" xfId="7" applyFont="1" applyFill="1" applyBorder="1" applyAlignment="1">
      <alignment horizontal="center" vertical="center"/>
    </xf>
    <xf numFmtId="0" fontId="52" fillId="12" borderId="16" xfId="7" applyFont="1" applyFill="1" applyBorder="1" applyAlignment="1">
      <alignment horizontal="left" vertical="center"/>
    </xf>
    <xf numFmtId="167" fontId="59" fillId="12" borderId="32" xfId="7" applyNumberFormat="1" applyFont="1" applyFill="1" applyBorder="1" applyAlignment="1">
      <alignment vertical="center"/>
    </xf>
    <xf numFmtId="167" fontId="54" fillId="12" borderId="32" xfId="7" applyNumberFormat="1" applyFont="1" applyFill="1" applyBorder="1" applyAlignment="1">
      <alignment horizontal="right" vertical="center"/>
    </xf>
    <xf numFmtId="9" fontId="53" fillId="0" borderId="0" xfId="7" applyNumberFormat="1" applyFont="1" applyAlignment="1">
      <alignment horizontal="right" vertical="center"/>
    </xf>
    <xf numFmtId="0" fontId="48" fillId="0" borderId="0" xfId="7" applyFont="1" applyAlignment="1">
      <alignment horizontal="right" vertical="center"/>
    </xf>
    <xf numFmtId="167" fontId="52" fillId="12" borderId="19" xfId="7" applyNumberFormat="1" applyFont="1" applyFill="1" applyBorder="1" applyAlignment="1">
      <alignment vertical="center"/>
    </xf>
    <xf numFmtId="167" fontId="52" fillId="12" borderId="28" xfId="7" applyNumberFormat="1" applyFont="1" applyFill="1" applyBorder="1" applyAlignment="1">
      <alignment horizontal="right" vertical="center"/>
    </xf>
    <xf numFmtId="49" fontId="52" fillId="0" borderId="0" xfId="7" applyNumberFormat="1" applyFont="1" applyAlignment="1">
      <alignment horizontal="center" vertical="center"/>
    </xf>
    <xf numFmtId="167" fontId="52" fillId="12" borderId="31" xfId="7" applyNumberFormat="1" applyFont="1" applyFill="1" applyBorder="1" applyAlignment="1">
      <alignment vertical="center"/>
    </xf>
    <xf numFmtId="167" fontId="52" fillId="12" borderId="18" xfId="7" applyNumberFormat="1" applyFont="1" applyFill="1" applyBorder="1" applyAlignment="1">
      <alignment horizontal="right" vertical="center"/>
    </xf>
    <xf numFmtId="49" fontId="52" fillId="0" borderId="0" xfId="7" applyNumberFormat="1" applyFont="1" applyAlignment="1">
      <alignment vertical="center"/>
    </xf>
    <xf numFmtId="0" fontId="53" fillId="0" borderId="0" xfId="7" applyFont="1" applyAlignment="1">
      <alignment vertical="top" wrapText="1"/>
    </xf>
    <xf numFmtId="167" fontId="56" fillId="0" borderId="0" xfId="7" applyNumberFormat="1" applyFont="1" applyAlignment="1">
      <alignment vertical="center"/>
    </xf>
    <xf numFmtId="169" fontId="51" fillId="0" borderId="0" xfId="7" applyNumberFormat="1" applyFont="1" applyAlignment="1">
      <alignment horizontal="left" vertical="center"/>
    </xf>
    <xf numFmtId="0" fontId="52" fillId="0" borderId="0" xfId="7" applyFont="1" applyAlignment="1">
      <alignment horizontal="center" vertical="center"/>
    </xf>
    <xf numFmtId="0" fontId="52" fillId="0" borderId="0" xfId="7" applyFont="1" applyAlignment="1">
      <alignment horizontal="left" vertical="center"/>
    </xf>
    <xf numFmtId="167" fontId="51" fillId="0" borderId="27" xfId="7" applyNumberFormat="1" applyFont="1" applyBorder="1" applyAlignment="1">
      <alignment horizontal="right" vertical="center"/>
    </xf>
    <xf numFmtId="167" fontId="51" fillId="0" borderId="0" xfId="7" applyNumberFormat="1" applyFont="1" applyBorder="1" applyAlignment="1">
      <alignment horizontal="right" vertical="center"/>
    </xf>
    <xf numFmtId="167" fontId="51" fillId="0" borderId="17" xfId="7" applyNumberFormat="1" applyFont="1" applyBorder="1" applyAlignment="1">
      <alignment horizontal="right" vertical="center"/>
    </xf>
    <xf numFmtId="0" fontId="48" fillId="0" borderId="20" xfId="7" applyFont="1" applyBorder="1" applyAlignment="1">
      <alignment vertical="center"/>
    </xf>
    <xf numFmtId="0" fontId="51" fillId="0" borderId="0" xfId="7" applyFont="1" applyAlignment="1">
      <alignment horizontal="center" vertical="center"/>
    </xf>
    <xf numFmtId="9" fontId="53" fillId="0" borderId="0" xfId="7" applyNumberFormat="1" applyFont="1" applyAlignment="1">
      <alignment horizontal="left" vertical="center"/>
    </xf>
    <xf numFmtId="176" fontId="53" fillId="0" borderId="0" xfId="7" applyNumberFormat="1" applyFont="1" applyAlignment="1">
      <alignment horizontal="right" vertical="center"/>
    </xf>
    <xf numFmtId="4" fontId="53" fillId="0" borderId="0" xfId="7" applyNumberFormat="1" applyFont="1" applyAlignment="1">
      <alignment vertical="center"/>
    </xf>
    <xf numFmtId="177" fontId="52" fillId="12" borderId="28" xfId="7" applyNumberFormat="1" applyFont="1" applyFill="1" applyBorder="1" applyAlignment="1">
      <alignment horizontal="right" vertical="center"/>
    </xf>
    <xf numFmtId="0" fontId="51" fillId="0" borderId="0" xfId="7" applyFont="1" applyFill="1" applyAlignment="1">
      <alignment vertical="center"/>
    </xf>
    <xf numFmtId="167" fontId="51" fillId="0" borderId="0" xfId="7" applyNumberFormat="1" applyFont="1" applyFill="1" applyAlignment="1">
      <alignment vertical="center"/>
    </xf>
    <xf numFmtId="4" fontId="53" fillId="0" borderId="0" xfId="7" applyNumberFormat="1" applyFont="1" applyFill="1" applyAlignment="1">
      <alignment horizontal="right" vertical="center"/>
    </xf>
    <xf numFmtId="0" fontId="51" fillId="0" borderId="0" xfId="7" applyFont="1" applyBorder="1"/>
    <xf numFmtId="167" fontId="51" fillId="0" borderId="0" xfId="7" applyNumberFormat="1" applyFont="1" applyBorder="1"/>
    <xf numFmtId="0" fontId="54" fillId="12" borderId="11" xfId="7" applyFont="1" applyFill="1" applyBorder="1"/>
    <xf numFmtId="0" fontId="54" fillId="12" borderId="12" xfId="7" applyFont="1" applyFill="1" applyBorder="1"/>
    <xf numFmtId="167" fontId="54" fillId="12" borderId="12" xfId="7" applyNumberFormat="1" applyFont="1" applyFill="1" applyBorder="1"/>
    <xf numFmtId="0" fontId="46" fillId="2" borderId="12" xfId="7" applyFont="1" applyFill="1" applyBorder="1" applyAlignment="1"/>
    <xf numFmtId="167" fontId="54" fillId="12" borderId="34" xfId="7" applyNumberFormat="1" applyFont="1" applyFill="1" applyBorder="1"/>
    <xf numFmtId="167" fontId="48" fillId="0" borderId="0" xfId="7" applyNumberFormat="1" applyFont="1"/>
    <xf numFmtId="167" fontId="54" fillId="15" borderId="26" xfId="7" applyNumberFormat="1" applyFont="1" applyFill="1" applyBorder="1"/>
    <xf numFmtId="167" fontId="54" fillId="16" borderId="26" xfId="7" applyNumberFormat="1" applyFont="1" applyFill="1" applyBorder="1"/>
    <xf numFmtId="167" fontId="52" fillId="12" borderId="29" xfId="7" applyNumberFormat="1" applyFont="1" applyFill="1" applyBorder="1" applyAlignment="1">
      <alignment horizontal="right"/>
    </xf>
    <xf numFmtId="49" fontId="52" fillId="12" borderId="28" xfId="7" applyNumberFormat="1" applyFont="1" applyFill="1" applyBorder="1" applyAlignment="1">
      <alignment horizontal="center"/>
    </xf>
    <xf numFmtId="167" fontId="52" fillId="12" borderId="30" xfId="7" applyNumberFormat="1" applyFont="1" applyFill="1" applyBorder="1" applyAlignment="1">
      <alignment horizontal="right"/>
    </xf>
    <xf numFmtId="49" fontId="52" fillId="12" borderId="16" xfId="7" applyNumberFormat="1" applyFont="1" applyFill="1" applyBorder="1"/>
    <xf numFmtId="0" fontId="51" fillId="0" borderId="27" xfId="7" applyFont="1" applyBorder="1"/>
    <xf numFmtId="167" fontId="51" fillId="0" borderId="27" xfId="7" applyNumberFormat="1" applyFont="1" applyBorder="1"/>
    <xf numFmtId="167" fontId="51" fillId="0" borderId="28" xfId="7" applyNumberFormat="1" applyFont="1" applyBorder="1"/>
    <xf numFmtId="167" fontId="51" fillId="0" borderId="16" xfId="7" applyNumberFormat="1" applyFont="1" applyBorder="1"/>
    <xf numFmtId="0" fontId="51" fillId="0" borderId="17" xfId="7" applyFont="1" applyBorder="1"/>
    <xf numFmtId="167" fontId="51" fillId="0" borderId="17" xfId="7" applyNumberFormat="1" applyFont="1" applyBorder="1"/>
    <xf numFmtId="167" fontId="51" fillId="0" borderId="18" xfId="7" applyNumberFormat="1" applyFont="1" applyBorder="1"/>
    <xf numFmtId="0" fontId="54" fillId="12" borderId="24" xfId="7" applyFont="1" applyFill="1" applyBorder="1"/>
    <xf numFmtId="0" fontId="54" fillId="12" borderId="32" xfId="7" applyFont="1" applyFill="1" applyBorder="1"/>
    <xf numFmtId="167" fontId="54" fillId="12" borderId="32" xfId="7" applyNumberFormat="1" applyFont="1" applyFill="1" applyBorder="1"/>
    <xf numFmtId="167" fontId="54" fillId="12" borderId="26" xfId="7" applyNumberFormat="1" applyFont="1" applyFill="1" applyBorder="1"/>
    <xf numFmtId="0" fontId="52" fillId="12" borderId="28" xfId="7" applyFont="1" applyFill="1" applyBorder="1" applyAlignment="1">
      <alignment horizontal="right" vertical="center"/>
    </xf>
    <xf numFmtId="4" fontId="53" fillId="12" borderId="16" xfId="7" applyNumberFormat="1" applyFont="1" applyFill="1" applyBorder="1" applyAlignment="1">
      <alignment horizontal="right" vertical="center"/>
    </xf>
    <xf numFmtId="0" fontId="46" fillId="12" borderId="32" xfId="7" applyFont="1" applyFill="1" applyBorder="1"/>
    <xf numFmtId="9" fontId="47" fillId="0" borderId="0" xfId="7" applyNumberFormat="1" applyFont="1" applyAlignment="1">
      <alignment horizontal="right" vertical="center"/>
    </xf>
    <xf numFmtId="167" fontId="47" fillId="0" borderId="0" xfId="7" applyNumberFormat="1" applyFont="1" applyAlignment="1">
      <alignment vertical="center"/>
    </xf>
    <xf numFmtId="178" fontId="56" fillId="0" borderId="0" xfId="7" applyNumberFormat="1" applyFont="1" applyAlignment="1">
      <alignment vertical="center"/>
    </xf>
    <xf numFmtId="4" fontId="48" fillId="0" borderId="0" xfId="7" applyNumberFormat="1" applyFont="1" applyAlignment="1">
      <alignment vertical="center"/>
    </xf>
    <xf numFmtId="165" fontId="51" fillId="0" borderId="0" xfId="7" applyNumberFormat="1" applyFont="1" applyBorder="1" applyAlignment="1">
      <alignment vertical="center"/>
    </xf>
    <xf numFmtId="169" fontId="51" fillId="0" borderId="0" xfId="7" applyNumberFormat="1" applyFont="1" applyBorder="1" applyAlignment="1">
      <alignment vertical="center"/>
    </xf>
    <xf numFmtId="165" fontId="51" fillId="0" borderId="17" xfId="7" applyNumberFormat="1" applyFont="1" applyBorder="1" applyAlignment="1">
      <alignment vertical="center"/>
    </xf>
    <xf numFmtId="169" fontId="51" fillId="0" borderId="17" xfId="7" applyNumberFormat="1" applyFont="1" applyBorder="1" applyAlignment="1">
      <alignment vertical="center"/>
    </xf>
    <xf numFmtId="167" fontId="54" fillId="12" borderId="24" xfId="7" applyNumberFormat="1" applyFont="1" applyFill="1" applyBorder="1" applyAlignment="1">
      <alignment vertical="center"/>
    </xf>
    <xf numFmtId="0" fontId="54" fillId="0" borderId="0" xfId="7" applyFont="1" applyAlignment="1">
      <alignment vertical="center"/>
    </xf>
    <xf numFmtId="167" fontId="54" fillId="0" borderId="0" xfId="7" applyNumberFormat="1" applyFont="1" applyAlignment="1">
      <alignment vertical="center"/>
    </xf>
    <xf numFmtId="0" fontId="51" fillId="0" borderId="20" xfId="7" applyFont="1" applyBorder="1" applyAlignment="1">
      <alignment horizontal="left" vertical="center"/>
    </xf>
    <xf numFmtId="0" fontId="51" fillId="0" borderId="0" xfId="7" applyFont="1" applyBorder="1" applyAlignment="1">
      <alignment horizontal="left" vertical="center"/>
    </xf>
    <xf numFmtId="167" fontId="51" fillId="0" borderId="0" xfId="7" applyNumberFormat="1" applyFont="1" applyBorder="1" applyAlignment="1">
      <alignment horizontal="left" vertical="center"/>
    </xf>
    <xf numFmtId="0" fontId="61" fillId="0" borderId="0" xfId="7" applyFont="1"/>
    <xf numFmtId="49" fontId="52" fillId="12" borderId="28" xfId="7" applyNumberFormat="1" applyFont="1" applyFill="1" applyBorder="1" applyAlignment="1">
      <alignment horizontal="right"/>
    </xf>
    <xf numFmtId="167" fontId="52" fillId="12" borderId="33" xfId="7" applyNumberFormat="1" applyFont="1" applyFill="1" applyBorder="1" applyAlignment="1">
      <alignment horizontal="right"/>
    </xf>
    <xf numFmtId="49" fontId="52" fillId="12" borderId="18" xfId="7" applyNumberFormat="1" applyFont="1" applyFill="1" applyBorder="1"/>
    <xf numFmtId="0" fontId="51" fillId="0" borderId="20" xfId="7" applyFont="1" applyBorder="1"/>
    <xf numFmtId="167" fontId="48" fillId="0" borderId="0" xfId="7" applyNumberFormat="1" applyFont="1" applyAlignment="1">
      <alignment horizontal="center"/>
    </xf>
    <xf numFmtId="167" fontId="54" fillId="12" borderId="25" xfId="7" applyNumberFormat="1" applyFont="1" applyFill="1" applyBorder="1"/>
    <xf numFmtId="9" fontId="48" fillId="0" borderId="0" xfId="7" applyNumberFormat="1" applyFont="1" applyAlignment="1">
      <alignment horizontal="center"/>
    </xf>
    <xf numFmtId="9" fontId="53" fillId="0" borderId="0" xfId="7" applyNumberFormat="1" applyFont="1"/>
    <xf numFmtId="9" fontId="53" fillId="0" borderId="0" xfId="7" applyNumberFormat="1" applyFont="1" applyAlignment="1">
      <alignment horizontal="left"/>
    </xf>
    <xf numFmtId="4" fontId="53" fillId="0" borderId="0" xfId="7" applyNumberFormat="1" applyFont="1" applyAlignment="1">
      <alignment horizontal="right"/>
    </xf>
    <xf numFmtId="167" fontId="47" fillId="0" borderId="0" xfId="7" applyNumberFormat="1" applyFont="1"/>
    <xf numFmtId="167" fontId="54" fillId="18" borderId="26" xfId="7" applyNumberFormat="1" applyFont="1" applyFill="1" applyBorder="1"/>
    <xf numFmtId="167" fontId="54" fillId="19" borderId="26" xfId="7" applyNumberFormat="1" applyFont="1" applyFill="1" applyBorder="1"/>
    <xf numFmtId="0" fontId="52" fillId="0" borderId="0" xfId="7" applyNumberFormat="1" applyFont="1" applyAlignment="1">
      <alignment horizontal="center"/>
    </xf>
    <xf numFmtId="49" fontId="52" fillId="0" borderId="0" xfId="7" applyNumberFormat="1" applyFont="1"/>
    <xf numFmtId="0" fontId="51" fillId="0" borderId="0" xfId="7" applyFont="1" applyAlignment="1">
      <alignment wrapText="1"/>
    </xf>
    <xf numFmtId="167" fontId="54" fillId="12" borderId="24" xfId="7" applyNumberFormat="1" applyFont="1" applyFill="1" applyBorder="1"/>
    <xf numFmtId="167" fontId="29" fillId="2" borderId="7" xfId="0" applyNumberFormat="1" applyFont="1" applyFill="1" applyBorder="1" applyAlignment="1">
      <alignment horizontal="right" vertical="center"/>
    </xf>
    <xf numFmtId="49" fontId="2" fillId="2" borderId="8" xfId="0" applyNumberFormat="1" applyFont="1" applyFill="1" applyBorder="1" applyAlignment="1">
      <alignment vertical="center"/>
    </xf>
    <xf numFmtId="0" fontId="2" fillId="0" borderId="0" xfId="0" applyFont="1" applyFill="1" applyAlignment="1">
      <alignment horizontal="left" vertical="center"/>
    </xf>
    <xf numFmtId="167" fontId="4" fillId="0" borderId="10" xfId="0" applyNumberFormat="1" applyFont="1" applyFill="1" applyBorder="1" applyAlignment="1">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0" fillId="0" borderId="0" xfId="0" applyFill="1" applyAlignment="1">
      <alignment vertical="center"/>
    </xf>
    <xf numFmtId="0" fontId="18" fillId="0" borderId="0" xfId="0" applyFont="1" applyFill="1" applyAlignment="1">
      <alignment vertical="center"/>
    </xf>
    <xf numFmtId="167" fontId="4" fillId="0" borderId="0" xfId="0" applyNumberFormat="1" applyFont="1" applyBorder="1" applyAlignment="1">
      <alignment horizontal="left" vertical="center"/>
    </xf>
    <xf numFmtId="169" fontId="7" fillId="0" borderId="0" xfId="0" applyNumberFormat="1" applyFont="1" applyBorder="1" applyAlignment="1">
      <alignment horizontal="left" vertical="center"/>
    </xf>
    <xf numFmtId="0" fontId="4" fillId="0" borderId="0" xfId="0" applyNumberFormat="1" applyFont="1" applyFill="1" applyBorder="1"/>
    <xf numFmtId="179" fontId="4" fillId="0" borderId="0" xfId="4" applyNumberFormat="1" applyFont="1" applyFill="1" applyBorder="1"/>
    <xf numFmtId="179" fontId="2" fillId="0" borderId="0" xfId="4" applyNumberFormat="1" applyFont="1" applyFill="1" applyBorder="1"/>
    <xf numFmtId="173" fontId="4" fillId="0" borderId="0" xfId="4" applyFont="1" applyFill="1" applyBorder="1"/>
    <xf numFmtId="49" fontId="2" fillId="0" borderId="0" xfId="0" applyNumberFormat="1" applyFont="1" applyFill="1" applyBorder="1" applyAlignment="1">
      <alignment vertical="center"/>
    </xf>
    <xf numFmtId="0" fontId="8" fillId="4" borderId="11" xfId="0" applyFont="1" applyFill="1" applyBorder="1" applyAlignment="1"/>
    <xf numFmtId="0" fontId="8" fillId="4" borderId="13" xfId="0" applyFont="1" applyFill="1" applyBorder="1" applyAlignment="1"/>
    <xf numFmtId="9" fontId="4" fillId="0" borderId="0" xfId="0" applyNumberFormat="1" applyFont="1" applyAlignment="1">
      <alignment vertical="center"/>
    </xf>
    <xf numFmtId="9" fontId="7" fillId="0" borderId="0" xfId="0" applyNumberFormat="1" applyFont="1" applyAlignment="1">
      <alignment horizontal="left" vertical="center"/>
    </xf>
    <xf numFmtId="9" fontId="4" fillId="0" borderId="0" xfId="0" applyNumberFormat="1" applyFont="1" applyFill="1" applyAlignment="1">
      <alignment horizontal="left" vertical="center"/>
    </xf>
    <xf numFmtId="167" fontId="9" fillId="0" borderId="0" xfId="0" applyNumberFormat="1" applyFont="1" applyAlignment="1">
      <alignment vertical="center"/>
    </xf>
    <xf numFmtId="167" fontId="26" fillId="0" borderId="0" xfId="0" applyNumberFormat="1" applyFont="1" applyFill="1" applyAlignment="1">
      <alignment vertical="center"/>
    </xf>
    <xf numFmtId="0" fontId="10" fillId="0" borderId="0" xfId="0" applyFont="1" applyFill="1" applyAlignment="1">
      <alignment vertical="center"/>
    </xf>
    <xf numFmtId="4" fontId="10" fillId="0" borderId="0" xfId="0" applyNumberFormat="1" applyFont="1" applyFill="1" applyAlignment="1">
      <alignment horizontal="center" vertical="center"/>
    </xf>
    <xf numFmtId="169" fontId="26" fillId="0" borderId="0" xfId="0" applyNumberFormat="1" applyFont="1" applyFill="1" applyBorder="1" applyAlignment="1">
      <alignment vertical="center"/>
    </xf>
    <xf numFmtId="4" fontId="10" fillId="0" borderId="0"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173" fontId="4" fillId="0" borderId="0" xfId="0" applyNumberFormat="1" applyFont="1" applyAlignment="1">
      <alignment horizontal="left" vertical="center"/>
    </xf>
    <xf numFmtId="167" fontId="8" fillId="2" borderId="14" xfId="4" applyNumberFormat="1" applyFont="1" applyFill="1" applyBorder="1"/>
    <xf numFmtId="0" fontId="6" fillId="0" borderId="0" xfId="0" applyFont="1" applyFill="1" applyAlignment="1">
      <alignment vertical="center"/>
    </xf>
    <xf numFmtId="173" fontId="4" fillId="0" borderId="0" xfId="4" applyFont="1" applyFill="1" applyBorder="1" applyAlignment="1">
      <alignment vertical="center"/>
    </xf>
    <xf numFmtId="173" fontId="7" fillId="0" borderId="0" xfId="4" applyFont="1" applyFill="1" applyBorder="1" applyAlignment="1">
      <alignment horizontal="left" vertical="center"/>
    </xf>
    <xf numFmtId="0" fontId="34" fillId="0" borderId="0" xfId="0" applyFont="1" applyBorder="1" applyAlignment="1">
      <alignment vertical="center"/>
    </xf>
    <xf numFmtId="0" fontId="34" fillId="0" borderId="0" xfId="0" applyFont="1" applyFill="1" applyBorder="1" applyAlignment="1">
      <alignment vertical="center"/>
    </xf>
    <xf numFmtId="167" fontId="62" fillId="0" borderId="0" xfId="0" applyNumberFormat="1" applyFont="1" applyFill="1" applyAlignment="1">
      <alignment vertical="center"/>
    </xf>
    <xf numFmtId="173" fontId="4" fillId="0" borderId="0" xfId="4" applyFont="1" applyBorder="1" applyAlignment="1">
      <alignment vertical="center"/>
    </xf>
    <xf numFmtId="167"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36" fillId="0" borderId="0" xfId="0" applyFont="1" applyBorder="1" applyAlignment="1">
      <alignment vertical="center"/>
    </xf>
    <xf numFmtId="173" fontId="7" fillId="0" borderId="0" xfId="4" applyFont="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167" fontId="4" fillId="0" borderId="2" xfId="0" applyNumberFormat="1" applyFont="1" applyFill="1" applyBorder="1" applyAlignment="1">
      <alignment vertical="center"/>
    </xf>
    <xf numFmtId="167" fontId="4" fillId="0" borderId="4" xfId="0" applyNumberFormat="1" applyFont="1" applyFill="1" applyBorder="1" applyAlignment="1">
      <alignment vertical="center"/>
    </xf>
    <xf numFmtId="0" fontId="4" fillId="0" borderId="9" xfId="0" applyFont="1" applyFill="1" applyBorder="1" applyAlignment="1">
      <alignment vertical="center"/>
    </xf>
    <xf numFmtId="167" fontId="9" fillId="21" borderId="14" xfId="0" applyNumberFormat="1" applyFont="1" applyFill="1" applyBorder="1" applyAlignment="1">
      <alignment vertical="center"/>
    </xf>
    <xf numFmtId="167" fontId="9" fillId="22" borderId="14" xfId="0" applyNumberFormat="1" applyFont="1" applyFill="1" applyBorder="1" applyAlignment="1">
      <alignment vertical="center"/>
    </xf>
    <xf numFmtId="167" fontId="26" fillId="0" borderId="0" xfId="0" applyNumberFormat="1" applyFont="1" applyBorder="1" applyAlignment="1">
      <alignment vertical="center"/>
    </xf>
    <xf numFmtId="0" fontId="26" fillId="0" borderId="0" xfId="0" applyFont="1" applyBorder="1" applyAlignment="1">
      <alignment vertical="center"/>
    </xf>
    <xf numFmtId="0" fontId="26" fillId="0" borderId="0" xfId="0" applyFont="1" applyFill="1" applyBorder="1" applyAlignment="1">
      <alignment vertical="center"/>
    </xf>
    <xf numFmtId="167" fontId="26" fillId="0" borderId="0" xfId="0" applyNumberFormat="1" applyFont="1" applyAlignment="1">
      <alignment vertical="center"/>
    </xf>
    <xf numFmtId="0" fontId="62" fillId="0" borderId="0" xfId="0" applyFont="1" applyBorder="1" applyAlignment="1">
      <alignment vertical="center"/>
    </xf>
    <xf numFmtId="0" fontId="12" fillId="0" borderId="0" xfId="0" applyFont="1" applyFill="1" applyBorder="1" applyAlignment="1">
      <alignment vertical="center"/>
    </xf>
    <xf numFmtId="0" fontId="9" fillId="0" borderId="0" xfId="0" applyFont="1" applyAlignment="1">
      <alignment vertical="center"/>
    </xf>
    <xf numFmtId="167" fontId="9" fillId="0" borderId="0" xfId="0" applyNumberFormat="1" applyFont="1" applyFill="1" applyAlignment="1">
      <alignment horizontal="left" vertical="center"/>
    </xf>
    <xf numFmtId="167" fontId="8" fillId="23" borderId="14" xfId="0" applyNumberFormat="1" applyFont="1" applyFill="1" applyBorder="1" applyAlignment="1">
      <alignment vertical="center"/>
    </xf>
    <xf numFmtId="167" fontId="12" fillId="0" borderId="0" xfId="0" applyNumberFormat="1" applyFont="1" applyFill="1" applyBorder="1" applyAlignment="1">
      <alignment vertical="center"/>
    </xf>
    <xf numFmtId="0" fontId="63" fillId="0" borderId="0" xfId="0" applyFont="1" applyFill="1" applyBorder="1" applyAlignment="1">
      <alignment vertical="center"/>
    </xf>
    <xf numFmtId="165" fontId="64" fillId="0" borderId="0" xfId="0" applyNumberFormat="1" applyFont="1" applyFill="1" applyBorder="1" applyAlignment="1">
      <alignment vertical="center"/>
    </xf>
    <xf numFmtId="165" fontId="65" fillId="0" borderId="0" xfId="0" applyNumberFormat="1" applyFont="1" applyFill="1" applyBorder="1" applyAlignment="1">
      <alignment horizontal="center" vertical="center"/>
    </xf>
    <xf numFmtId="165" fontId="65" fillId="0" borderId="0" xfId="0" applyNumberFormat="1" applyFont="1" applyFill="1" applyBorder="1" applyAlignment="1">
      <alignment vertical="center"/>
    </xf>
    <xf numFmtId="173" fontId="27" fillId="0" borderId="0" xfId="4" applyFont="1" applyFill="1" applyBorder="1" applyAlignment="1">
      <alignment vertical="center"/>
    </xf>
    <xf numFmtId="0" fontId="66" fillId="0" borderId="0" xfId="0" applyFont="1" applyFill="1" applyBorder="1" applyAlignment="1">
      <alignment vertical="center"/>
    </xf>
    <xf numFmtId="171" fontId="66" fillId="0" borderId="0" xfId="1" applyFont="1" applyFill="1" applyBorder="1" applyAlignment="1">
      <alignment vertical="center"/>
    </xf>
    <xf numFmtId="0" fontId="13" fillId="0" borderId="0" xfId="0" applyFont="1" applyBorder="1" applyAlignment="1">
      <alignment vertical="center"/>
    </xf>
    <xf numFmtId="165" fontId="13" fillId="0" borderId="0" xfId="0" applyNumberFormat="1" applyFont="1" applyBorder="1" applyAlignment="1">
      <alignment vertical="center"/>
    </xf>
    <xf numFmtId="165" fontId="13" fillId="0" borderId="0" xfId="0" applyNumberFormat="1" applyFont="1" applyBorder="1" applyAlignment="1">
      <alignment horizontal="center" vertical="center"/>
    </xf>
    <xf numFmtId="0" fontId="67" fillId="0" borderId="0" xfId="0" applyFont="1" applyBorder="1" applyAlignment="1">
      <alignment vertical="center"/>
    </xf>
    <xf numFmtId="171" fontId="67" fillId="0" borderId="0" xfId="1" applyFont="1" applyBorder="1" applyAlignment="1">
      <alignment vertical="center"/>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0" fontId="6" fillId="2" borderId="8" xfId="0" applyNumberFormat="1" applyFont="1" applyFill="1" applyBorder="1" applyAlignment="1">
      <alignment horizontal="center" vertical="center"/>
    </xf>
    <xf numFmtId="173" fontId="34" fillId="0" borderId="0" xfId="4" applyFont="1" applyFill="1" applyBorder="1" applyAlignment="1">
      <alignment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165" fontId="11" fillId="0" borderId="2" xfId="0" applyNumberFormat="1" applyFont="1" applyFill="1" applyBorder="1" applyAlignment="1">
      <alignment vertical="center"/>
    </xf>
    <xf numFmtId="165" fontId="11" fillId="0" borderId="2" xfId="0" applyNumberFormat="1" applyFont="1" applyFill="1" applyBorder="1" applyAlignment="1">
      <alignment horizontal="center" vertical="center"/>
    </xf>
    <xf numFmtId="165" fontId="11" fillId="0" borderId="4" xfId="0" applyNumberFormat="1" applyFont="1" applyFill="1" applyBorder="1" applyAlignment="1">
      <alignment vertical="center"/>
    </xf>
    <xf numFmtId="0" fontId="11" fillId="0" borderId="9" xfId="0" applyFont="1" applyFill="1" applyBorder="1" applyAlignment="1">
      <alignment vertical="center"/>
    </xf>
    <xf numFmtId="165" fontId="11" fillId="0" borderId="10" xfId="0" applyNumberFormat="1"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165" fontId="11" fillId="0" borderId="6" xfId="0" applyNumberFormat="1" applyFont="1" applyFill="1" applyBorder="1" applyAlignment="1">
      <alignment vertical="center"/>
    </xf>
    <xf numFmtId="165" fontId="11" fillId="0" borderId="6" xfId="0" applyNumberFormat="1" applyFont="1" applyFill="1" applyBorder="1" applyAlignment="1">
      <alignment horizontal="center" vertical="center"/>
    </xf>
    <xf numFmtId="165" fontId="11" fillId="0" borderId="8" xfId="0" applyNumberFormat="1" applyFont="1" applyFill="1" applyBorder="1" applyAlignment="1">
      <alignment vertical="center"/>
    </xf>
    <xf numFmtId="0" fontId="8" fillId="2" borderId="6" xfId="0" applyFont="1" applyFill="1" applyBorder="1" applyAlignment="1">
      <alignment vertical="center"/>
    </xf>
    <xf numFmtId="167" fontId="8" fillId="2" borderId="8" xfId="0" applyNumberFormat="1" applyFont="1" applyFill="1" applyBorder="1" applyAlignment="1">
      <alignment horizontal="center" vertical="center"/>
    </xf>
    <xf numFmtId="0" fontId="11" fillId="0" borderId="0" xfId="0" applyFont="1" applyBorder="1" applyAlignment="1">
      <alignment vertical="center"/>
    </xf>
    <xf numFmtId="167" fontId="11" fillId="0" borderId="0" xfId="0" applyNumberFormat="1" applyFont="1" applyBorder="1" applyAlignment="1">
      <alignment vertical="center"/>
    </xf>
    <xf numFmtId="167" fontId="11" fillId="0" borderId="0" xfId="0" applyNumberFormat="1" applyFont="1" applyBorder="1" applyAlignment="1">
      <alignment horizontal="center" vertical="center"/>
    </xf>
    <xf numFmtId="167" fontId="11" fillId="0" borderId="0" xfId="0" applyNumberFormat="1" applyFont="1" applyFill="1" applyBorder="1" applyAlignment="1">
      <alignment horizontal="center" vertical="center"/>
    </xf>
    <xf numFmtId="10" fontId="11" fillId="0" borderId="0" xfId="2" applyNumberFormat="1" applyFont="1" applyFill="1" applyBorder="1" applyAlignment="1">
      <alignment vertical="center"/>
    </xf>
    <xf numFmtId="0" fontId="68" fillId="0" borderId="0" xfId="0" applyFont="1" applyBorder="1" applyAlignment="1">
      <alignment vertical="center"/>
    </xf>
    <xf numFmtId="171" fontId="68" fillId="0" borderId="0" xfId="1" applyFont="1" applyBorder="1" applyAlignment="1">
      <alignment vertical="center"/>
    </xf>
    <xf numFmtId="10" fontId="7" fillId="0" borderId="0" xfId="2" applyNumberFormat="1" applyFont="1" applyFill="1" applyBorder="1" applyAlignment="1">
      <alignment vertical="center"/>
    </xf>
    <xf numFmtId="173" fontId="7" fillId="0" borderId="0" xfId="4" applyFont="1" applyFill="1" applyAlignment="1">
      <alignment vertical="center"/>
    </xf>
    <xf numFmtId="171" fontId="18" fillId="0" borderId="0" xfId="1" applyFont="1" applyFill="1" applyAlignment="1">
      <alignment vertical="center"/>
    </xf>
    <xf numFmtId="173" fontId="7" fillId="0" borderId="0" xfId="4" applyFont="1" applyBorder="1" applyAlignment="1">
      <alignment horizontal="left" vertical="center"/>
    </xf>
    <xf numFmtId="173" fontId="7" fillId="0" borderId="0" xfId="4" applyFont="1" applyFill="1" applyBorder="1" applyAlignment="1">
      <alignment vertical="center"/>
    </xf>
    <xf numFmtId="167" fontId="7" fillId="0" borderId="0" xfId="0" applyNumberFormat="1" applyFont="1" applyFill="1" applyBorder="1" applyAlignment="1">
      <alignment horizontal="center" vertical="center"/>
    </xf>
    <xf numFmtId="169" fontId="18" fillId="0" borderId="0" xfId="0" applyNumberFormat="1" applyFont="1" applyBorder="1" applyAlignment="1">
      <alignment vertical="center"/>
    </xf>
    <xf numFmtId="171" fontId="18" fillId="0" borderId="0" xfId="1" applyFont="1" applyBorder="1" applyAlignment="1">
      <alignment vertical="center"/>
    </xf>
    <xf numFmtId="169" fontId="25" fillId="0" borderId="0" xfId="0" applyNumberFormat="1" applyFont="1" applyBorder="1" applyAlignment="1">
      <alignment vertical="center"/>
    </xf>
    <xf numFmtId="167" fontId="13" fillId="0" borderId="0" xfId="0" applyNumberFormat="1" applyFont="1" applyBorder="1" applyAlignment="1">
      <alignment horizontal="center" vertical="center"/>
    </xf>
    <xf numFmtId="0" fontId="69" fillId="0" borderId="0" xfId="0" applyFont="1" applyBorder="1" applyAlignment="1">
      <alignment vertical="center"/>
    </xf>
    <xf numFmtId="173" fontId="13" fillId="0" borderId="0" xfId="4" applyFont="1" applyBorder="1" applyAlignment="1">
      <alignment vertical="center"/>
    </xf>
    <xf numFmtId="171" fontId="69" fillId="0" borderId="0" xfId="1" applyFont="1" applyBorder="1" applyAlignment="1">
      <alignment vertical="center"/>
    </xf>
    <xf numFmtId="167" fontId="13" fillId="0" borderId="0" xfId="0" applyNumberFormat="1" applyFont="1" applyFill="1" applyBorder="1" applyAlignment="1">
      <alignment horizontal="right" vertical="center"/>
    </xf>
    <xf numFmtId="0" fontId="68" fillId="0" borderId="0" xfId="0" applyFont="1" applyFill="1" applyBorder="1" applyAlignment="1">
      <alignment horizontal="left" vertical="center"/>
    </xf>
    <xf numFmtId="171" fontId="68" fillId="0" borderId="0" xfId="1" applyFont="1" applyFill="1" applyBorder="1" applyAlignment="1">
      <alignment horizontal="left" vertical="center"/>
    </xf>
    <xf numFmtId="171" fontId="4" fillId="0" borderId="0" xfId="1" applyFont="1" applyBorder="1" applyAlignment="1">
      <alignment vertical="center"/>
    </xf>
    <xf numFmtId="173" fontId="9" fillId="0" borderId="0" xfId="4" applyFont="1" applyFill="1" applyBorder="1" applyAlignment="1">
      <alignment horizontal="left" vertical="center"/>
    </xf>
    <xf numFmtId="167" fontId="13" fillId="0" borderId="0" xfId="0" applyNumberFormat="1" applyFont="1" applyBorder="1" applyAlignment="1">
      <alignment vertical="center"/>
    </xf>
    <xf numFmtId="171" fontId="4" fillId="0" borderId="0" xfId="1" applyFont="1" applyFill="1" applyBorder="1" applyAlignment="1">
      <alignment vertical="center"/>
    </xf>
    <xf numFmtId="167" fontId="34" fillId="0" borderId="0" xfId="0" applyNumberFormat="1" applyFont="1" applyFill="1" applyAlignment="1">
      <alignment horizontal="left" vertical="center"/>
    </xf>
    <xf numFmtId="167" fontId="34" fillId="0" borderId="0" xfId="0" applyNumberFormat="1" applyFont="1" applyFill="1" applyBorder="1" applyAlignment="1">
      <alignment horizontal="left" vertical="center"/>
    </xf>
    <xf numFmtId="10" fontId="34" fillId="0" borderId="0" xfId="2" applyNumberFormat="1" applyFont="1" applyFill="1" applyBorder="1" applyAlignment="1">
      <alignment horizontal="left" vertical="center"/>
    </xf>
    <xf numFmtId="173" fontId="34" fillId="0" borderId="0" xfId="4" applyFont="1" applyFill="1" applyBorder="1" applyAlignment="1">
      <alignment horizontal="left" vertical="center"/>
    </xf>
    <xf numFmtId="171" fontId="1" fillId="0" borderId="0" xfId="1" applyFont="1" applyFill="1" applyBorder="1" applyAlignment="1">
      <alignment horizontal="left" vertical="center"/>
    </xf>
    <xf numFmtId="0" fontId="34" fillId="0" borderId="0" xfId="0" applyNumberFormat="1" applyFont="1" applyFill="1" applyBorder="1" applyAlignment="1">
      <alignment vertical="center"/>
    </xf>
    <xf numFmtId="0" fontId="28" fillId="0" borderId="0" xfId="0" applyFont="1" applyBorder="1" applyAlignment="1">
      <alignment vertical="center"/>
    </xf>
    <xf numFmtId="0" fontId="63" fillId="2" borderId="8" xfId="0" applyNumberFormat="1" applyFont="1" applyFill="1" applyBorder="1" applyAlignment="1">
      <alignment horizontal="left" vertical="center"/>
    </xf>
    <xf numFmtId="167" fontId="11" fillId="0" borderId="10" xfId="0" applyNumberFormat="1" applyFont="1" applyFill="1" applyBorder="1" applyAlignment="1">
      <alignment vertical="center"/>
    </xf>
    <xf numFmtId="167" fontId="8" fillId="2" borderId="13" xfId="0" applyNumberFormat="1" applyFont="1" applyFill="1" applyBorder="1" applyAlignment="1">
      <alignment horizontal="center" vertical="center"/>
    </xf>
    <xf numFmtId="167" fontId="0" fillId="0" borderId="0" xfId="0" applyNumberFormat="1" applyBorder="1" applyAlignment="1">
      <alignment vertical="center"/>
    </xf>
    <xf numFmtId="167" fontId="1" fillId="0" borderId="0" xfId="0" applyNumberFormat="1" applyFont="1" applyBorder="1" applyAlignment="1">
      <alignment vertical="center"/>
    </xf>
    <xf numFmtId="0" fontId="6" fillId="2" borderId="4" xfId="0" applyNumberFormat="1" applyFont="1" applyFill="1" applyBorder="1" applyAlignment="1">
      <alignment horizontal="center"/>
    </xf>
    <xf numFmtId="0" fontId="63" fillId="2" borderId="8" xfId="0" applyNumberFormat="1" applyFont="1" applyFill="1" applyBorder="1" applyAlignment="1">
      <alignment horizontal="center" vertical="center"/>
    </xf>
    <xf numFmtId="173" fontId="73" fillId="0" borderId="0" xfId="4" applyFont="1" applyBorder="1" applyAlignment="1">
      <alignment vertical="center"/>
    </xf>
    <xf numFmtId="173" fontId="9" fillId="0" borderId="0" xfId="4" applyFont="1" applyFill="1" applyBorder="1" applyAlignment="1">
      <alignment vertical="center"/>
    </xf>
    <xf numFmtId="167" fontId="6" fillId="2" borderId="10" xfId="0" applyNumberFormat="1" applyFont="1" applyFill="1" applyBorder="1" applyAlignment="1">
      <alignment horizontal="right" vertical="center"/>
    </xf>
    <xf numFmtId="0" fontId="63" fillId="2" borderId="10" xfId="0" applyNumberFormat="1" applyFont="1" applyFill="1" applyBorder="1" applyAlignment="1">
      <alignment horizontal="left" vertical="center"/>
    </xf>
    <xf numFmtId="173" fontId="34" fillId="0" borderId="0" xfId="4" applyFont="1" applyBorder="1" applyAlignment="1">
      <alignment vertical="center"/>
    </xf>
    <xf numFmtId="0" fontId="74" fillId="0" borderId="0" xfId="0" applyFont="1" applyAlignment="1">
      <alignment vertical="center"/>
    </xf>
    <xf numFmtId="0" fontId="6" fillId="2" borderId="10" xfId="0" applyNumberFormat="1" applyFont="1" applyFill="1" applyBorder="1" applyAlignment="1">
      <alignment horizontal="left" vertical="center"/>
    </xf>
    <xf numFmtId="171" fontId="0" fillId="0" borderId="0" xfId="1" applyFont="1" applyFill="1" applyBorder="1" applyAlignment="1">
      <alignment vertical="center"/>
    </xf>
    <xf numFmtId="173" fontId="0" fillId="0" borderId="0" xfId="4" applyFont="1" applyBorder="1" applyAlignment="1">
      <alignment vertical="center"/>
    </xf>
    <xf numFmtId="173" fontId="1" fillId="0" borderId="0" xfId="4" applyFont="1" applyFill="1" applyBorder="1" applyAlignment="1">
      <alignment horizontal="left" vertical="center"/>
    </xf>
    <xf numFmtId="169" fontId="0" fillId="0" borderId="0" xfId="0" applyNumberFormat="1" applyFill="1" applyBorder="1" applyAlignment="1">
      <alignment vertical="center"/>
    </xf>
    <xf numFmtId="167" fontId="11" fillId="0" borderId="0" xfId="0" applyNumberFormat="1" applyFont="1" applyFill="1" applyBorder="1" applyAlignment="1">
      <alignment horizontal="right" vertical="center"/>
    </xf>
    <xf numFmtId="0" fontId="28" fillId="0" borderId="0" xfId="0" applyFont="1" applyFill="1" applyBorder="1" applyAlignment="1">
      <alignment horizontal="left" vertical="center"/>
    </xf>
    <xf numFmtId="167" fontId="0" fillId="0" borderId="0" xfId="0" applyNumberFormat="1" applyFill="1" applyBorder="1" applyAlignment="1">
      <alignment vertical="center"/>
    </xf>
    <xf numFmtId="0" fontId="1" fillId="0" borderId="0" xfId="0" applyFont="1" applyBorder="1" applyAlignment="1">
      <alignment vertical="center"/>
    </xf>
    <xf numFmtId="167" fontId="11" fillId="0" borderId="0" xfId="0" applyNumberFormat="1" applyFont="1" applyBorder="1" applyAlignment="1">
      <alignment horizontal="left" vertical="center"/>
    </xf>
    <xf numFmtId="167" fontId="1" fillId="0" borderId="0" xfId="0" applyNumberFormat="1" applyFont="1" applyFill="1" applyBorder="1" applyAlignment="1">
      <alignment horizontal="left" vertical="center"/>
    </xf>
    <xf numFmtId="167" fontId="13" fillId="0" borderId="0" xfId="0" applyNumberFormat="1" applyFont="1" applyBorder="1" applyAlignment="1">
      <alignment horizontal="left" vertical="center"/>
    </xf>
    <xf numFmtId="167" fontId="14" fillId="0" borderId="0" xfId="0" applyNumberFormat="1" applyFont="1" applyFill="1" applyBorder="1" applyAlignment="1">
      <alignment vertical="center"/>
    </xf>
    <xf numFmtId="0" fontId="6" fillId="2" borderId="1" xfId="0" applyFont="1" applyFill="1" applyBorder="1" applyAlignment="1">
      <alignment horizontal="left" vertical="center"/>
    </xf>
    <xf numFmtId="0" fontId="6" fillId="2" borderId="2" xfId="0" applyFont="1" applyFill="1" applyBorder="1" applyAlignment="1">
      <alignment vertical="center" wrapText="1"/>
    </xf>
    <xf numFmtId="167" fontId="6" fillId="2" borderId="4" xfId="0" applyNumberFormat="1" applyFont="1" applyFill="1" applyBorder="1" applyAlignment="1">
      <alignment horizontal="center" vertical="center"/>
    </xf>
    <xf numFmtId="0" fontId="2" fillId="0" borderId="1" xfId="0" applyFont="1" applyFill="1" applyBorder="1" applyAlignment="1">
      <alignment vertical="center"/>
    </xf>
    <xf numFmtId="0" fontId="75" fillId="0" borderId="2" xfId="0" applyFont="1" applyFill="1" applyBorder="1" applyAlignment="1">
      <alignment vertical="center"/>
    </xf>
    <xf numFmtId="167" fontId="6" fillId="0" borderId="2" xfId="0" applyNumberFormat="1" applyFont="1" applyFill="1" applyBorder="1" applyAlignment="1">
      <alignment horizontal="right" vertical="center"/>
    </xf>
    <xf numFmtId="167" fontId="6" fillId="0" borderId="4" xfId="0" applyNumberFormat="1" applyFont="1" applyFill="1" applyBorder="1" applyAlignment="1">
      <alignment horizontal="right" vertical="center"/>
    </xf>
    <xf numFmtId="0" fontId="75" fillId="0" borderId="9" xfId="0" applyFont="1" applyFill="1" applyBorder="1" applyAlignment="1">
      <alignment horizontal="left" vertical="center"/>
    </xf>
    <xf numFmtId="0" fontId="75" fillId="0" borderId="0" xfId="0" applyFont="1" applyFill="1" applyBorder="1" applyAlignment="1">
      <alignment vertical="center"/>
    </xf>
    <xf numFmtId="167" fontId="75" fillId="0" borderId="0" xfId="0" applyNumberFormat="1" applyFont="1" applyFill="1" applyBorder="1" applyAlignment="1">
      <alignment horizontal="right" vertical="center"/>
    </xf>
    <xf numFmtId="167" fontId="75" fillId="0" borderId="10" xfId="0" applyNumberFormat="1" applyFont="1" applyFill="1" applyBorder="1" applyAlignment="1">
      <alignment horizontal="right" vertical="center"/>
    </xf>
    <xf numFmtId="0" fontId="75" fillId="0" borderId="5" xfId="0" applyFont="1" applyFill="1" applyBorder="1" applyAlignment="1">
      <alignment vertical="center"/>
    </xf>
    <xf numFmtId="0" fontId="75" fillId="0" borderId="6" xfId="0" applyFont="1" applyFill="1" applyBorder="1" applyAlignment="1">
      <alignment vertical="center"/>
    </xf>
    <xf numFmtId="167" fontId="75" fillId="0" borderId="6" xfId="0" applyNumberFormat="1" applyFont="1" applyFill="1" applyBorder="1" applyAlignment="1">
      <alignment horizontal="right" vertical="center"/>
    </xf>
    <xf numFmtId="167" fontId="75" fillId="0" borderId="8" xfId="0" applyNumberFormat="1" applyFont="1" applyFill="1" applyBorder="1" applyAlignment="1">
      <alignment horizontal="right" vertical="center"/>
    </xf>
    <xf numFmtId="167" fontId="11" fillId="0" borderId="2" xfId="0" applyNumberFormat="1" applyFont="1" applyFill="1" applyBorder="1" applyAlignment="1">
      <alignment horizontal="right" vertical="center"/>
    </xf>
    <xf numFmtId="167" fontId="11" fillId="0" borderId="4" xfId="0" applyNumberFormat="1" applyFont="1" applyFill="1" applyBorder="1" applyAlignment="1">
      <alignment horizontal="center" vertical="center"/>
    </xf>
    <xf numFmtId="167" fontId="11" fillId="0" borderId="10" xfId="0" applyNumberFormat="1" applyFont="1" applyFill="1" applyBorder="1" applyAlignment="1">
      <alignment horizontal="center" vertical="center"/>
    </xf>
    <xf numFmtId="167" fontId="11" fillId="0" borderId="6" xfId="0" applyNumberFormat="1" applyFont="1" applyFill="1" applyBorder="1" applyAlignment="1">
      <alignment horizontal="right" vertical="center"/>
    </xf>
    <xf numFmtId="167" fontId="11" fillId="0" borderId="8" xfId="0" applyNumberFormat="1" applyFont="1" applyFill="1" applyBorder="1" applyAlignment="1">
      <alignment horizontal="center" vertical="center"/>
    </xf>
    <xf numFmtId="167" fontId="8" fillId="2" borderId="12" xfId="0" applyNumberFormat="1" applyFont="1" applyFill="1" applyBorder="1" applyAlignment="1">
      <alignment horizontal="right" vertical="center"/>
    </xf>
    <xf numFmtId="167" fontId="8" fillId="2" borderId="14" xfId="0" applyNumberFormat="1" applyFont="1" applyFill="1" applyBorder="1" applyAlignment="1">
      <alignment horizontal="center" vertical="center"/>
    </xf>
    <xf numFmtId="0" fontId="2" fillId="0" borderId="9" xfId="0" applyFont="1" applyFill="1" applyBorder="1" applyAlignment="1">
      <alignment vertical="center"/>
    </xf>
    <xf numFmtId="167" fontId="6" fillId="0" borderId="0" xfId="0" applyNumberFormat="1" applyFont="1" applyFill="1" applyBorder="1" applyAlignment="1">
      <alignment vertical="center"/>
    </xf>
    <xf numFmtId="167" fontId="6" fillId="0" borderId="10" xfId="0" applyNumberFormat="1" applyFont="1" applyFill="1" applyBorder="1" applyAlignment="1">
      <alignment horizontal="right" vertical="center"/>
    </xf>
    <xf numFmtId="167" fontId="75" fillId="0" borderId="0" xfId="0" applyNumberFormat="1" applyFont="1" applyFill="1" applyBorder="1" applyAlignment="1">
      <alignment vertical="center"/>
    </xf>
    <xf numFmtId="0" fontId="75" fillId="0" borderId="9" xfId="0" applyFont="1" applyFill="1" applyBorder="1" applyAlignment="1">
      <alignment vertical="center"/>
    </xf>
    <xf numFmtId="167" fontId="11" fillId="0" borderId="2" xfId="0" applyNumberFormat="1" applyFont="1" applyFill="1" applyBorder="1" applyAlignment="1">
      <alignment vertical="center"/>
    </xf>
    <xf numFmtId="167" fontId="11" fillId="0" borderId="6" xfId="0" applyNumberFormat="1" applyFont="1" applyFill="1" applyBorder="1" applyAlignment="1">
      <alignment vertical="center"/>
    </xf>
    <xf numFmtId="167" fontId="6" fillId="2" borderId="7" xfId="0" applyNumberFormat="1" applyFont="1" applyFill="1" applyBorder="1" applyAlignment="1">
      <alignment vertical="center"/>
    </xf>
    <xf numFmtId="0" fontId="73" fillId="0" borderId="0" xfId="0" applyFont="1" applyFill="1" applyBorder="1" applyAlignment="1">
      <alignment horizontal="left" vertical="center"/>
    </xf>
    <xf numFmtId="167" fontId="73" fillId="0" borderId="0" xfId="0" applyNumberFormat="1" applyFont="1" applyFill="1" applyBorder="1" applyAlignment="1">
      <alignment vertical="center"/>
    </xf>
    <xf numFmtId="0" fontId="76" fillId="24" borderId="0" xfId="0" applyFont="1" applyFill="1" applyBorder="1" applyAlignment="1">
      <alignment vertical="center"/>
    </xf>
    <xf numFmtId="0" fontId="6" fillId="25" borderId="4" xfId="0" applyNumberFormat="1" applyFont="1" applyFill="1" applyBorder="1" applyAlignment="1">
      <alignment horizontal="center" vertical="center"/>
    </xf>
    <xf numFmtId="0" fontId="20" fillId="0" borderId="0" xfId="0" applyFont="1" applyBorder="1" applyAlignment="1">
      <alignment vertical="center"/>
    </xf>
    <xf numFmtId="171" fontId="20" fillId="0" borderId="0" xfId="1" applyFont="1" applyBorder="1" applyAlignment="1">
      <alignment vertical="center"/>
    </xf>
    <xf numFmtId="0" fontId="77" fillId="2" borderId="5" xfId="0" applyFont="1" applyFill="1" applyBorder="1" applyAlignment="1">
      <alignment vertical="center"/>
    </xf>
    <xf numFmtId="0" fontId="6" fillId="25" borderId="8" xfId="0" applyNumberFormat="1" applyFont="1" applyFill="1" applyBorder="1" applyAlignment="1">
      <alignment vertical="center"/>
    </xf>
    <xf numFmtId="173" fontId="73" fillId="0" borderId="0" xfId="4" applyFont="1" applyFill="1" applyBorder="1" applyAlignment="1">
      <alignment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167" fontId="13" fillId="0" borderId="12" xfId="0" applyNumberFormat="1" applyFont="1" applyFill="1" applyBorder="1" applyAlignment="1">
      <alignment vertical="center"/>
    </xf>
    <xf numFmtId="167" fontId="13" fillId="26" borderId="14" xfId="0" applyNumberFormat="1" applyFont="1" applyFill="1" applyBorder="1" applyAlignment="1">
      <alignment vertical="center"/>
    </xf>
    <xf numFmtId="167" fontId="7" fillId="27" borderId="0" xfId="0" applyNumberFormat="1" applyFont="1" applyFill="1" applyBorder="1" applyAlignment="1">
      <alignment vertical="center"/>
    </xf>
    <xf numFmtId="167" fontId="13" fillId="28" borderId="14" xfId="0" applyNumberFormat="1" applyFont="1" applyFill="1" applyBorder="1" applyAlignment="1">
      <alignment vertical="center"/>
    </xf>
    <xf numFmtId="167" fontId="11" fillId="27" borderId="0" xfId="0" applyNumberFormat="1" applyFont="1" applyFill="1" applyBorder="1" applyAlignment="1">
      <alignment vertical="center"/>
    </xf>
    <xf numFmtId="0" fontId="13" fillId="0" borderId="0" xfId="0" applyFont="1" applyFill="1" applyAlignment="1">
      <alignment vertical="center"/>
    </xf>
    <xf numFmtId="167" fontId="13" fillId="0" borderId="0" xfId="0" applyNumberFormat="1" applyFont="1" applyFill="1" applyAlignment="1">
      <alignment vertical="center"/>
    </xf>
    <xf numFmtId="167" fontId="6" fillId="25" borderId="4" xfId="0" applyNumberFormat="1" applyFont="1" applyFill="1" applyBorder="1" applyAlignment="1">
      <alignment horizontal="center" vertical="center"/>
    </xf>
    <xf numFmtId="167" fontId="6" fillId="2" borderId="15" xfId="0" applyNumberFormat="1" applyFont="1" applyFill="1" applyBorder="1" applyAlignment="1">
      <alignment vertical="center"/>
    </xf>
    <xf numFmtId="167" fontId="6" fillId="25" borderId="10" xfId="0" applyNumberFormat="1" applyFont="1" applyFill="1" applyBorder="1" applyAlignment="1">
      <alignment horizontal="center" vertical="center"/>
    </xf>
    <xf numFmtId="167" fontId="6" fillId="25" borderId="3" xfId="0" applyNumberFormat="1" applyFont="1" applyFill="1" applyBorder="1" applyAlignment="1">
      <alignment horizontal="right" vertical="center"/>
    </xf>
    <xf numFmtId="167" fontId="6" fillId="25" borderId="3" xfId="0" applyNumberFormat="1" applyFont="1" applyFill="1" applyBorder="1" applyAlignment="1">
      <alignment horizontal="center" vertical="center"/>
    </xf>
    <xf numFmtId="167" fontId="6" fillId="25" borderId="7" xfId="0" applyNumberFormat="1" applyFont="1" applyFill="1" applyBorder="1" applyAlignment="1">
      <alignment vertical="center"/>
    </xf>
    <xf numFmtId="167" fontId="6" fillId="25" borderId="7" xfId="0" applyNumberFormat="1" applyFont="1" applyFill="1" applyBorder="1" applyAlignment="1">
      <alignment horizontal="center" vertical="center"/>
    </xf>
    <xf numFmtId="167" fontId="11" fillId="0" borderId="0" xfId="0" applyNumberFormat="1" applyFont="1" applyFill="1" applyAlignment="1">
      <alignment vertical="center"/>
    </xf>
    <xf numFmtId="167" fontId="36" fillId="0" borderId="0" xfId="0" applyNumberFormat="1" applyFont="1" applyFill="1" applyAlignment="1">
      <alignment vertical="center"/>
    </xf>
    <xf numFmtId="167" fontId="6" fillId="2" borderId="1" xfId="0" applyNumberFormat="1" applyFont="1" applyFill="1" applyBorder="1" applyAlignment="1">
      <alignment horizontal="right" vertical="center"/>
    </xf>
    <xf numFmtId="0" fontId="6" fillId="2" borderId="3" xfId="0" applyNumberFormat="1" applyFont="1" applyFill="1" applyBorder="1" applyAlignment="1">
      <alignment horizontal="center" vertical="center"/>
    </xf>
    <xf numFmtId="0" fontId="6" fillId="2" borderId="15" xfId="0" applyNumberFormat="1" applyFont="1" applyFill="1" applyBorder="1" applyAlignment="1">
      <alignment horizontal="center" vertical="center"/>
    </xf>
    <xf numFmtId="167" fontId="6" fillId="2" borderId="5" xfId="0" applyNumberFormat="1" applyFont="1" applyFill="1" applyBorder="1" applyAlignment="1">
      <alignment horizontal="right" vertical="center"/>
    </xf>
    <xf numFmtId="0" fontId="6" fillId="2" borderId="7" xfId="0" applyNumberFormat="1" applyFont="1" applyFill="1" applyBorder="1" applyAlignment="1">
      <alignment horizontal="center" vertical="center"/>
    </xf>
    <xf numFmtId="0" fontId="6" fillId="2" borderId="7" xfId="0" applyNumberFormat="1" applyFont="1" applyFill="1" applyBorder="1" applyAlignment="1">
      <alignment horizontal="left" vertical="center"/>
    </xf>
    <xf numFmtId="167" fontId="11" fillId="0" borderId="2" xfId="0" applyNumberFormat="1" applyFont="1" applyFill="1" applyBorder="1" applyAlignment="1">
      <alignment horizontal="center" vertical="center"/>
    </xf>
    <xf numFmtId="167" fontId="11" fillId="0" borderId="4" xfId="0" applyNumberFormat="1" applyFont="1" applyFill="1" applyBorder="1" applyAlignment="1">
      <alignment vertical="center"/>
    </xf>
    <xf numFmtId="167" fontId="11" fillId="0" borderId="6" xfId="0" applyNumberFormat="1" applyFont="1" applyFill="1" applyBorder="1" applyAlignment="1">
      <alignment horizontal="center" vertical="center"/>
    </xf>
    <xf numFmtId="167" fontId="11" fillId="0" borderId="8" xfId="0" applyNumberFormat="1" applyFont="1" applyFill="1" applyBorder="1" applyAlignment="1">
      <alignment vertical="center"/>
    </xf>
    <xf numFmtId="0" fontId="11" fillId="0" borderId="0" xfId="0" applyFont="1" applyAlignment="1">
      <alignment vertical="center"/>
    </xf>
    <xf numFmtId="165" fontId="11" fillId="0" borderId="0" xfId="0" applyNumberFormat="1" applyFont="1" applyAlignment="1">
      <alignment vertical="center"/>
    </xf>
    <xf numFmtId="165" fontId="11" fillId="0" borderId="0" xfId="0" applyNumberFormat="1" applyFont="1" applyAlignment="1">
      <alignment horizontal="center" vertical="center"/>
    </xf>
    <xf numFmtId="173" fontId="9" fillId="0" borderId="0" xfId="4" applyFont="1" applyAlignment="1">
      <alignment vertical="center"/>
    </xf>
    <xf numFmtId="171" fontId="0" fillId="0" borderId="0" xfId="1" applyFont="1" applyAlignment="1">
      <alignment vertical="center"/>
    </xf>
    <xf numFmtId="0" fontId="2" fillId="0" borderId="0" xfId="0" applyFont="1" applyAlignment="1"/>
    <xf numFmtId="0" fontId="5" fillId="0" borderId="0" xfId="0" applyFont="1" applyAlignment="1"/>
    <xf numFmtId="0" fontId="7" fillId="0" borderId="0" xfId="0" applyFont="1" applyAlignment="1"/>
    <xf numFmtId="167" fontId="4" fillId="2" borderId="7" xfId="0" applyNumberFormat="1" applyFont="1" applyFill="1" applyBorder="1" applyAlignment="1">
      <alignment horizontal="right"/>
    </xf>
    <xf numFmtId="49" fontId="4" fillId="2" borderId="8" xfId="0" applyNumberFormat="1" applyFont="1" applyFill="1" applyBorder="1" applyAlignment="1"/>
    <xf numFmtId="179" fontId="4" fillId="0" borderId="0" xfId="1" applyNumberFormat="1" applyFont="1" applyAlignment="1"/>
    <xf numFmtId="179" fontId="7" fillId="0" borderId="0" xfId="0" applyNumberFormat="1" applyFont="1" applyAlignment="1"/>
    <xf numFmtId="167" fontId="9" fillId="2" borderId="12" xfId="0" applyNumberFormat="1" applyFont="1" applyFill="1" applyBorder="1" applyAlignment="1"/>
    <xf numFmtId="167" fontId="9" fillId="2" borderId="13" xfId="0" applyNumberFormat="1" applyFont="1" applyFill="1" applyBorder="1" applyAlignment="1"/>
    <xf numFmtId="167" fontId="7" fillId="0" borderId="0" xfId="0" applyNumberFormat="1" applyFont="1" applyAlignment="1"/>
    <xf numFmtId="0" fontId="7" fillId="0" borderId="0" xfId="0" applyFont="1" applyFill="1" applyAlignment="1"/>
    <xf numFmtId="167" fontId="8" fillId="29" borderId="14" xfId="0" applyNumberFormat="1" applyFont="1" applyFill="1" applyBorder="1" applyAlignment="1"/>
    <xf numFmtId="9" fontId="7" fillId="0" borderId="0" xfId="2" applyFont="1" applyFill="1" applyBorder="1" applyAlignment="1"/>
    <xf numFmtId="9" fontId="7" fillId="0" borderId="0" xfId="2" applyFont="1" applyFill="1" applyBorder="1" applyAlignment="1">
      <alignment vertical="center"/>
    </xf>
    <xf numFmtId="0" fontId="8" fillId="2" borderId="12" xfId="0" applyFont="1" applyFill="1" applyBorder="1" applyAlignment="1">
      <alignment horizontal="center"/>
    </xf>
    <xf numFmtId="1" fontId="4" fillId="0" borderId="0" xfId="0" applyNumberFormat="1" applyFont="1" applyAlignment="1"/>
    <xf numFmtId="9" fontId="4" fillId="0" borderId="0" xfId="2" applyFont="1" applyFill="1" applyAlignment="1">
      <alignment horizontal="left"/>
    </xf>
    <xf numFmtId="167" fontId="9" fillId="0" borderId="0" xfId="0" applyNumberFormat="1" applyFont="1" applyBorder="1" applyAlignment="1">
      <alignment horizontal="right" vertical="center"/>
    </xf>
    <xf numFmtId="167" fontId="29" fillId="2" borderId="7" xfId="0" applyNumberFormat="1" applyFont="1" applyFill="1" applyBorder="1" applyAlignment="1">
      <alignment horizontal="right"/>
    </xf>
    <xf numFmtId="49" fontId="29" fillId="2" borderId="8" xfId="0" applyNumberFormat="1" applyFont="1" applyFill="1" applyBorder="1" applyAlignment="1"/>
    <xf numFmtId="0" fontId="7" fillId="17" borderId="0" xfId="0" applyFont="1" applyFill="1" applyBorder="1"/>
    <xf numFmtId="0" fontId="9" fillId="0" borderId="6" xfId="0" applyFont="1" applyFill="1" applyBorder="1" applyAlignment="1">
      <alignment horizontal="center"/>
    </xf>
    <xf numFmtId="167" fontId="9" fillId="0" borderId="0" xfId="0" applyNumberFormat="1" applyFont="1" applyFill="1" applyBorder="1" applyAlignment="1">
      <alignment horizontal="left"/>
    </xf>
    <xf numFmtId="169" fontId="4" fillId="0" borderId="0" xfId="0" applyNumberFormat="1" applyFont="1" applyFill="1" applyBorder="1"/>
    <xf numFmtId="167" fontId="7" fillId="0" borderId="6" xfId="0" applyNumberFormat="1" applyFont="1" applyFill="1" applyBorder="1" applyAlignment="1">
      <alignment horizontal="right" vertical="center"/>
    </xf>
    <xf numFmtId="0" fontId="7" fillId="0" borderId="0" xfId="5" applyFont="1" applyFill="1" applyBorder="1"/>
    <xf numFmtId="0" fontId="2" fillId="0" borderId="0" xfId="0" applyFont="1" applyFill="1" applyBorder="1" applyAlignment="1"/>
    <xf numFmtId="167" fontId="2" fillId="0" borderId="0" xfId="0" applyNumberFormat="1" applyFont="1" applyFill="1" applyBorder="1" applyAlignment="1">
      <alignment horizontal="right"/>
    </xf>
    <xf numFmtId="49" fontId="2" fillId="0" borderId="0" xfId="0" applyNumberFormat="1" applyFont="1" applyFill="1" applyBorder="1" applyAlignment="1"/>
    <xf numFmtId="167" fontId="4" fillId="0" borderId="0" xfId="0" applyNumberFormat="1" applyFont="1" applyFill="1" applyBorder="1" applyAlignment="1">
      <alignment horizontal="right"/>
    </xf>
    <xf numFmtId="49" fontId="4" fillId="0" borderId="0" xfId="0" applyNumberFormat="1" applyFont="1" applyFill="1" applyBorder="1" applyAlignment="1"/>
    <xf numFmtId="0" fontId="9" fillId="0" borderId="0" xfId="0" applyFont="1" applyFill="1" applyBorder="1" applyAlignment="1">
      <alignment horizontal="center"/>
    </xf>
    <xf numFmtId="9" fontId="4" fillId="0" borderId="0" xfId="2" applyFont="1" applyFill="1" applyBorder="1" applyAlignment="1"/>
    <xf numFmtId="9" fontId="4" fillId="0" borderId="0" xfId="2" applyFont="1" applyFill="1" applyBorder="1" applyAlignment="1">
      <alignment horizontal="left"/>
    </xf>
    <xf numFmtId="167" fontId="10" fillId="0" borderId="0" xfId="0" applyNumberFormat="1" applyFont="1" applyFill="1" applyBorder="1" applyAlignment="1"/>
    <xf numFmtId="0" fontId="78" fillId="0" borderId="0" xfId="0" applyFont="1" applyFill="1" applyBorder="1" applyAlignment="1"/>
    <xf numFmtId="167" fontId="2" fillId="0" borderId="0" xfId="0" applyNumberFormat="1" applyFont="1" applyFill="1" applyBorder="1" applyAlignment="1">
      <alignment horizontal="right" vertical="center"/>
    </xf>
    <xf numFmtId="0" fontId="2" fillId="0" borderId="0" xfId="0" applyNumberFormat="1" applyFont="1" applyFill="1" applyBorder="1" applyAlignment="1">
      <alignment horizontal="left" vertical="center"/>
    </xf>
    <xf numFmtId="167" fontId="4" fillId="0" borderId="0" xfId="0" applyNumberFormat="1" applyFont="1" applyFill="1" applyBorder="1" applyAlignment="1">
      <alignment horizontal="right" vertical="center"/>
    </xf>
    <xf numFmtId="0" fontId="46" fillId="0" borderId="0" xfId="7" applyFont="1" applyAlignment="1"/>
    <xf numFmtId="0" fontId="9" fillId="0" borderId="35" xfId="0" applyFont="1" applyBorder="1" applyAlignment="1">
      <alignment horizontal="center"/>
    </xf>
    <xf numFmtId="0" fontId="7" fillId="0" borderId="0" xfId="0" applyFont="1" applyFill="1" applyAlignment="1">
      <alignment horizontal="center"/>
    </xf>
    <xf numFmtId="9" fontId="9" fillId="0" borderId="0" xfId="0" applyNumberFormat="1" applyFont="1" applyFill="1" applyBorder="1" applyAlignment="1">
      <alignment horizontal="center"/>
    </xf>
    <xf numFmtId="9" fontId="4" fillId="0" borderId="0" xfId="2" applyFont="1" applyBorder="1" applyAlignment="1"/>
    <xf numFmtId="169" fontId="34" fillId="0" borderId="0" xfId="0" applyNumberFormat="1" applyFont="1" applyFill="1"/>
    <xf numFmtId="9" fontId="7" fillId="0" borderId="0" xfId="0" applyNumberFormat="1" applyFont="1" applyFill="1" applyBorder="1"/>
    <xf numFmtId="167" fontId="7" fillId="0" borderId="1" xfId="0" applyNumberFormat="1" applyFont="1" applyFill="1" applyBorder="1" applyAlignment="1">
      <alignment vertical="center"/>
    </xf>
    <xf numFmtId="167" fontId="7" fillId="0" borderId="2" xfId="0" applyNumberFormat="1" applyFont="1" applyFill="1" applyBorder="1"/>
    <xf numFmtId="167" fontId="9" fillId="0" borderId="2" xfId="0" applyNumberFormat="1" applyFont="1" applyFill="1" applyBorder="1" applyAlignment="1">
      <alignment horizontal="right" vertical="center"/>
    </xf>
    <xf numFmtId="167" fontId="9" fillId="0" borderId="4" xfId="0" applyNumberFormat="1" applyFont="1" applyFill="1" applyBorder="1" applyAlignment="1">
      <alignment vertical="center"/>
    </xf>
    <xf numFmtId="167" fontId="8" fillId="2" borderId="11" xfId="0" applyNumberFormat="1" applyFont="1" applyFill="1" applyBorder="1" applyAlignment="1">
      <alignment vertical="center"/>
    </xf>
    <xf numFmtId="167" fontId="8" fillId="2" borderId="12" xfId="0" applyNumberFormat="1" applyFont="1" applyFill="1" applyBorder="1"/>
    <xf numFmtId="167" fontId="7" fillId="0" borderId="0" xfId="0" applyNumberFormat="1" applyFont="1" applyFill="1"/>
    <xf numFmtId="0" fontId="7" fillId="8" borderId="0" xfId="0" applyFont="1" applyFill="1" applyBorder="1" applyAlignment="1">
      <alignment horizontal="left"/>
    </xf>
    <xf numFmtId="167" fontId="18" fillId="0" borderId="0" xfId="0" applyNumberFormat="1" applyFont="1" applyFill="1"/>
    <xf numFmtId="167" fontId="0" fillId="0" borderId="0" xfId="0" applyNumberFormat="1" applyFill="1"/>
    <xf numFmtId="1" fontId="1" fillId="0" borderId="0" xfId="0" applyNumberFormat="1" applyFont="1" applyFill="1"/>
    <xf numFmtId="1" fontId="0" fillId="0" borderId="0" xfId="0" applyNumberFormat="1" applyFill="1"/>
    <xf numFmtId="179" fontId="7" fillId="0" borderId="0" xfId="1" applyNumberFormat="1" applyFont="1" applyBorder="1" applyAlignment="1">
      <alignment horizontal="left"/>
    </xf>
    <xf numFmtId="179" fontId="7" fillId="0" borderId="0" xfId="1" applyNumberFormat="1" applyFont="1" applyBorder="1"/>
    <xf numFmtId="167" fontId="18" fillId="0" borderId="0" xfId="0" applyNumberFormat="1" applyFont="1" applyFill="1" applyAlignment="1">
      <alignment vertical="center"/>
    </xf>
    <xf numFmtId="179" fontId="4" fillId="0" borderId="0" xfId="1" applyNumberFormat="1" applyFont="1" applyFill="1" applyAlignment="1">
      <alignment vertical="center"/>
    </xf>
    <xf numFmtId="179" fontId="7" fillId="0" borderId="0" xfId="0" applyNumberFormat="1" applyFont="1" applyBorder="1" applyAlignment="1">
      <alignment vertical="center"/>
    </xf>
    <xf numFmtId="164" fontId="18" fillId="0" borderId="0" xfId="0" applyNumberFormat="1" applyFont="1"/>
    <xf numFmtId="169" fontId="34" fillId="0" borderId="0" xfId="0" applyNumberFormat="1" applyFont="1" applyFill="1" applyAlignment="1">
      <alignment vertical="center"/>
    </xf>
    <xf numFmtId="0" fontId="1" fillId="0" borderId="0" xfId="0" applyFont="1" applyFill="1" applyAlignment="1">
      <alignment vertical="center"/>
    </xf>
    <xf numFmtId="169" fontId="7" fillId="0" borderId="0" xfId="0" applyNumberFormat="1" applyFont="1" applyFill="1" applyAlignment="1">
      <alignment vertical="center"/>
    </xf>
    <xf numFmtId="0" fontId="2" fillId="0" borderId="0" xfId="0" applyFont="1" applyAlignment="1">
      <alignment horizontal="center"/>
    </xf>
    <xf numFmtId="167" fontId="4" fillId="0" borderId="0" xfId="0" applyNumberFormat="1" applyFont="1" applyAlignment="1">
      <alignment horizontal="center"/>
    </xf>
    <xf numFmtId="167" fontId="7" fillId="0" borderId="0" xfId="0" applyNumberFormat="1" applyFont="1" applyAlignment="1">
      <alignment horizontal="center"/>
    </xf>
    <xf numFmtId="0" fontId="4" fillId="0" borderId="0" xfId="0" applyFont="1" applyAlignment="1">
      <alignment horizontal="center"/>
    </xf>
    <xf numFmtId="0" fontId="6" fillId="2" borderId="2" xfId="0" applyFont="1" applyFill="1" applyBorder="1" applyAlignment="1">
      <alignment horizontal="center"/>
    </xf>
    <xf numFmtId="167" fontId="6" fillId="2" borderId="2" xfId="0" applyNumberFormat="1" applyFont="1" applyFill="1" applyBorder="1" applyAlignment="1">
      <alignment horizontal="center"/>
    </xf>
    <xf numFmtId="167" fontId="6" fillId="2" borderId="3" xfId="0" applyNumberFormat="1" applyFont="1" applyFill="1" applyBorder="1" applyAlignment="1">
      <alignment horizontal="center"/>
    </xf>
    <xf numFmtId="0" fontId="29" fillId="2" borderId="5" xfId="0" applyFont="1" applyFill="1" applyBorder="1" applyAlignment="1"/>
    <xf numFmtId="0" fontId="29" fillId="2" borderId="6" xfId="0" applyFont="1" applyFill="1" applyBorder="1" applyAlignment="1"/>
    <xf numFmtId="167" fontId="29" fillId="2" borderId="6" xfId="0" applyNumberFormat="1" applyFont="1" applyFill="1" applyBorder="1" applyAlignment="1"/>
    <xf numFmtId="49" fontId="29" fillId="2" borderId="8" xfId="0" applyNumberFormat="1" applyFont="1" applyFill="1" applyBorder="1" applyAlignment="1">
      <alignment horizontal="left"/>
    </xf>
    <xf numFmtId="167" fontId="7" fillId="0" borderId="10" xfId="0" applyNumberFormat="1" applyFont="1" applyFill="1" applyBorder="1" applyAlignment="1">
      <alignment horizontal="left"/>
    </xf>
    <xf numFmtId="167" fontId="8" fillId="2" borderId="14" xfId="0" applyNumberFormat="1" applyFont="1" applyFill="1" applyBorder="1" applyAlignment="1">
      <alignment horizontal="right"/>
    </xf>
    <xf numFmtId="167" fontId="8" fillId="3" borderId="14" xfId="0" applyNumberFormat="1" applyFont="1" applyFill="1" applyBorder="1" applyAlignment="1"/>
    <xf numFmtId="167" fontId="7" fillId="0" borderId="0" xfId="0" applyNumberFormat="1" applyFont="1" applyAlignment="1">
      <alignment horizontal="left"/>
    </xf>
    <xf numFmtId="0" fontId="6" fillId="2" borderId="0" xfId="0" applyFont="1" applyFill="1" applyBorder="1" applyAlignment="1">
      <alignment horizontal="left"/>
    </xf>
    <xf numFmtId="0" fontId="9" fillId="0" borderId="0" xfId="0" applyFont="1" applyAlignment="1"/>
    <xf numFmtId="0" fontId="7" fillId="0" borderId="0" xfId="0" applyNumberFormat="1" applyFont="1" applyAlignment="1">
      <alignment horizontal="right"/>
    </xf>
    <xf numFmtId="10" fontId="4" fillId="0" borderId="0" xfId="0" applyNumberFormat="1" applyFont="1" applyAlignment="1"/>
    <xf numFmtId="9" fontId="2" fillId="0" borderId="0" xfId="0" applyNumberFormat="1" applyFont="1" applyAlignment="1">
      <alignment horizontal="center"/>
    </xf>
    <xf numFmtId="9" fontId="7" fillId="0" borderId="0" xfId="2" applyFont="1" applyAlignment="1">
      <alignment horizontal="right"/>
    </xf>
    <xf numFmtId="9" fontId="7" fillId="0" borderId="0" xfId="2" applyFont="1" applyAlignment="1">
      <alignment horizontal="left"/>
    </xf>
    <xf numFmtId="0" fontId="2" fillId="0" borderId="0" xfId="0" applyFont="1" applyFill="1" applyBorder="1"/>
    <xf numFmtId="168" fontId="4" fillId="0" borderId="0" xfId="2" applyNumberFormat="1" applyFont="1" applyBorder="1" applyAlignment="1"/>
    <xf numFmtId="49" fontId="6" fillId="2" borderId="8" xfId="0" applyNumberFormat="1" applyFont="1" applyFill="1" applyBorder="1" applyAlignment="1">
      <alignment horizontal="left"/>
    </xf>
    <xf numFmtId="9" fontId="7" fillId="0" borderId="0" xfId="6" applyFont="1" applyBorder="1" applyAlignment="1">
      <alignment horizontal="left"/>
    </xf>
    <xf numFmtId="167" fontId="10" fillId="0" borderId="0" xfId="0" applyNumberFormat="1" applyFont="1" applyAlignment="1"/>
    <xf numFmtId="0" fontId="6" fillId="32" borderId="1" xfId="0" applyFont="1" applyFill="1" applyBorder="1" applyAlignment="1">
      <alignment vertical="center"/>
    </xf>
    <xf numFmtId="0" fontId="6" fillId="32" borderId="2" xfId="0" applyFont="1" applyFill="1" applyBorder="1" applyAlignment="1">
      <alignment vertical="center"/>
    </xf>
    <xf numFmtId="167" fontId="6" fillId="32" borderId="2" xfId="0" applyNumberFormat="1" applyFont="1" applyFill="1" applyBorder="1" applyAlignment="1">
      <alignment vertical="center"/>
    </xf>
    <xf numFmtId="167" fontId="6" fillId="32" borderId="3" xfId="0" applyNumberFormat="1" applyFont="1" applyFill="1" applyBorder="1" applyAlignment="1">
      <alignment horizontal="right" vertical="center"/>
    </xf>
    <xf numFmtId="49" fontId="6" fillId="32" borderId="4" xfId="0" applyNumberFormat="1" applyFont="1" applyFill="1" applyBorder="1" applyAlignment="1">
      <alignment horizontal="center" vertical="center"/>
    </xf>
    <xf numFmtId="0" fontId="6" fillId="32" borderId="5" xfId="0" applyFont="1" applyFill="1" applyBorder="1" applyAlignment="1">
      <alignment vertical="center"/>
    </xf>
    <xf numFmtId="0" fontId="6" fillId="32" borderId="6" xfId="0" applyFont="1" applyFill="1" applyBorder="1" applyAlignment="1">
      <alignment vertical="center"/>
    </xf>
    <xf numFmtId="167" fontId="6" fillId="32" borderId="6" xfId="0" applyNumberFormat="1" applyFont="1" applyFill="1" applyBorder="1" applyAlignment="1">
      <alignment vertical="center"/>
    </xf>
    <xf numFmtId="167" fontId="6" fillId="32" borderId="7" xfId="0" applyNumberFormat="1" applyFont="1" applyFill="1" applyBorder="1" applyAlignment="1">
      <alignment horizontal="right" vertical="center"/>
    </xf>
    <xf numFmtId="49" fontId="6" fillId="32" borderId="8" xfId="0" applyNumberFormat="1" applyFont="1" applyFill="1" applyBorder="1" applyAlignment="1">
      <alignment vertical="center"/>
    </xf>
    <xf numFmtId="0" fontId="8" fillId="32" borderId="11" xfId="0" applyFont="1" applyFill="1" applyBorder="1" applyAlignment="1">
      <alignment vertical="center"/>
    </xf>
    <xf numFmtId="0" fontId="8" fillId="32" borderId="12" xfId="0" applyFont="1" applyFill="1" applyBorder="1" applyAlignment="1">
      <alignment vertical="center"/>
    </xf>
    <xf numFmtId="167" fontId="8" fillId="32" borderId="12" xfId="0" applyNumberFormat="1" applyFont="1" applyFill="1" applyBorder="1" applyAlignment="1">
      <alignment vertical="center"/>
    </xf>
    <xf numFmtId="167" fontId="8" fillId="32" borderId="13" xfId="0" applyNumberFormat="1" applyFont="1" applyFill="1" applyBorder="1" applyAlignment="1">
      <alignment vertical="center"/>
    </xf>
    <xf numFmtId="167" fontId="8" fillId="32" borderId="14" xfId="0" applyNumberFormat="1" applyFont="1" applyFill="1" applyBorder="1" applyAlignment="1">
      <alignment vertical="center"/>
    </xf>
    <xf numFmtId="0" fontId="7" fillId="0" borderId="0" xfId="0" applyNumberFormat="1" applyFont="1" applyFill="1" applyAlignment="1"/>
    <xf numFmtId="167" fontId="8" fillId="3" borderId="14" xfId="0" applyNumberFormat="1" applyFont="1" applyFill="1" applyBorder="1" applyAlignment="1">
      <alignment vertical="center"/>
    </xf>
    <xf numFmtId="10" fontId="9" fillId="0" borderId="0" xfId="2" applyNumberFormat="1" applyFont="1" applyFill="1" applyBorder="1" applyAlignment="1">
      <alignment vertical="center"/>
    </xf>
    <xf numFmtId="10" fontId="9" fillId="0" borderId="0" xfId="0" applyNumberFormat="1" applyFont="1" applyBorder="1" applyAlignment="1">
      <alignment vertical="center"/>
    </xf>
    <xf numFmtId="167" fontId="24" fillId="0" borderId="0" xfId="0" applyNumberFormat="1" applyFont="1" applyBorder="1" applyAlignment="1">
      <alignment vertical="center"/>
    </xf>
    <xf numFmtId="10" fontId="4" fillId="0" borderId="0" xfId="2" applyNumberFormat="1" applyFont="1" applyAlignment="1">
      <alignment vertical="center"/>
    </xf>
    <xf numFmtId="10" fontId="4" fillId="0" borderId="0" xfId="2" applyNumberFormat="1" applyFont="1" applyFill="1" applyAlignment="1">
      <alignment horizontal="right" vertical="center"/>
    </xf>
    <xf numFmtId="0" fontId="8" fillId="32" borderId="1" xfId="0" applyFont="1" applyFill="1" applyBorder="1" applyAlignment="1"/>
    <xf numFmtId="0" fontId="8" fillId="32" borderId="2" xfId="0" applyFont="1" applyFill="1" applyBorder="1" applyAlignment="1"/>
    <xf numFmtId="167" fontId="8" fillId="32" borderId="2" xfId="0" applyNumberFormat="1" applyFont="1" applyFill="1" applyBorder="1" applyAlignment="1"/>
    <xf numFmtId="167" fontId="8" fillId="32" borderId="3" xfId="0" applyNumberFormat="1" applyFont="1" applyFill="1" applyBorder="1" applyAlignment="1">
      <alignment horizontal="right"/>
    </xf>
    <xf numFmtId="49" fontId="6" fillId="32" borderId="4" xfId="0" applyNumberFormat="1" applyFont="1" applyFill="1" applyBorder="1" applyAlignment="1">
      <alignment horizontal="center"/>
    </xf>
    <xf numFmtId="0" fontId="8" fillId="32" borderId="5" xfId="0" applyFont="1" applyFill="1" applyBorder="1" applyAlignment="1"/>
    <xf numFmtId="0" fontId="8" fillId="32" borderId="6" xfId="0" applyFont="1" applyFill="1" applyBorder="1" applyAlignment="1"/>
    <xf numFmtId="167" fontId="8" fillId="32" borderId="6" xfId="0" applyNumberFormat="1" applyFont="1" applyFill="1" applyBorder="1" applyAlignment="1"/>
    <xf numFmtId="167" fontId="8" fillId="32" borderId="7" xfId="0" applyNumberFormat="1" applyFont="1" applyFill="1" applyBorder="1" applyAlignment="1">
      <alignment horizontal="right"/>
    </xf>
    <xf numFmtId="49" fontId="6" fillId="32" borderId="8" xfId="0" applyNumberFormat="1" applyFont="1" applyFill="1" applyBorder="1" applyAlignment="1"/>
    <xf numFmtId="0" fontId="8" fillId="32" borderId="11" xfId="0" applyFont="1" applyFill="1" applyBorder="1" applyAlignment="1"/>
    <xf numFmtId="0" fontId="8" fillId="32" borderId="12" xfId="0" applyFont="1" applyFill="1" applyBorder="1" applyAlignment="1"/>
    <xf numFmtId="167" fontId="8" fillId="32" borderId="12" xfId="0" applyNumberFormat="1" applyFont="1" applyFill="1" applyBorder="1" applyAlignment="1"/>
    <xf numFmtId="167" fontId="8" fillId="32" borderId="14" xfId="0" applyNumberFormat="1" applyFont="1" applyFill="1" applyBorder="1" applyAlignment="1"/>
    <xf numFmtId="9" fontId="7" fillId="0" borderId="0" xfId="2" applyFont="1" applyAlignment="1"/>
    <xf numFmtId="168" fontId="2" fillId="0" borderId="0" xfId="2" applyNumberFormat="1" applyFont="1" applyBorder="1" applyAlignment="1"/>
    <xf numFmtId="168" fontId="9" fillId="0" borderId="0" xfId="2" applyNumberFormat="1" applyFont="1" applyBorder="1" applyAlignment="1">
      <alignment vertical="center"/>
    </xf>
    <xf numFmtId="168" fontId="4" fillId="0" borderId="0" xfId="2" applyNumberFormat="1" applyFont="1" applyFill="1" applyBorder="1" applyAlignment="1"/>
    <xf numFmtId="168" fontId="9" fillId="0" borderId="0" xfId="2" applyNumberFormat="1" applyFont="1" applyFill="1" applyBorder="1" applyAlignment="1">
      <alignment vertical="center"/>
    </xf>
    <xf numFmtId="168" fontId="2" fillId="0" borderId="0" xfId="2" applyNumberFormat="1" applyFont="1" applyFill="1" applyBorder="1" applyAlignment="1"/>
    <xf numFmtId="49" fontId="4" fillId="0" borderId="0" xfId="0" applyNumberFormat="1" applyFont="1" applyFill="1" applyBorder="1" applyAlignment="1">
      <alignment vertical="center"/>
    </xf>
    <xf numFmtId="0" fontId="6" fillId="32" borderId="1" xfId="0" applyFont="1" applyFill="1" applyBorder="1" applyAlignment="1"/>
    <xf numFmtId="0" fontId="6" fillId="32" borderId="2" xfId="0" applyFont="1" applyFill="1" applyBorder="1" applyAlignment="1"/>
    <xf numFmtId="167" fontId="6" fillId="32" borderId="2" xfId="0" applyNumberFormat="1" applyFont="1" applyFill="1" applyBorder="1" applyAlignment="1"/>
    <xf numFmtId="167" fontId="6" fillId="32" borderId="3" xfId="0" applyNumberFormat="1" applyFont="1" applyFill="1" applyBorder="1" applyAlignment="1">
      <alignment horizontal="right"/>
    </xf>
    <xf numFmtId="0" fontId="6" fillId="32" borderId="5" xfId="0" applyFont="1" applyFill="1" applyBorder="1" applyAlignment="1"/>
    <xf numFmtId="0" fontId="6" fillId="32" borderId="6" xfId="0" applyFont="1" applyFill="1" applyBorder="1" applyAlignment="1"/>
    <xf numFmtId="167" fontId="6" fillId="32" borderId="6" xfId="0" applyNumberFormat="1" applyFont="1" applyFill="1" applyBorder="1" applyAlignment="1"/>
    <xf numFmtId="167" fontId="6" fillId="32" borderId="7" xfId="0" applyNumberFormat="1" applyFont="1" applyFill="1" applyBorder="1" applyAlignment="1">
      <alignment horizontal="right"/>
    </xf>
    <xf numFmtId="167" fontId="8" fillId="32" borderId="13" xfId="0" applyNumberFormat="1" applyFont="1" applyFill="1" applyBorder="1" applyAlignment="1"/>
    <xf numFmtId="0" fontId="7" fillId="0" borderId="0" xfId="2" applyNumberFormat="1" applyFont="1" applyAlignment="1"/>
    <xf numFmtId="0" fontId="7" fillId="0" borderId="0" xfId="0" applyNumberFormat="1" applyFont="1" applyAlignment="1">
      <alignment vertical="center"/>
    </xf>
    <xf numFmtId="9" fontId="4" fillId="0" borderId="0" xfId="2" applyFont="1" applyAlignment="1">
      <alignment vertical="center"/>
    </xf>
    <xf numFmtId="9" fontId="4" fillId="0" borderId="0" xfId="2" applyFont="1" applyFill="1" applyAlignment="1">
      <alignment horizontal="left" vertical="center"/>
    </xf>
    <xf numFmtId="165" fontId="4" fillId="0" borderId="0" xfId="0" applyNumberFormat="1" applyFont="1" applyBorder="1" applyAlignment="1">
      <alignment vertical="center"/>
    </xf>
    <xf numFmtId="1" fontId="2" fillId="0" borderId="14" xfId="0" applyNumberFormat="1" applyFont="1" applyBorder="1" applyAlignment="1">
      <alignment horizontal="center" vertical="center"/>
    </xf>
    <xf numFmtId="1" fontId="2" fillId="0" borderId="13" xfId="0" applyNumberFormat="1" applyFont="1" applyBorder="1" applyAlignment="1">
      <alignment horizontal="center" vertical="center"/>
    </xf>
    <xf numFmtId="169" fontId="10" fillId="0" borderId="3" xfId="0" applyNumberFormat="1" applyFont="1" applyBorder="1"/>
    <xf numFmtId="165" fontId="4" fillId="0" borderId="3" xfId="0" applyNumberFormat="1" applyFont="1" applyBorder="1" applyAlignment="1">
      <alignment horizontal="right" vertical="center"/>
    </xf>
    <xf numFmtId="167" fontId="4" fillId="0" borderId="15" xfId="0" applyNumberFormat="1" applyFont="1" applyBorder="1" applyAlignment="1">
      <alignment vertical="center"/>
    </xf>
    <xf numFmtId="167" fontId="4" fillId="0" borderId="3" xfId="0" applyNumberFormat="1" applyFont="1" applyBorder="1" applyAlignment="1">
      <alignment horizontal="right" vertical="center"/>
    </xf>
    <xf numFmtId="169" fontId="10" fillId="0" borderId="15" xfId="0" applyNumberFormat="1" applyFont="1" applyBorder="1"/>
    <xf numFmtId="165" fontId="4" fillId="0" borderId="15" xfId="0" applyNumberFormat="1" applyFont="1" applyBorder="1" applyAlignment="1">
      <alignment horizontal="right" vertical="center"/>
    </xf>
    <xf numFmtId="167" fontId="4" fillId="0" borderId="15" xfId="0" applyNumberFormat="1" applyFont="1" applyBorder="1" applyAlignment="1">
      <alignment horizontal="right" vertical="center"/>
    </xf>
    <xf numFmtId="165" fontId="4" fillId="0" borderId="7" xfId="0" applyNumberFormat="1" applyFont="1" applyBorder="1" applyAlignment="1">
      <alignment horizontal="right" vertical="center"/>
    </xf>
    <xf numFmtId="167" fontId="4" fillId="0" borderId="7" xfId="0" applyNumberFormat="1" applyFont="1" applyBorder="1" applyAlignment="1">
      <alignment horizontal="right" vertical="center"/>
    </xf>
    <xf numFmtId="169" fontId="10" fillId="0" borderId="7" xfId="0" applyNumberFormat="1" applyFont="1" applyBorder="1"/>
    <xf numFmtId="165" fontId="4" fillId="0" borderId="0" xfId="0" applyNumberFormat="1" applyFont="1" applyAlignment="1">
      <alignment vertical="center"/>
    </xf>
    <xf numFmtId="167" fontId="80" fillId="0" borderId="14" xfId="0" applyNumberFormat="1" applyFont="1" applyBorder="1" applyAlignment="1">
      <alignment vertical="center"/>
    </xf>
    <xf numFmtId="167" fontId="80" fillId="0" borderId="13" xfId="0" applyNumberFormat="1" applyFont="1" applyBorder="1" applyAlignment="1">
      <alignment horizontal="right" vertical="center"/>
    </xf>
    <xf numFmtId="9" fontId="2" fillId="0" borderId="14" xfId="0" applyNumberFormat="1" applyFont="1" applyBorder="1" applyAlignment="1">
      <alignment horizontal="center"/>
    </xf>
    <xf numFmtId="167" fontId="4" fillId="17" borderId="0" xfId="0" applyNumberFormat="1" applyFont="1" applyFill="1" applyAlignment="1">
      <alignment vertical="center"/>
    </xf>
    <xf numFmtId="0" fontId="8" fillId="32" borderId="5" xfId="0" applyFont="1" applyFill="1" applyBorder="1" applyAlignment="1">
      <alignment vertical="center"/>
    </xf>
    <xf numFmtId="0" fontId="8" fillId="32" borderId="6" xfId="0" applyFont="1" applyFill="1" applyBorder="1" applyAlignment="1">
      <alignment vertical="center"/>
    </xf>
    <xf numFmtId="167" fontId="8" fillId="32" borderId="6" xfId="0" applyNumberFormat="1" applyFont="1" applyFill="1" applyBorder="1" applyAlignment="1">
      <alignment vertical="center"/>
    </xf>
    <xf numFmtId="167" fontId="8" fillId="32" borderId="8" xfId="0" applyNumberFormat="1" applyFont="1" applyFill="1" applyBorder="1" applyAlignment="1">
      <alignment vertical="center"/>
    </xf>
    <xf numFmtId="167" fontId="8" fillId="32" borderId="7" xfId="0" applyNumberFormat="1" applyFont="1" applyFill="1" applyBorder="1" applyAlignment="1">
      <alignment vertical="center"/>
    </xf>
    <xf numFmtId="10" fontId="4" fillId="0" borderId="0" xfId="2" applyNumberFormat="1" applyFont="1" applyAlignment="1"/>
    <xf numFmtId="167" fontId="4" fillId="0" borderId="0" xfId="2" applyNumberFormat="1" applyFont="1" applyFill="1" applyAlignment="1">
      <alignment horizontal="left"/>
    </xf>
    <xf numFmtId="165" fontId="24" fillId="0" borderId="0" xfId="0" applyNumberFormat="1" applyFont="1" applyFill="1" applyBorder="1" applyAlignment="1">
      <alignment vertical="center"/>
    </xf>
    <xf numFmtId="165" fontId="2" fillId="32" borderId="2" xfId="0" applyNumberFormat="1" applyFont="1" applyFill="1" applyBorder="1" applyAlignment="1">
      <alignment vertical="center"/>
    </xf>
    <xf numFmtId="167" fontId="2" fillId="32" borderId="2" xfId="0" applyNumberFormat="1" applyFont="1" applyFill="1" applyBorder="1" applyAlignment="1">
      <alignment vertical="center"/>
    </xf>
    <xf numFmtId="0" fontId="6" fillId="32" borderId="3" xfId="0" applyFont="1" applyFill="1" applyBorder="1" applyAlignment="1">
      <alignment horizontal="right" vertical="center"/>
    </xf>
    <xf numFmtId="0" fontId="6" fillId="32" borderId="4" xfId="0" applyFont="1" applyFill="1" applyBorder="1" applyAlignment="1">
      <alignment horizontal="center" vertical="center"/>
    </xf>
    <xf numFmtId="0" fontId="2" fillId="32" borderId="5" xfId="0" applyFont="1" applyFill="1" applyBorder="1" applyAlignment="1">
      <alignment vertical="center"/>
    </xf>
    <xf numFmtId="165" fontId="2" fillId="32" borderId="6" xfId="0" applyNumberFormat="1" applyFont="1" applyFill="1" applyBorder="1" applyAlignment="1">
      <alignment vertical="center"/>
    </xf>
    <xf numFmtId="167" fontId="2" fillId="32" borderId="6" xfId="0" applyNumberFormat="1" applyFont="1" applyFill="1" applyBorder="1" applyAlignment="1">
      <alignment vertical="center"/>
    </xf>
    <xf numFmtId="0" fontId="2" fillId="32" borderId="7" xfId="0" applyFont="1" applyFill="1" applyBorder="1" applyAlignment="1">
      <alignment horizontal="right" vertical="center"/>
    </xf>
    <xf numFmtId="0" fontId="2" fillId="32" borderId="8" xfId="0" applyFont="1" applyFill="1" applyBorder="1" applyAlignment="1">
      <alignment horizontal="left" vertical="center"/>
    </xf>
    <xf numFmtId="165" fontId="9" fillId="32" borderId="6" xfId="0" applyNumberFormat="1" applyFont="1" applyFill="1" applyBorder="1" applyAlignment="1">
      <alignment vertical="center"/>
    </xf>
    <xf numFmtId="167" fontId="9" fillId="32" borderId="6" xfId="0" applyNumberFormat="1" applyFont="1" applyFill="1" applyBorder="1" applyAlignment="1">
      <alignment vertical="center"/>
    </xf>
    <xf numFmtId="165" fontId="9" fillId="32" borderId="8" xfId="0" applyNumberFormat="1" applyFont="1" applyFill="1" applyBorder="1" applyAlignment="1">
      <alignment horizontal="right" vertical="center"/>
    </xf>
    <xf numFmtId="0" fontId="7" fillId="0" borderId="0" xfId="0" applyNumberFormat="1" applyFont="1" applyFill="1" applyAlignment="1">
      <alignment horizontal="right"/>
    </xf>
    <xf numFmtId="9" fontId="7" fillId="0" borderId="0" xfId="0" applyNumberFormat="1" applyFont="1" applyBorder="1"/>
    <xf numFmtId="9" fontId="7" fillId="0" borderId="0" xfId="0" applyNumberFormat="1" applyFont="1" applyFill="1" applyBorder="1" applyAlignment="1">
      <alignment horizontal="left"/>
    </xf>
    <xf numFmtId="9" fontId="4" fillId="0" borderId="0" xfId="0" applyNumberFormat="1" applyFont="1" applyFill="1" applyBorder="1" applyAlignment="1"/>
    <xf numFmtId="9" fontId="4" fillId="0" borderId="0" xfId="0" applyNumberFormat="1" applyFont="1" applyBorder="1" applyAlignment="1"/>
    <xf numFmtId="0" fontId="10" fillId="0" borderId="0" xfId="0" applyFont="1" applyAlignment="1">
      <alignment vertical="center"/>
    </xf>
    <xf numFmtId="165" fontId="10" fillId="0" borderId="0" xfId="0" applyNumberFormat="1" applyFont="1" applyBorder="1" applyAlignment="1">
      <alignment vertical="center"/>
    </xf>
    <xf numFmtId="167" fontId="10" fillId="0" borderId="0" xfId="0" applyNumberFormat="1" applyFont="1" applyBorder="1" applyAlignment="1">
      <alignment vertical="center"/>
    </xf>
    <xf numFmtId="0" fontId="81" fillId="0" borderId="0" xfId="0" applyFont="1" applyBorder="1" applyAlignment="1">
      <alignment horizontal="right" vertical="center"/>
    </xf>
    <xf numFmtId="169" fontId="10" fillId="0" borderId="0" xfId="0" applyNumberFormat="1" applyFont="1"/>
    <xf numFmtId="4" fontId="10" fillId="0" borderId="0" xfId="0" applyNumberFormat="1" applyFont="1" applyAlignment="1">
      <alignment horizontal="left"/>
    </xf>
    <xf numFmtId="0" fontId="10" fillId="0" borderId="0" xfId="0" applyFont="1"/>
    <xf numFmtId="165" fontId="82" fillId="0" borderId="0" xfId="0" applyNumberFormat="1" applyFont="1" applyBorder="1" applyAlignment="1">
      <alignment vertical="center"/>
    </xf>
    <xf numFmtId="0" fontId="83" fillId="0" borderId="0" xfId="0" applyFont="1" applyBorder="1" applyAlignment="1">
      <alignment horizontal="right" vertical="center"/>
    </xf>
    <xf numFmtId="169" fontId="10" fillId="0" borderId="0" xfId="0" applyNumberFormat="1" applyFont="1" applyBorder="1"/>
    <xf numFmtId="0" fontId="10" fillId="0" borderId="0" xfId="0" applyFont="1" applyAlignment="1">
      <alignment horizontal="left"/>
    </xf>
    <xf numFmtId="0" fontId="84" fillId="0" borderId="0" xfId="0" applyFont="1" applyAlignment="1">
      <alignment horizontal="right" vertical="center"/>
    </xf>
    <xf numFmtId="165" fontId="10" fillId="0" borderId="0" xfId="0" applyNumberFormat="1" applyFont="1" applyAlignment="1">
      <alignment vertical="center"/>
    </xf>
    <xf numFmtId="0" fontId="81" fillId="0" borderId="0" xfId="0" applyFont="1" applyAlignment="1">
      <alignment horizontal="right" vertical="center"/>
    </xf>
    <xf numFmtId="0" fontId="7" fillId="0" borderId="0" xfId="0" applyNumberFormat="1" applyFont="1" applyBorder="1"/>
    <xf numFmtId="167" fontId="20" fillId="0" borderId="0" xfId="0" applyNumberFormat="1" applyFont="1" applyBorder="1" applyAlignment="1">
      <alignment vertical="center"/>
    </xf>
    <xf numFmtId="0" fontId="46" fillId="0" borderId="0" xfId="7" applyFont="1" applyAlignment="1"/>
    <xf numFmtId="0" fontId="2" fillId="0" borderId="0" xfId="0" applyFont="1" applyFill="1" applyBorder="1" applyAlignment="1">
      <alignment horizontal="left" vertical="top"/>
    </xf>
    <xf numFmtId="0" fontId="2" fillId="0" borderId="10" xfId="0" applyFont="1" applyFill="1" applyBorder="1" applyAlignment="1">
      <alignment horizontal="left" vertical="top"/>
    </xf>
    <xf numFmtId="167" fontId="9" fillId="0" borderId="10" xfId="0" applyNumberFormat="1" applyFont="1" applyFill="1" applyBorder="1" applyAlignment="1">
      <alignment horizontal="right" vertical="center"/>
    </xf>
    <xf numFmtId="167" fontId="52" fillId="25" borderId="1" xfId="7" applyNumberFormat="1" applyFont="1" applyFill="1" applyBorder="1" applyAlignment="1">
      <alignment horizontal="right"/>
    </xf>
    <xf numFmtId="0" fontId="52" fillId="25" borderId="4" xfId="7" applyNumberFormat="1" applyFont="1" applyFill="1" applyBorder="1" applyAlignment="1">
      <alignment horizontal="right" vertical="center"/>
    </xf>
    <xf numFmtId="49" fontId="52" fillId="25" borderId="9" xfId="7" applyNumberFormat="1" applyFont="1" applyFill="1" applyBorder="1" applyAlignment="1">
      <alignment horizontal="right" vertical="center"/>
    </xf>
    <xf numFmtId="49" fontId="52" fillId="25" borderId="10" xfId="7" applyNumberFormat="1" applyFont="1" applyFill="1" applyBorder="1" applyAlignment="1">
      <alignment horizontal="right" vertical="center"/>
    </xf>
    <xf numFmtId="167" fontId="52" fillId="12" borderId="20" xfId="7" applyNumberFormat="1" applyFont="1" applyFill="1" applyBorder="1" applyAlignment="1">
      <alignment vertical="center"/>
    </xf>
    <xf numFmtId="167" fontId="52" fillId="12" borderId="16" xfId="7" applyNumberFormat="1" applyFont="1" applyFill="1" applyBorder="1" applyAlignment="1">
      <alignment horizontal="right" vertical="center"/>
    </xf>
    <xf numFmtId="167" fontId="6" fillId="2" borderId="4" xfId="0" applyNumberFormat="1" applyFont="1" applyFill="1" applyBorder="1" applyAlignment="1">
      <alignment vertical="center"/>
    </xf>
    <xf numFmtId="167" fontId="6" fillId="2" borderId="8" xfId="0" applyNumberFormat="1" applyFont="1" applyFill="1" applyBorder="1" applyAlignment="1">
      <alignment vertical="center"/>
    </xf>
    <xf numFmtId="0" fontId="46" fillId="0" borderId="0" xfId="7" applyFont="1" applyAlignment="1"/>
    <xf numFmtId="0" fontId="51" fillId="33" borderId="0" xfId="7" applyFont="1" applyFill="1" applyAlignment="1">
      <alignment vertical="center"/>
    </xf>
    <xf numFmtId="167" fontId="51" fillId="33" borderId="0" xfId="7" applyNumberFormat="1" applyFont="1" applyFill="1" applyAlignment="1">
      <alignment vertical="center"/>
    </xf>
    <xf numFmtId="0" fontId="51" fillId="33" borderId="0" xfId="7" applyFont="1" applyFill="1"/>
    <xf numFmtId="0" fontId="46" fillId="33" borderId="0" xfId="7" applyFont="1" applyFill="1" applyAlignment="1"/>
    <xf numFmtId="167" fontId="51" fillId="33" borderId="0" xfId="7" applyNumberFormat="1" applyFont="1" applyFill="1"/>
    <xf numFmtId="167" fontId="53" fillId="33" borderId="0" xfId="7" applyNumberFormat="1" applyFont="1" applyFill="1"/>
    <xf numFmtId="0" fontId="51" fillId="33" borderId="0" xfId="7" applyFont="1" applyFill="1" applyAlignment="1">
      <alignment horizontal="right" vertical="center"/>
    </xf>
    <xf numFmtId="9" fontId="51" fillId="33" borderId="0" xfId="7" applyNumberFormat="1" applyFont="1" applyFill="1" applyAlignment="1">
      <alignment vertical="center"/>
    </xf>
    <xf numFmtId="0" fontId="53" fillId="33" borderId="0" xfId="7" applyFont="1" applyFill="1"/>
    <xf numFmtId="0" fontId="7" fillId="33" borderId="0" xfId="0" applyFont="1" applyFill="1" applyBorder="1" applyAlignment="1">
      <alignment vertical="center"/>
    </xf>
    <xf numFmtId="167" fontId="13" fillId="33" borderId="0" xfId="0" applyNumberFormat="1" applyFont="1" applyFill="1" applyBorder="1" applyAlignment="1">
      <alignment vertical="center"/>
    </xf>
    <xf numFmtId="173" fontId="9" fillId="33" borderId="0" xfId="4" applyFont="1" applyFill="1" applyBorder="1" applyAlignment="1">
      <alignment vertical="center"/>
    </xf>
    <xf numFmtId="0" fontId="11" fillId="33" borderId="0" xfId="0" applyFont="1" applyFill="1" applyBorder="1" applyAlignment="1">
      <alignment vertical="center"/>
    </xf>
    <xf numFmtId="167" fontId="11" fillId="33" borderId="0" xfId="0" applyNumberFormat="1" applyFont="1" applyFill="1" applyAlignment="1">
      <alignment vertical="center"/>
    </xf>
    <xf numFmtId="167" fontId="13" fillId="33" borderId="0" xfId="0" applyNumberFormat="1" applyFont="1" applyFill="1" applyAlignment="1">
      <alignment horizontal="right" vertical="center"/>
    </xf>
    <xf numFmtId="0" fontId="20" fillId="33" borderId="0" xfId="0" applyFont="1" applyFill="1" applyBorder="1" applyAlignment="1">
      <alignment vertical="center"/>
    </xf>
    <xf numFmtId="171" fontId="20" fillId="33" borderId="0" xfId="1" applyFont="1" applyFill="1" applyBorder="1" applyAlignment="1">
      <alignment vertical="center"/>
    </xf>
    <xf numFmtId="167" fontId="11" fillId="33" borderId="0" xfId="0" applyNumberFormat="1" applyFont="1" applyFill="1" applyBorder="1" applyAlignment="1">
      <alignment vertical="center"/>
    </xf>
    <xf numFmtId="0" fontId="85" fillId="34" borderId="1" xfId="0" applyFont="1" applyFill="1" applyBorder="1"/>
    <xf numFmtId="0" fontId="85" fillId="34" borderId="2" xfId="0" applyFont="1" applyFill="1" applyBorder="1"/>
    <xf numFmtId="167" fontId="85" fillId="34" borderId="2" xfId="4" applyNumberFormat="1" applyFont="1" applyFill="1" applyBorder="1"/>
    <xf numFmtId="167" fontId="85" fillId="34" borderId="4" xfId="0" applyNumberFormat="1" applyFont="1" applyFill="1" applyBorder="1"/>
    <xf numFmtId="167" fontId="24" fillId="0" borderId="0" xfId="0" applyNumberFormat="1" applyFont="1" applyFill="1" applyBorder="1"/>
    <xf numFmtId="0" fontId="85" fillId="0" borderId="0" xfId="0" applyFont="1" applyFill="1" applyBorder="1"/>
    <xf numFmtId="0" fontId="85" fillId="0" borderId="0" xfId="0" applyFont="1" applyBorder="1"/>
    <xf numFmtId="0" fontId="35" fillId="7" borderId="11" xfId="0" applyFont="1" applyFill="1" applyBorder="1"/>
    <xf numFmtId="0" fontId="35" fillId="7" borderId="12" xfId="0" applyFont="1" applyFill="1" applyBorder="1"/>
    <xf numFmtId="0" fontId="86" fillId="7" borderId="12" xfId="0" applyFont="1" applyFill="1" applyBorder="1"/>
    <xf numFmtId="167" fontId="86" fillId="7" borderId="12" xfId="0" applyNumberFormat="1" applyFont="1" applyFill="1" applyBorder="1"/>
    <xf numFmtId="167" fontId="86" fillId="7" borderId="12" xfId="4" applyNumberFormat="1" applyFont="1" applyFill="1" applyBorder="1"/>
    <xf numFmtId="167" fontId="35" fillId="7" borderId="12" xfId="4" applyNumberFormat="1" applyFont="1" applyFill="1" applyBorder="1"/>
    <xf numFmtId="167" fontId="35" fillId="7" borderId="12" xfId="0" applyNumberFormat="1" applyFont="1" applyFill="1" applyBorder="1"/>
    <xf numFmtId="0" fontId="35" fillId="7" borderId="13" xfId="0" applyFont="1" applyFill="1" applyBorder="1"/>
    <xf numFmtId="0" fontId="10" fillId="0" borderId="0" xfId="0" applyFont="1" applyFill="1" applyBorder="1"/>
    <xf numFmtId="0" fontId="10" fillId="0" borderId="0" xfId="0" applyFont="1" applyBorder="1"/>
    <xf numFmtId="0" fontId="35" fillId="35" borderId="9" xfId="0" applyFont="1" applyFill="1" applyBorder="1"/>
    <xf numFmtId="0" fontId="35" fillId="35" borderId="0" xfId="0" applyFont="1" applyFill="1" applyBorder="1"/>
    <xf numFmtId="0" fontId="86" fillId="35" borderId="0" xfId="0" applyFont="1" applyFill="1" applyBorder="1"/>
    <xf numFmtId="167" fontId="86" fillId="35" borderId="0" xfId="0" applyNumberFormat="1" applyFont="1" applyFill="1" applyBorder="1"/>
    <xf numFmtId="167" fontId="86" fillId="35" borderId="0" xfId="4" applyNumberFormat="1" applyFont="1" applyFill="1" applyBorder="1"/>
    <xf numFmtId="167" fontId="35" fillId="35" borderId="0" xfId="4" applyNumberFormat="1" applyFont="1" applyFill="1" applyBorder="1"/>
    <xf numFmtId="167" fontId="35" fillId="35" borderId="0" xfId="0" applyNumberFormat="1" applyFont="1" applyFill="1" applyBorder="1"/>
    <xf numFmtId="0" fontId="35" fillId="35" borderId="10" xfId="0" applyFont="1" applyFill="1" applyBorder="1"/>
    <xf numFmtId="0" fontId="86" fillId="0" borderId="0" xfId="0" applyFont="1" applyFill="1" applyBorder="1"/>
    <xf numFmtId="0" fontId="86" fillId="31" borderId="0" xfId="0" applyFont="1" applyFill="1" applyBorder="1"/>
    <xf numFmtId="0" fontId="87" fillId="36" borderId="11" xfId="0" applyFont="1" applyFill="1" applyBorder="1"/>
    <xf numFmtId="0" fontId="87" fillId="36" borderId="12" xfId="0" applyFont="1" applyFill="1" applyBorder="1"/>
    <xf numFmtId="0" fontId="88" fillId="36" borderId="12" xfId="0" applyFont="1" applyFill="1" applyBorder="1"/>
    <xf numFmtId="167" fontId="88" fillId="36" borderId="12" xfId="0" applyNumberFormat="1" applyFont="1" applyFill="1" applyBorder="1"/>
    <xf numFmtId="167" fontId="88" fillId="36" borderId="12" xfId="4" applyNumberFormat="1" applyFont="1" applyFill="1" applyBorder="1"/>
    <xf numFmtId="167" fontId="87" fillId="36" borderId="12" xfId="4" applyNumberFormat="1" applyFont="1" applyFill="1" applyBorder="1"/>
    <xf numFmtId="0" fontId="87" fillId="36" borderId="13" xfId="0" applyFont="1" applyFill="1" applyBorder="1"/>
    <xf numFmtId="0" fontId="10" fillId="0" borderId="9" xfId="0" applyFont="1" applyFill="1" applyBorder="1"/>
    <xf numFmtId="167" fontId="10" fillId="0" borderId="0" xfId="0" applyNumberFormat="1" applyFont="1" applyFill="1" applyBorder="1"/>
    <xf numFmtId="167" fontId="10" fillId="0" borderId="0" xfId="4" applyNumberFormat="1" applyFont="1" applyFill="1" applyBorder="1"/>
    <xf numFmtId="167" fontId="24" fillId="0" borderId="0" xfId="4" applyNumberFormat="1" applyFont="1" applyFill="1" applyBorder="1" applyAlignment="1">
      <alignment horizontal="left"/>
    </xf>
    <xf numFmtId="0" fontId="24" fillId="0" borderId="0" xfId="0" applyFont="1" applyFill="1" applyBorder="1"/>
    <xf numFmtId="0" fontId="24" fillId="0" borderId="10" xfId="0" applyFont="1" applyFill="1" applyBorder="1"/>
    <xf numFmtId="167" fontId="10" fillId="0" borderId="0" xfId="2" applyNumberFormat="1" applyFont="1" applyFill="1" applyBorder="1"/>
    <xf numFmtId="173" fontId="24" fillId="0" borderId="0" xfId="4" applyFont="1" applyFill="1" applyBorder="1"/>
    <xf numFmtId="9" fontId="24" fillId="0" borderId="0" xfId="2" applyFont="1" applyFill="1" applyBorder="1"/>
    <xf numFmtId="180" fontId="24" fillId="0" borderId="10" xfId="0" applyNumberFormat="1" applyFont="1" applyFill="1" applyBorder="1"/>
    <xf numFmtId="169" fontId="10" fillId="0" borderId="0" xfId="4" applyNumberFormat="1" applyFont="1" applyFill="1" applyBorder="1" applyAlignment="1">
      <alignment horizontal="right"/>
    </xf>
    <xf numFmtId="167" fontId="24" fillId="0" borderId="0" xfId="4" applyNumberFormat="1" applyFont="1" applyFill="1" applyBorder="1"/>
    <xf numFmtId="167" fontId="24" fillId="0" borderId="0" xfId="2" applyNumberFormat="1" applyFont="1" applyFill="1" applyBorder="1"/>
    <xf numFmtId="0" fontId="24" fillId="36" borderId="11" xfId="0" applyFont="1" applyFill="1" applyBorder="1"/>
    <xf numFmtId="0" fontId="24" fillId="36" borderId="12" xfId="0" applyFont="1" applyFill="1" applyBorder="1"/>
    <xf numFmtId="0" fontId="10" fillId="36" borderId="12" xfId="0" applyFont="1" applyFill="1" applyBorder="1"/>
    <xf numFmtId="167" fontId="10" fillId="36" borderId="12" xfId="2" applyNumberFormat="1" applyFont="1" applyFill="1" applyBorder="1"/>
    <xf numFmtId="167" fontId="10" fillId="36" borderId="12" xfId="4" applyNumberFormat="1" applyFont="1" applyFill="1" applyBorder="1"/>
    <xf numFmtId="167" fontId="24" fillId="36" borderId="12" xfId="0" applyNumberFormat="1" applyFont="1" applyFill="1" applyBorder="1"/>
    <xf numFmtId="0" fontId="24" fillId="36" borderId="13" xfId="0" applyFont="1" applyFill="1" applyBorder="1"/>
    <xf numFmtId="0" fontId="24" fillId="30" borderId="9" xfId="0" applyFont="1" applyFill="1" applyBorder="1"/>
    <xf numFmtId="0" fontId="24" fillId="30" borderId="0" xfId="0" applyFont="1" applyFill="1" applyBorder="1"/>
    <xf numFmtId="0" fontId="10" fillId="30" borderId="0" xfId="0" applyFont="1" applyFill="1" applyBorder="1"/>
    <xf numFmtId="0" fontId="24" fillId="0" borderId="9" xfId="0" applyFont="1" applyFill="1" applyBorder="1"/>
    <xf numFmtId="0" fontId="10" fillId="17" borderId="14" xfId="0" applyFont="1" applyFill="1" applyBorder="1"/>
    <xf numFmtId="167" fontId="24" fillId="17" borderId="0" xfId="0" applyNumberFormat="1" applyFont="1" applyFill="1" applyBorder="1"/>
    <xf numFmtId="0" fontId="24" fillId="17" borderId="0" xfId="0" applyFont="1" applyFill="1" applyBorder="1"/>
    <xf numFmtId="0" fontId="10" fillId="17" borderId="9" xfId="0" applyFont="1" applyFill="1" applyBorder="1"/>
    <xf numFmtId="0" fontId="10" fillId="17" borderId="0" xfId="0" applyFont="1" applyFill="1" applyBorder="1"/>
    <xf numFmtId="167" fontId="24" fillId="17" borderId="0" xfId="2" applyNumberFormat="1" applyFont="1" applyFill="1" applyBorder="1"/>
    <xf numFmtId="167" fontId="10" fillId="17" borderId="0" xfId="4" applyNumberFormat="1" applyFont="1" applyFill="1" applyBorder="1"/>
    <xf numFmtId="0" fontId="24" fillId="17" borderId="10" xfId="0" applyFont="1" applyFill="1" applyBorder="1"/>
    <xf numFmtId="0" fontId="10" fillId="0" borderId="0" xfId="0" applyFont="1" applyFill="1" applyBorder="1" applyAlignment="1">
      <alignment horizontal="left"/>
    </xf>
    <xf numFmtId="0" fontId="35" fillId="35" borderId="11" xfId="0" applyFont="1" applyFill="1" applyBorder="1"/>
    <xf numFmtId="0" fontId="35" fillId="35" borderId="12" xfId="0" applyFont="1" applyFill="1" applyBorder="1"/>
    <xf numFmtId="0" fontId="86" fillId="35" borderId="12" xfId="0" applyFont="1" applyFill="1" applyBorder="1"/>
    <xf numFmtId="167" fontId="86" fillId="35" borderId="12" xfId="2" applyNumberFormat="1" applyFont="1" applyFill="1" applyBorder="1"/>
    <xf numFmtId="167" fontId="86" fillId="35" borderId="12" xfId="4" applyNumberFormat="1" applyFont="1" applyFill="1" applyBorder="1"/>
    <xf numFmtId="167" fontId="35" fillId="35" borderId="12" xfId="4" applyNumberFormat="1" applyFont="1" applyFill="1" applyBorder="1"/>
    <xf numFmtId="167" fontId="35" fillId="35" borderId="12" xfId="0" applyNumberFormat="1" applyFont="1" applyFill="1" applyBorder="1"/>
    <xf numFmtId="0" fontId="35" fillId="35" borderId="13" xfId="0" applyFont="1" applyFill="1" applyBorder="1"/>
    <xf numFmtId="0" fontId="86" fillId="0" borderId="0" xfId="0" applyFont="1" applyBorder="1"/>
    <xf numFmtId="167" fontId="24" fillId="36" borderId="12" xfId="4" applyNumberFormat="1" applyFont="1" applyFill="1" applyBorder="1"/>
    <xf numFmtId="167" fontId="10" fillId="36" borderId="13" xfId="2" applyNumberFormat="1" applyFont="1" applyFill="1" applyBorder="1"/>
    <xf numFmtId="0" fontId="10" fillId="0" borderId="1" xfId="0" applyFont="1" applyFill="1" applyBorder="1"/>
    <xf numFmtId="0" fontId="10" fillId="0" borderId="2" xfId="0" applyFont="1" applyFill="1" applyBorder="1"/>
    <xf numFmtId="0" fontId="10" fillId="0" borderId="2" xfId="0" applyFont="1" applyBorder="1"/>
    <xf numFmtId="167" fontId="10" fillId="0" borderId="2" xfId="2" applyNumberFormat="1" applyFont="1" applyFill="1" applyBorder="1"/>
    <xf numFmtId="167" fontId="10" fillId="0" borderId="2" xfId="4" applyNumberFormat="1" applyFont="1" applyFill="1" applyBorder="1"/>
    <xf numFmtId="167" fontId="24" fillId="0" borderId="2" xfId="0" applyNumberFormat="1" applyFont="1" applyFill="1" applyBorder="1"/>
    <xf numFmtId="0" fontId="24" fillId="0" borderId="2" xfId="0" applyFont="1" applyFill="1" applyBorder="1"/>
    <xf numFmtId="0" fontId="24" fillId="0" borderId="4" xfId="0" applyFont="1" applyFill="1" applyBorder="1"/>
    <xf numFmtId="0" fontId="10" fillId="0" borderId="5" xfId="0" applyFont="1" applyFill="1" applyBorder="1"/>
    <xf numFmtId="0" fontId="10" fillId="0" borderId="6" xfId="0" applyFont="1" applyFill="1" applyBorder="1"/>
    <xf numFmtId="0" fontId="24" fillId="0" borderId="6" xfId="0" applyFont="1" applyFill="1" applyBorder="1"/>
    <xf numFmtId="167" fontId="10" fillId="0" borderId="6" xfId="2" applyNumberFormat="1" applyFont="1" applyFill="1" applyBorder="1"/>
    <xf numFmtId="167" fontId="10" fillId="0" borderId="6" xfId="4" applyNumberFormat="1" applyFont="1" applyFill="1" applyBorder="1"/>
    <xf numFmtId="167" fontId="24" fillId="0" borderId="6" xfId="4" applyNumberFormat="1" applyFont="1" applyFill="1" applyBorder="1"/>
    <xf numFmtId="0" fontId="24" fillId="0" borderId="8" xfId="0" applyFont="1" applyFill="1" applyBorder="1"/>
    <xf numFmtId="167" fontId="86" fillId="7" borderId="12" xfId="2" applyNumberFormat="1" applyFont="1" applyFill="1" applyBorder="1"/>
    <xf numFmtId="0" fontId="35" fillId="37" borderId="11" xfId="0" applyFont="1" applyFill="1" applyBorder="1"/>
    <xf numFmtId="0" fontId="35" fillId="37" borderId="12" xfId="0" applyFont="1" applyFill="1" applyBorder="1"/>
    <xf numFmtId="0" fontId="86" fillId="37" borderId="12" xfId="0" applyFont="1" applyFill="1" applyBorder="1"/>
    <xf numFmtId="167" fontId="86" fillId="37" borderId="12" xfId="2" applyNumberFormat="1" applyFont="1" applyFill="1" applyBorder="1"/>
    <xf numFmtId="167" fontId="86" fillId="37" borderId="12" xfId="4" applyNumberFormat="1" applyFont="1" applyFill="1" applyBorder="1"/>
    <xf numFmtId="167" fontId="35" fillId="37" borderId="12" xfId="4" applyNumberFormat="1" applyFont="1" applyFill="1" applyBorder="1"/>
    <xf numFmtId="167" fontId="35" fillId="37" borderId="12" xfId="0" applyNumberFormat="1" applyFont="1" applyFill="1" applyBorder="1"/>
    <xf numFmtId="0" fontId="35" fillId="37" borderId="13" xfId="0" applyFont="1" applyFill="1" applyBorder="1"/>
    <xf numFmtId="167" fontId="35" fillId="35" borderId="13" xfId="0" applyNumberFormat="1" applyFont="1" applyFill="1" applyBorder="1"/>
    <xf numFmtId="0" fontId="35" fillId="7" borderId="5" xfId="0" applyFont="1" applyFill="1" applyBorder="1"/>
    <xf numFmtId="0" fontId="35" fillId="7" borderId="6" xfId="0" applyFont="1" applyFill="1" applyBorder="1"/>
    <xf numFmtId="179" fontId="35" fillId="7" borderId="6" xfId="4" applyNumberFormat="1" applyFont="1" applyFill="1" applyBorder="1"/>
    <xf numFmtId="167" fontId="35" fillId="7" borderId="6" xfId="2" applyNumberFormat="1" applyFont="1" applyFill="1" applyBorder="1"/>
    <xf numFmtId="167" fontId="35" fillId="7" borderId="6" xfId="4" applyNumberFormat="1" applyFont="1" applyFill="1" applyBorder="1"/>
    <xf numFmtId="167" fontId="35" fillId="7" borderId="6" xfId="0" applyNumberFormat="1" applyFont="1" applyFill="1" applyBorder="1"/>
    <xf numFmtId="167" fontId="35" fillId="7" borderId="8" xfId="0" applyNumberFormat="1" applyFont="1" applyFill="1" applyBorder="1"/>
    <xf numFmtId="0" fontId="85" fillId="34" borderId="2" xfId="0" applyFont="1" applyFill="1" applyBorder="1" applyAlignment="1">
      <alignment horizontal="left"/>
    </xf>
    <xf numFmtId="169" fontId="8" fillId="7" borderId="11" xfId="0" applyNumberFormat="1" applyFont="1" applyFill="1" applyBorder="1" applyAlignment="1">
      <alignment horizontal="center" vertical="center"/>
    </xf>
    <xf numFmtId="169" fontId="8" fillId="7" borderId="13" xfId="0" applyNumberFormat="1"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8" fillId="5" borderId="11" xfId="0" applyFont="1" applyFill="1" applyBorder="1" applyAlignment="1">
      <alignment horizontal="center" vertical="center"/>
    </xf>
    <xf numFmtId="0" fontId="8" fillId="5" borderId="13"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3"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8"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8" fillId="4" borderId="11" xfId="0" applyFont="1" applyFill="1" applyBorder="1" applyAlignment="1">
      <alignment horizontal="center" vertical="center"/>
    </xf>
    <xf numFmtId="0" fontId="8" fillId="4" borderId="13"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8" fillId="6" borderId="11" xfId="0" applyFont="1" applyFill="1" applyBorder="1" applyAlignment="1">
      <alignment horizontal="center"/>
    </xf>
    <xf numFmtId="0" fontId="8" fillId="6" borderId="13" xfId="0" applyFont="1" applyFill="1" applyBorder="1" applyAlignment="1">
      <alignment horizontal="center"/>
    </xf>
    <xf numFmtId="0" fontId="8" fillId="7" borderId="11" xfId="0" applyFont="1" applyFill="1" applyBorder="1" applyAlignment="1">
      <alignment horizontal="center"/>
    </xf>
    <xf numFmtId="0" fontId="8" fillId="7" borderId="13" xfId="0" applyFont="1" applyFill="1" applyBorder="1" applyAlignment="1">
      <alignment horizontal="center"/>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8" fillId="7" borderId="11" xfId="0" applyFont="1" applyFill="1" applyBorder="1" applyAlignment="1">
      <alignment horizontal="center" vertical="center"/>
    </xf>
    <xf numFmtId="0" fontId="8" fillId="7" borderId="13" xfId="0" applyFont="1" applyFill="1" applyBorder="1" applyAlignment="1">
      <alignment horizontal="center" vertical="center"/>
    </xf>
    <xf numFmtId="0" fontId="8" fillId="5" borderId="11" xfId="0" applyFont="1" applyFill="1" applyBorder="1" applyAlignment="1">
      <alignment horizontal="center"/>
    </xf>
    <xf numFmtId="0" fontId="8" fillId="5" borderId="13" xfId="0" applyFont="1" applyFill="1" applyBorder="1" applyAlignment="1">
      <alignment horizontal="center"/>
    </xf>
    <xf numFmtId="0" fontId="8" fillId="4" borderId="11" xfId="0" applyFont="1" applyFill="1" applyBorder="1" applyAlignment="1">
      <alignment horizontal="center"/>
    </xf>
    <xf numFmtId="0" fontId="8" fillId="4" borderId="13" xfId="0" applyFont="1" applyFill="1" applyBorder="1" applyAlignment="1">
      <alignment horizontal="center"/>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top" wrapText="1"/>
    </xf>
    <xf numFmtId="169" fontId="4" fillId="0" borderId="1" xfId="0" applyNumberFormat="1" applyFont="1" applyFill="1" applyBorder="1" applyAlignment="1">
      <alignment horizontal="left" vertical="top" wrapText="1"/>
    </xf>
    <xf numFmtId="169" fontId="4" fillId="0" borderId="2" xfId="0" applyNumberFormat="1" applyFont="1" applyFill="1" applyBorder="1" applyAlignment="1">
      <alignment horizontal="left" vertical="top" wrapText="1"/>
    </xf>
    <xf numFmtId="169" fontId="4" fillId="0" borderId="4" xfId="0" applyNumberFormat="1" applyFont="1" applyFill="1" applyBorder="1" applyAlignment="1">
      <alignment horizontal="left" vertical="top" wrapText="1"/>
    </xf>
    <xf numFmtId="169" fontId="4" fillId="0" borderId="9" xfId="0" applyNumberFormat="1" applyFont="1" applyFill="1" applyBorder="1" applyAlignment="1">
      <alignment horizontal="left" vertical="top" wrapText="1"/>
    </xf>
    <xf numFmtId="169" fontId="4" fillId="0" borderId="0" xfId="0" applyNumberFormat="1" applyFont="1" applyFill="1" applyBorder="1" applyAlignment="1">
      <alignment horizontal="left" vertical="top" wrapText="1"/>
    </xf>
    <xf numFmtId="169" fontId="4" fillId="0" borderId="10" xfId="0" applyNumberFormat="1" applyFont="1" applyFill="1" applyBorder="1" applyAlignment="1">
      <alignment horizontal="left" vertical="top" wrapText="1"/>
    </xf>
    <xf numFmtId="169" fontId="4" fillId="0" borderId="5" xfId="0" applyNumberFormat="1" applyFont="1" applyFill="1" applyBorder="1" applyAlignment="1">
      <alignment horizontal="left" vertical="top" wrapText="1"/>
    </xf>
    <xf numFmtId="169" fontId="4" fillId="0" borderId="6" xfId="0" applyNumberFormat="1" applyFont="1" applyFill="1" applyBorder="1" applyAlignment="1">
      <alignment horizontal="left" vertical="top" wrapText="1"/>
    </xf>
    <xf numFmtId="169" fontId="4" fillId="0" borderId="8" xfId="0" applyNumberFormat="1" applyFont="1" applyFill="1" applyBorder="1" applyAlignment="1">
      <alignment horizontal="left" vertical="top" wrapText="1"/>
    </xf>
    <xf numFmtId="0" fontId="8" fillId="10" borderId="11" xfId="0" applyFont="1" applyFill="1" applyBorder="1" applyAlignment="1">
      <alignment horizontal="center" vertical="center"/>
    </xf>
    <xf numFmtId="0" fontId="8" fillId="10" borderId="13"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9" borderId="11" xfId="0" applyFont="1" applyFill="1" applyBorder="1" applyAlignment="1">
      <alignment horizontal="center"/>
    </xf>
    <xf numFmtId="0" fontId="8" fillId="9" borderId="13" xfId="0" applyFont="1" applyFill="1" applyBorder="1" applyAlignment="1">
      <alignment horizont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8" xfId="0" applyFont="1" applyFill="1" applyBorder="1" applyAlignment="1">
      <alignment horizontal="left" vertical="center" wrapText="1"/>
    </xf>
    <xf numFmtId="0" fontId="4" fillId="0" borderId="1"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8" xfId="0" applyFont="1" applyFill="1" applyBorder="1" applyAlignment="1">
      <alignment horizontal="justify"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8" xfId="0" applyFont="1" applyFill="1" applyBorder="1" applyAlignment="1">
      <alignment horizontal="center" vertical="top" wrapText="1"/>
    </xf>
    <xf numFmtId="165" fontId="8" fillId="9" borderId="11" xfId="0" applyNumberFormat="1" applyFont="1" applyFill="1" applyBorder="1" applyAlignment="1">
      <alignment horizontal="center" vertical="center"/>
    </xf>
    <xf numFmtId="165" fontId="8" fillId="9" borderId="13" xfId="0" applyNumberFormat="1" applyFont="1" applyFill="1" applyBorder="1" applyAlignment="1">
      <alignment horizontal="center" vertical="center"/>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8" xfId="0" applyFont="1" applyFill="1" applyBorder="1" applyAlignment="1">
      <alignment horizontal="left" vertical="top"/>
    </xf>
    <xf numFmtId="0" fontId="8" fillId="9" borderId="11" xfId="0" applyFont="1" applyFill="1" applyBorder="1" applyAlignment="1">
      <alignment horizontal="center" vertical="center"/>
    </xf>
    <xf numFmtId="0" fontId="8" fillId="9" borderId="13"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3" fillId="26" borderId="11" xfId="0" applyFont="1" applyFill="1" applyBorder="1" applyAlignment="1">
      <alignment horizontal="center" vertical="center"/>
    </xf>
    <xf numFmtId="0" fontId="13" fillId="26" borderId="13" xfId="0" applyFont="1" applyFill="1" applyBorder="1" applyAlignment="1">
      <alignment horizontal="center" vertical="center"/>
    </xf>
    <xf numFmtId="0" fontId="13" fillId="28" borderId="11" xfId="0" applyFont="1" applyFill="1" applyBorder="1" applyAlignment="1">
      <alignment horizontal="center" vertical="center"/>
    </xf>
    <xf numFmtId="0" fontId="13" fillId="28" borderId="13" xfId="0" applyFont="1" applyFill="1" applyBorder="1" applyAlignment="1">
      <alignment horizontal="center" vertical="center"/>
    </xf>
    <xf numFmtId="0" fontId="63" fillId="0" borderId="1" xfId="0" applyFont="1" applyFill="1" applyBorder="1" applyAlignment="1">
      <alignment horizontal="left" vertical="top" wrapText="1"/>
    </xf>
    <xf numFmtId="0" fontId="63" fillId="0" borderId="2" xfId="0" applyFont="1" applyFill="1" applyBorder="1" applyAlignment="1">
      <alignment horizontal="left" vertical="top" wrapText="1"/>
    </xf>
    <xf numFmtId="0" fontId="63" fillId="0" borderId="4" xfId="0" applyFont="1" applyFill="1" applyBorder="1" applyAlignment="1">
      <alignment horizontal="left" vertical="top" wrapText="1"/>
    </xf>
    <xf numFmtId="0" fontId="63" fillId="0" borderId="9" xfId="0" applyFont="1" applyFill="1" applyBorder="1" applyAlignment="1">
      <alignment horizontal="left" vertical="top" wrapText="1"/>
    </xf>
    <xf numFmtId="0" fontId="63" fillId="0" borderId="0" xfId="0" applyFont="1" applyFill="1" applyBorder="1" applyAlignment="1">
      <alignment horizontal="left" vertical="top" wrapText="1"/>
    </xf>
    <xf numFmtId="0" fontId="63" fillId="0" borderId="10" xfId="0" applyFont="1" applyFill="1" applyBorder="1" applyAlignment="1">
      <alignment horizontal="left" vertical="top" wrapText="1"/>
    </xf>
    <xf numFmtId="0" fontId="63" fillId="0" borderId="5" xfId="0" applyFont="1" applyFill="1" applyBorder="1" applyAlignment="1">
      <alignment horizontal="left" vertical="top" wrapText="1"/>
    </xf>
    <xf numFmtId="0" fontId="63" fillId="0" borderId="6" xfId="0" applyFont="1" applyFill="1" applyBorder="1" applyAlignment="1">
      <alignment horizontal="left" vertical="top" wrapText="1"/>
    </xf>
    <xf numFmtId="0" fontId="63" fillId="0" borderId="8" xfId="0" applyFont="1" applyFill="1" applyBorder="1" applyAlignment="1">
      <alignment horizontal="left" vertical="top" wrapText="1"/>
    </xf>
    <xf numFmtId="0" fontId="70" fillId="0" borderId="1" xfId="0" applyFont="1" applyFill="1" applyBorder="1" applyAlignment="1">
      <alignment vertical="top" wrapText="1"/>
    </xf>
    <xf numFmtId="0" fontId="70" fillId="0" borderId="2" xfId="0" applyFont="1" applyFill="1" applyBorder="1" applyAlignment="1">
      <alignment vertical="top" wrapText="1"/>
    </xf>
    <xf numFmtId="0" fontId="70" fillId="0" borderId="4" xfId="0" applyFont="1" applyFill="1" applyBorder="1" applyAlignment="1">
      <alignment vertical="top" wrapText="1"/>
    </xf>
    <xf numFmtId="0" fontId="70" fillId="0" borderId="9" xfId="0" applyFont="1" applyFill="1" applyBorder="1" applyAlignment="1">
      <alignment vertical="top" wrapText="1"/>
    </xf>
    <xf numFmtId="0" fontId="70" fillId="0" borderId="0" xfId="0" applyFont="1" applyFill="1" applyBorder="1" applyAlignment="1">
      <alignment vertical="top" wrapText="1"/>
    </xf>
    <xf numFmtId="0" fontId="70" fillId="0" borderId="10" xfId="0" applyFont="1" applyFill="1" applyBorder="1" applyAlignment="1">
      <alignment vertical="top" wrapText="1"/>
    </xf>
    <xf numFmtId="0" fontId="70" fillId="0" borderId="5" xfId="0" applyFont="1" applyFill="1" applyBorder="1" applyAlignment="1">
      <alignment vertical="top" wrapText="1"/>
    </xf>
    <xf numFmtId="0" fontId="70" fillId="0" borderId="6" xfId="0" applyFont="1" applyFill="1" applyBorder="1" applyAlignment="1">
      <alignment vertical="top" wrapText="1"/>
    </xf>
    <xf numFmtId="0" fontId="70" fillId="0" borderId="8" xfId="0" applyFont="1" applyFill="1" applyBorder="1" applyAlignment="1">
      <alignment vertical="top" wrapText="1"/>
    </xf>
    <xf numFmtId="167" fontId="4" fillId="0" borderId="2" xfId="0" applyNumberFormat="1" applyFont="1" applyFill="1" applyBorder="1" applyAlignment="1">
      <alignment horizontal="left" vertical="center" wrapText="1"/>
    </xf>
    <xf numFmtId="167" fontId="4" fillId="0" borderId="4" xfId="0" applyNumberFormat="1" applyFont="1" applyFill="1" applyBorder="1" applyAlignment="1">
      <alignment horizontal="left" vertical="center" wrapText="1"/>
    </xf>
    <xf numFmtId="167" fontId="4" fillId="0" borderId="0" xfId="0" applyNumberFormat="1" applyFont="1" applyFill="1" applyBorder="1" applyAlignment="1">
      <alignment horizontal="left" vertical="center" wrapText="1"/>
    </xf>
    <xf numFmtId="167" fontId="4" fillId="0" borderId="10" xfId="0" applyNumberFormat="1" applyFont="1" applyFill="1" applyBorder="1" applyAlignment="1">
      <alignment horizontal="left" vertical="center" wrapText="1"/>
    </xf>
    <xf numFmtId="167" fontId="4" fillId="0" borderId="6" xfId="0" applyNumberFormat="1" applyFont="1" applyFill="1" applyBorder="1" applyAlignment="1">
      <alignment horizontal="left" vertical="center" wrapText="1"/>
    </xf>
    <xf numFmtId="167" fontId="4" fillId="0" borderId="8" xfId="0" applyNumberFormat="1" applyFont="1" applyFill="1" applyBorder="1" applyAlignment="1">
      <alignment horizontal="left" vertical="center" wrapText="1"/>
    </xf>
    <xf numFmtId="0" fontId="71" fillId="0" borderId="1" xfId="0" applyFont="1" applyFill="1" applyBorder="1" applyAlignment="1">
      <alignment horizontal="left" vertical="top" wrapText="1"/>
    </xf>
    <xf numFmtId="0" fontId="71" fillId="0" borderId="2" xfId="0" applyFont="1" applyFill="1" applyBorder="1" applyAlignment="1">
      <alignment horizontal="left" vertical="top" wrapText="1"/>
    </xf>
    <xf numFmtId="0" fontId="71" fillId="0" borderId="4" xfId="0" applyFont="1" applyFill="1" applyBorder="1" applyAlignment="1">
      <alignment horizontal="left" vertical="top" wrapText="1"/>
    </xf>
    <xf numFmtId="0" fontId="71" fillId="0" borderId="9" xfId="0" applyFont="1" applyFill="1" applyBorder="1" applyAlignment="1">
      <alignment horizontal="left" vertical="top" wrapText="1"/>
    </xf>
    <xf numFmtId="0" fontId="71" fillId="0" borderId="0" xfId="0" applyFont="1" applyFill="1" applyBorder="1" applyAlignment="1">
      <alignment horizontal="left" vertical="top" wrapText="1"/>
    </xf>
    <xf numFmtId="0" fontId="71" fillId="0" borderId="10" xfId="0" applyFont="1" applyFill="1" applyBorder="1" applyAlignment="1">
      <alignment horizontal="left" vertical="top" wrapText="1"/>
    </xf>
    <xf numFmtId="0" fontId="71" fillId="0" borderId="5" xfId="0" applyFont="1" applyFill="1" applyBorder="1" applyAlignment="1">
      <alignment horizontal="left" vertical="top" wrapText="1"/>
    </xf>
    <xf numFmtId="0" fontId="71" fillId="0" borderId="6" xfId="0" applyFont="1" applyFill="1" applyBorder="1" applyAlignment="1">
      <alignment horizontal="left" vertical="top" wrapText="1"/>
    </xf>
    <xf numFmtId="0" fontId="71" fillId="0" borderId="8" xfId="0" applyFont="1" applyFill="1" applyBorder="1" applyAlignment="1">
      <alignment horizontal="left" vertical="top" wrapText="1"/>
    </xf>
    <xf numFmtId="0" fontId="70" fillId="0" borderId="1" xfId="0" applyFont="1" applyFill="1" applyBorder="1" applyAlignment="1">
      <alignment horizontal="left" vertical="top" wrapText="1"/>
    </xf>
    <xf numFmtId="0" fontId="70" fillId="0" borderId="2" xfId="0" applyFont="1" applyFill="1" applyBorder="1" applyAlignment="1">
      <alignment horizontal="left" vertical="top" wrapText="1"/>
    </xf>
    <xf numFmtId="0" fontId="70" fillId="0" borderId="4" xfId="0" applyFont="1" applyFill="1" applyBorder="1" applyAlignment="1">
      <alignment horizontal="left" vertical="top" wrapText="1"/>
    </xf>
    <xf numFmtId="0" fontId="70" fillId="0" borderId="5" xfId="0" applyFont="1" applyFill="1" applyBorder="1" applyAlignment="1">
      <alignment horizontal="left" vertical="top" wrapText="1"/>
    </xf>
    <xf numFmtId="0" fontId="70" fillId="0" borderId="6" xfId="0" applyFont="1" applyFill="1" applyBorder="1" applyAlignment="1">
      <alignment horizontal="left" vertical="top" wrapText="1"/>
    </xf>
    <xf numFmtId="0" fontId="70" fillId="0" borderId="8" xfId="0" applyFont="1" applyFill="1" applyBorder="1" applyAlignment="1">
      <alignment horizontal="left" vertical="top" wrapText="1"/>
    </xf>
    <xf numFmtId="0" fontId="53" fillId="20" borderId="1" xfId="7" applyFont="1" applyFill="1" applyBorder="1" applyAlignment="1">
      <alignment horizontal="left" vertical="top" wrapText="1"/>
    </xf>
    <xf numFmtId="0" fontId="1" fillId="0" borderId="2" xfId="7" applyFont="1" applyBorder="1"/>
    <xf numFmtId="0" fontId="1" fillId="0" borderId="4" xfId="7" applyFont="1" applyBorder="1"/>
    <xf numFmtId="0" fontId="1" fillId="0" borderId="9" xfId="7" applyFont="1" applyBorder="1"/>
    <xf numFmtId="0" fontId="46" fillId="0" borderId="0" xfId="7" applyFont="1" applyBorder="1" applyAlignment="1"/>
    <xf numFmtId="0" fontId="1" fillId="0" borderId="10" xfId="7" applyFont="1" applyBorder="1"/>
    <xf numFmtId="0" fontId="1" fillId="0" borderId="5" xfId="7" applyFont="1" applyBorder="1"/>
    <xf numFmtId="0" fontId="46" fillId="0" borderId="6" xfId="7" applyFont="1" applyBorder="1" applyAlignment="1"/>
    <xf numFmtId="0" fontId="1" fillId="0" borderId="8" xfId="7" applyFont="1" applyBorder="1"/>
    <xf numFmtId="0" fontId="54" fillId="15" borderId="24" xfId="7" applyFont="1" applyFill="1" applyBorder="1" applyAlignment="1">
      <alignment horizontal="center"/>
    </xf>
    <xf numFmtId="0" fontId="1" fillId="0" borderId="25" xfId="7" applyFont="1" applyBorder="1"/>
    <xf numFmtId="0" fontId="54" fillId="16" borderId="24" xfId="7" applyFont="1" applyFill="1" applyBorder="1" applyAlignment="1">
      <alignment horizontal="center"/>
    </xf>
    <xf numFmtId="0" fontId="54" fillId="19" borderId="24" xfId="7" applyFont="1" applyFill="1" applyBorder="1" applyAlignment="1">
      <alignment horizontal="center"/>
    </xf>
    <xf numFmtId="0" fontId="54" fillId="18" borderId="24" xfId="7" applyFont="1" applyFill="1" applyBorder="1" applyAlignment="1">
      <alignment horizontal="center"/>
    </xf>
    <xf numFmtId="0" fontId="52" fillId="12" borderId="19" xfId="7" applyFont="1" applyFill="1" applyBorder="1" applyAlignment="1">
      <alignment horizontal="left" vertical="top" wrapText="1"/>
    </xf>
    <xf numFmtId="0" fontId="1" fillId="0" borderId="28" xfId="7" applyFont="1" applyBorder="1"/>
    <xf numFmtId="0" fontId="1" fillId="0" borderId="20" xfId="7" applyFont="1" applyBorder="1"/>
    <xf numFmtId="0" fontId="1" fillId="0" borderId="16" xfId="7" applyFont="1" applyBorder="1"/>
    <xf numFmtId="0" fontId="52" fillId="12" borderId="19" xfId="7" applyFont="1" applyFill="1" applyBorder="1" applyAlignment="1">
      <alignment horizontal="right" vertical="top" wrapText="1"/>
    </xf>
    <xf numFmtId="177" fontId="52" fillId="12" borderId="28" xfId="7" applyNumberFormat="1" applyFont="1" applyFill="1" applyBorder="1" applyAlignment="1">
      <alignment horizontal="right" vertical="top"/>
    </xf>
    <xf numFmtId="0" fontId="51" fillId="0" borderId="1" xfId="7" applyFont="1" applyBorder="1" applyAlignment="1">
      <alignment horizontal="left" vertical="top" wrapText="1"/>
    </xf>
    <xf numFmtId="0" fontId="54" fillId="15" borderId="24" xfId="7" applyFont="1" applyFill="1" applyBorder="1" applyAlignment="1">
      <alignment horizontal="center" vertical="center"/>
    </xf>
    <xf numFmtId="0" fontId="54" fillId="16" borderId="24" xfId="7" applyFont="1" applyFill="1" applyBorder="1" applyAlignment="1">
      <alignment horizontal="center" vertical="center"/>
    </xf>
    <xf numFmtId="0" fontId="1" fillId="0" borderId="27" xfId="7" applyFont="1" applyBorder="1"/>
    <xf numFmtId="0" fontId="1" fillId="0" borderId="31" xfId="7" applyFont="1" applyBorder="1"/>
    <xf numFmtId="0" fontId="1" fillId="0" borderId="17" xfId="7" applyFont="1" applyBorder="1"/>
    <xf numFmtId="0" fontId="1" fillId="0" borderId="18" xfId="7" applyFont="1" applyBorder="1"/>
    <xf numFmtId="0" fontId="53" fillId="20" borderId="0" xfId="7" applyFont="1" applyFill="1" applyBorder="1" applyAlignment="1">
      <alignment wrapText="1"/>
    </xf>
    <xf numFmtId="0" fontId="1" fillId="0" borderId="0" xfId="7" applyFont="1" applyBorder="1"/>
    <xf numFmtId="0" fontId="46" fillId="0" borderId="0" xfId="7" applyFont="1" applyAlignment="1"/>
    <xf numFmtId="0" fontId="54" fillId="19" borderId="24" xfId="7" applyFont="1" applyFill="1" applyBorder="1" applyAlignment="1">
      <alignment horizontal="center" vertical="center"/>
    </xf>
    <xf numFmtId="167" fontId="52" fillId="12" borderId="28" xfId="7" applyNumberFormat="1" applyFont="1" applyFill="1" applyBorder="1" applyAlignment="1">
      <alignment horizontal="right" vertical="top"/>
    </xf>
    <xf numFmtId="0" fontId="53" fillId="0" borderId="1" xfId="7" applyFont="1" applyBorder="1" applyAlignment="1">
      <alignment horizontal="left" vertical="top" wrapText="1"/>
    </xf>
    <xf numFmtId="0" fontId="53" fillId="0" borderId="19" xfId="7" applyFont="1" applyBorder="1" applyAlignment="1">
      <alignment horizontal="left" vertical="top" wrapText="1"/>
    </xf>
    <xf numFmtId="0" fontId="52" fillId="12" borderId="19" xfId="7" applyFont="1" applyFill="1" applyBorder="1" applyAlignment="1">
      <alignment horizontal="left" vertical="top"/>
    </xf>
    <xf numFmtId="167" fontId="52" fillId="12" borderId="19" xfId="7" applyNumberFormat="1" applyFont="1" applyFill="1" applyBorder="1" applyAlignment="1">
      <alignment horizontal="right" vertical="top"/>
    </xf>
    <xf numFmtId="0" fontId="46" fillId="0" borderId="2" xfId="7" applyFont="1" applyBorder="1" applyAlignment="1"/>
    <xf numFmtId="0" fontId="53" fillId="0" borderId="9" xfId="7" applyFont="1" applyBorder="1" applyAlignment="1">
      <alignment horizontal="left" vertical="top" wrapText="1"/>
    </xf>
    <xf numFmtId="0" fontId="52" fillId="12" borderId="19" xfId="7" applyFont="1" applyFill="1" applyBorder="1" applyAlignment="1">
      <alignment horizontal="center" vertical="top" wrapText="1"/>
    </xf>
    <xf numFmtId="0" fontId="52" fillId="12" borderId="28" xfId="7" applyFont="1" applyFill="1" applyBorder="1" applyAlignment="1">
      <alignment horizontal="right" vertical="top"/>
    </xf>
    <xf numFmtId="0" fontId="54" fillId="18" borderId="24" xfId="7" applyFont="1" applyFill="1" applyBorder="1" applyAlignment="1">
      <alignment horizontal="center" vertical="center"/>
    </xf>
    <xf numFmtId="0" fontId="52" fillId="12" borderId="27" xfId="7" applyFont="1" applyFill="1" applyBorder="1" applyAlignment="1">
      <alignment horizontal="right" vertical="top"/>
    </xf>
    <xf numFmtId="0" fontId="53" fillId="0" borderId="20" xfId="7" applyFont="1" applyBorder="1" applyAlignment="1">
      <alignment horizontal="left" vertical="top" wrapText="1"/>
    </xf>
    <xf numFmtId="0" fontId="52" fillId="12" borderId="19" xfId="7" applyFont="1" applyFill="1" applyBorder="1" applyAlignment="1">
      <alignment horizontal="right" vertical="top"/>
    </xf>
    <xf numFmtId="0" fontId="53" fillId="0" borderId="2" xfId="7" applyFont="1" applyBorder="1" applyAlignment="1">
      <alignment horizontal="left" vertical="top" wrapText="1"/>
    </xf>
    <xf numFmtId="0" fontId="53" fillId="0" borderId="4" xfId="7" applyFont="1" applyBorder="1" applyAlignment="1">
      <alignment horizontal="left" vertical="top" wrapText="1"/>
    </xf>
    <xf numFmtId="0" fontId="53" fillId="0" borderId="0" xfId="7" applyFont="1" applyBorder="1" applyAlignment="1">
      <alignment horizontal="left" vertical="top" wrapText="1"/>
    </xf>
    <xf numFmtId="0" fontId="53" fillId="0" borderId="10" xfId="7" applyFont="1" applyBorder="1" applyAlignment="1">
      <alignment horizontal="left" vertical="top" wrapText="1"/>
    </xf>
    <xf numFmtId="0" fontId="53" fillId="0" borderId="5" xfId="7" applyFont="1" applyBorder="1" applyAlignment="1">
      <alignment horizontal="left" vertical="top" wrapText="1"/>
    </xf>
    <xf numFmtId="0" fontId="53" fillId="0" borderId="6" xfId="7" applyFont="1" applyBorder="1" applyAlignment="1">
      <alignment horizontal="left" vertical="top" wrapText="1"/>
    </xf>
    <xf numFmtId="0" fontId="53" fillId="0" borderId="8" xfId="7" applyFont="1" applyBorder="1" applyAlignment="1">
      <alignment horizontal="left" vertical="top" wrapText="1"/>
    </xf>
    <xf numFmtId="0" fontId="52" fillId="12" borderId="0" xfId="7" applyFont="1" applyFill="1" applyBorder="1" applyAlignment="1">
      <alignment horizontal="center" vertical="top" wrapText="1"/>
    </xf>
    <xf numFmtId="0" fontId="52" fillId="12" borderId="10" xfId="7" applyFont="1" applyFill="1" applyBorder="1" applyAlignment="1">
      <alignment horizontal="center" vertical="top" wrapText="1"/>
    </xf>
    <xf numFmtId="0" fontId="52" fillId="12" borderId="19" xfId="7" applyFont="1" applyFill="1" applyBorder="1" applyAlignment="1">
      <alignment horizontal="left" vertical="center" wrapText="1"/>
    </xf>
    <xf numFmtId="0" fontId="28" fillId="0" borderId="27" xfId="7" applyFont="1" applyBorder="1"/>
    <xf numFmtId="0" fontId="28" fillId="0" borderId="28" xfId="7" applyFont="1" applyBorder="1"/>
    <xf numFmtId="0" fontId="28" fillId="0" borderId="20" xfId="7" applyFont="1" applyBorder="1"/>
    <xf numFmtId="0" fontId="58" fillId="0" borderId="0" xfId="7" applyFont="1" applyAlignment="1"/>
    <xf numFmtId="0" fontId="28" fillId="0" borderId="16" xfId="7" applyFont="1" applyBorder="1"/>
    <xf numFmtId="0" fontId="28" fillId="0" borderId="31" xfId="7" applyFont="1" applyBorder="1"/>
    <xf numFmtId="0" fontId="28" fillId="0" borderId="17" xfId="7" applyFont="1" applyBorder="1"/>
    <xf numFmtId="0" fontId="28" fillId="0" borderId="18" xfId="7" applyFont="1" applyBorder="1"/>
    <xf numFmtId="167" fontId="51" fillId="0" borderId="0" xfId="7" applyNumberFormat="1" applyFont="1" applyAlignment="1">
      <alignment horizontal="left" vertical="center"/>
    </xf>
    <xf numFmtId="0" fontId="53" fillId="20" borderId="19" xfId="7" applyFont="1" applyFill="1" applyBorder="1" applyAlignment="1">
      <alignment horizontal="left" vertical="top" wrapText="1"/>
    </xf>
    <xf numFmtId="0" fontId="1" fillId="0" borderId="27" xfId="7" applyFont="1" applyBorder="1" applyAlignment="1">
      <alignment vertical="top"/>
    </xf>
    <xf numFmtId="0" fontId="1" fillId="0" borderId="28" xfId="7" applyFont="1" applyBorder="1" applyAlignment="1">
      <alignment vertical="top"/>
    </xf>
    <xf numFmtId="0" fontId="1" fillId="0" borderId="20" xfId="7" applyFont="1" applyBorder="1" applyAlignment="1">
      <alignment vertical="top"/>
    </xf>
    <xf numFmtId="0" fontId="46" fillId="0" borderId="0" xfId="7" applyFont="1" applyAlignment="1">
      <alignment vertical="top"/>
    </xf>
    <xf numFmtId="0" fontId="1" fillId="0" borderId="16" xfId="7" applyFont="1" applyBorder="1" applyAlignment="1">
      <alignment vertical="top"/>
    </xf>
    <xf numFmtId="0" fontId="52" fillId="12" borderId="1" xfId="7" applyFont="1" applyFill="1" applyBorder="1" applyAlignment="1">
      <alignment horizontal="left" vertical="top" wrapText="1"/>
    </xf>
    <xf numFmtId="0" fontId="1" fillId="0" borderId="6" xfId="7" applyFont="1" applyBorder="1"/>
    <xf numFmtId="0" fontId="75" fillId="0" borderId="1" xfId="7" applyFont="1" applyFill="1" applyBorder="1" applyAlignment="1">
      <alignment vertical="top" wrapText="1"/>
    </xf>
    <xf numFmtId="0" fontId="51" fillId="0" borderId="2" xfId="7" applyFont="1" applyFill="1" applyBorder="1" applyAlignment="1">
      <alignment vertical="top"/>
    </xf>
    <xf numFmtId="0" fontId="7" fillId="0" borderId="4" xfId="7" applyFont="1" applyFill="1" applyBorder="1" applyAlignment="1">
      <alignment vertical="top"/>
    </xf>
    <xf numFmtId="0" fontId="51" fillId="0" borderId="9" xfId="7" applyFont="1" applyFill="1" applyBorder="1" applyAlignment="1">
      <alignment vertical="top"/>
    </xf>
    <xf numFmtId="0" fontId="51" fillId="0" borderId="0" xfId="7" applyFont="1" applyFill="1" applyBorder="1" applyAlignment="1">
      <alignment vertical="top"/>
    </xf>
    <xf numFmtId="0" fontId="7" fillId="0" borderId="10" xfId="7" applyFont="1" applyFill="1" applyBorder="1" applyAlignment="1">
      <alignment vertical="top"/>
    </xf>
    <xf numFmtId="0" fontId="51" fillId="0" borderId="5" xfId="7" applyFont="1" applyFill="1" applyBorder="1" applyAlignment="1">
      <alignment vertical="top"/>
    </xf>
    <xf numFmtId="0" fontId="51" fillId="0" borderId="6" xfId="7" applyFont="1" applyFill="1" applyBorder="1" applyAlignment="1">
      <alignment vertical="top"/>
    </xf>
    <xf numFmtId="0" fontId="7" fillId="0" borderId="8" xfId="7" applyFont="1" applyFill="1" applyBorder="1" applyAlignment="1">
      <alignment vertical="top"/>
    </xf>
    <xf numFmtId="0" fontId="52" fillId="13" borderId="21" xfId="7" applyFont="1" applyFill="1" applyBorder="1" applyAlignment="1"/>
    <xf numFmtId="0" fontId="1" fillId="0" borderId="22" xfId="7" applyFont="1" applyBorder="1"/>
    <xf numFmtId="0" fontId="54" fillId="14" borderId="24" xfId="7" applyFont="1" applyFill="1" applyBorder="1" applyAlignment="1">
      <alignment horizontal="center" vertical="center"/>
    </xf>
    <xf numFmtId="0" fontId="9" fillId="21" borderId="11" xfId="0" applyFont="1" applyFill="1" applyBorder="1" applyAlignment="1">
      <alignment horizontal="center" vertical="center"/>
    </xf>
    <xf numFmtId="0" fontId="9" fillId="21" borderId="13" xfId="0" applyFont="1" applyFill="1" applyBorder="1" applyAlignment="1">
      <alignment horizontal="center" vertical="center"/>
    </xf>
    <xf numFmtId="0" fontId="9" fillId="22" borderId="11" xfId="0" applyFont="1" applyFill="1" applyBorder="1" applyAlignment="1">
      <alignment horizontal="center" vertical="center"/>
    </xf>
    <xf numFmtId="0" fontId="9" fillId="22" borderId="13" xfId="0" applyFont="1" applyFill="1" applyBorder="1" applyAlignment="1">
      <alignment horizontal="center" vertical="center"/>
    </xf>
    <xf numFmtId="0" fontId="8" fillId="23" borderId="11" xfId="0" applyFont="1" applyFill="1" applyBorder="1" applyAlignment="1">
      <alignment horizontal="center" vertical="center"/>
    </xf>
    <xf numFmtId="0" fontId="8" fillId="23" borderId="13" xfId="0"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169" fontId="9" fillId="0" borderId="0" xfId="0" applyNumberFormat="1" applyFont="1" applyFill="1" applyBorder="1" applyAlignment="1">
      <alignment horizontal="center" vertical="center"/>
    </xf>
    <xf numFmtId="0" fontId="8" fillId="6" borderId="12" xfId="0" applyFont="1" applyFill="1" applyBorder="1" applyAlignment="1">
      <alignment horizontal="center"/>
    </xf>
    <xf numFmtId="0" fontId="8" fillId="4" borderId="12" xfId="0" applyFont="1" applyFill="1" applyBorder="1" applyAlignment="1">
      <alignment horizontal="center"/>
    </xf>
    <xf numFmtId="0" fontId="8" fillId="5" borderId="12" xfId="0" applyFont="1" applyFill="1" applyBorder="1" applyAlignment="1">
      <alignment horizontal="center"/>
    </xf>
    <xf numFmtId="0" fontId="8" fillId="7" borderId="12" xfId="0" applyFont="1" applyFill="1" applyBorder="1" applyAlignment="1">
      <alignment horizontal="center"/>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8" xfId="0" applyFont="1" applyFill="1" applyBorder="1" applyAlignment="1">
      <alignment horizontal="center" wrapText="1"/>
    </xf>
    <xf numFmtId="0" fontId="8" fillId="29" borderId="11" xfId="0" applyFont="1" applyFill="1" applyBorder="1" applyAlignment="1">
      <alignment horizontal="center"/>
    </xf>
    <xf numFmtId="0" fontId="8" fillId="29" borderId="13" xfId="0" applyFont="1" applyFill="1" applyBorder="1" applyAlignment="1">
      <alignment horizont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0" borderId="2" xfId="0" applyFont="1" applyFill="1" applyBorder="1" applyAlignment="1">
      <alignment horizontal="left" vertical="top"/>
    </xf>
    <xf numFmtId="0" fontId="2" fillId="0" borderId="4" xfId="0" applyFont="1" applyFill="1" applyBorder="1" applyAlignment="1">
      <alignment horizontal="left" vertical="top"/>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10"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8" xfId="0" applyFont="1" applyFill="1" applyBorder="1" applyAlignment="1">
      <alignment horizontal="left" vertical="top"/>
    </xf>
    <xf numFmtId="0" fontId="8" fillId="3" borderId="11" xfId="0" applyFont="1" applyFill="1" applyBorder="1" applyAlignment="1">
      <alignment horizontal="center" vertical="center"/>
    </xf>
    <xf numFmtId="0" fontId="8" fillId="3" borderId="13" xfId="0" applyFont="1" applyFill="1" applyBorder="1" applyAlignment="1">
      <alignment horizontal="center" vertical="center"/>
    </xf>
    <xf numFmtId="0" fontId="8" fillId="4" borderId="12" xfId="0" applyFont="1" applyFill="1" applyBorder="1" applyAlignment="1">
      <alignment horizontal="center" vertical="center"/>
    </xf>
    <xf numFmtId="0" fontId="8" fillId="3" borderId="11" xfId="0" applyFont="1" applyFill="1" applyBorder="1" applyAlignment="1">
      <alignment horizontal="center"/>
    </xf>
    <xf numFmtId="0" fontId="8" fillId="3" borderId="13" xfId="0" applyFont="1" applyFill="1" applyBorder="1" applyAlignment="1">
      <alignment horizontal="center"/>
    </xf>
    <xf numFmtId="0" fontId="4" fillId="0" borderId="1" xfId="0" applyFont="1" applyFill="1" applyBorder="1" applyAlignment="1">
      <alignment horizontal="left"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cellXfs>
  <cellStyles count="10">
    <cellStyle name="Millares 2" xfId="3" xr:uid="{00000000-0005-0000-0000-000000000000}"/>
    <cellStyle name="Millares 3" xfId="4" xr:uid="{00000000-0005-0000-0000-000001000000}"/>
    <cellStyle name="Moneda" xfId="1" builtinId="4"/>
    <cellStyle name="Moneda 2" xfId="8" xr:uid="{00000000-0005-0000-0000-000003000000}"/>
    <cellStyle name="Normal" xfId="0" builtinId="0"/>
    <cellStyle name="Normal 2" xfId="5" xr:uid="{00000000-0005-0000-0000-000005000000}"/>
    <cellStyle name="Normal 3" xfId="7" xr:uid="{00000000-0005-0000-0000-000006000000}"/>
    <cellStyle name="Porcentaje" xfId="2" builtinId="5"/>
    <cellStyle name="Porcentaje 2" xfId="6" xr:uid="{00000000-0005-0000-0000-000008000000}"/>
    <cellStyle name="Porcentual 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2266950</xdr:colOff>
      <xdr:row>10</xdr:row>
      <xdr:rowOff>66675</xdr:rowOff>
    </xdr:from>
    <xdr:ext cx="184731" cy="264560"/>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294322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405"/>
  <sheetViews>
    <sheetView tabSelected="1" zoomScale="140" zoomScaleNormal="140" workbookViewId="0">
      <selection activeCell="K14" sqref="K14"/>
    </sheetView>
  </sheetViews>
  <sheetFormatPr baseColWidth="10" defaultRowHeight="10.5" x14ac:dyDescent="0.25"/>
  <cols>
    <col min="1" max="6" width="2.453125" style="1170" customWidth="1"/>
    <col min="7" max="9" width="2.453125" style="1171" customWidth="1"/>
    <col min="10" max="10" width="52.81640625" style="1171" customWidth="1"/>
    <col min="11" max="12" width="12.1796875" style="1190" customWidth="1"/>
    <col min="13" max="13" width="12.1796875" style="1159" customWidth="1"/>
    <col min="14" max="16" width="12.1796875" style="1193" customWidth="1"/>
    <col min="17" max="159" width="11.453125" style="1170"/>
    <col min="160" max="256" width="11.453125" style="1171"/>
    <col min="257" max="265" width="2.453125" style="1171" customWidth="1"/>
    <col min="266" max="266" width="52.81640625" style="1171" customWidth="1"/>
    <col min="267" max="272" width="12.1796875" style="1171" customWidth="1"/>
    <col min="273" max="512" width="11.453125" style="1171"/>
    <col min="513" max="521" width="2.453125" style="1171" customWidth="1"/>
    <col min="522" max="522" width="52.81640625" style="1171" customWidth="1"/>
    <col min="523" max="528" width="12.1796875" style="1171" customWidth="1"/>
    <col min="529" max="768" width="11.453125" style="1171"/>
    <col min="769" max="777" width="2.453125" style="1171" customWidth="1"/>
    <col min="778" max="778" width="52.81640625" style="1171" customWidth="1"/>
    <col min="779" max="784" width="12.1796875" style="1171" customWidth="1"/>
    <col min="785" max="1024" width="11.453125" style="1171"/>
    <col min="1025" max="1033" width="2.453125" style="1171" customWidth="1"/>
    <col min="1034" max="1034" width="52.81640625" style="1171" customWidth="1"/>
    <col min="1035" max="1040" width="12.1796875" style="1171" customWidth="1"/>
    <col min="1041" max="1280" width="11.453125" style="1171"/>
    <col min="1281" max="1289" width="2.453125" style="1171" customWidth="1"/>
    <col min="1290" max="1290" width="52.81640625" style="1171" customWidth="1"/>
    <col min="1291" max="1296" width="12.1796875" style="1171" customWidth="1"/>
    <col min="1297" max="1536" width="11.453125" style="1171"/>
    <col min="1537" max="1545" width="2.453125" style="1171" customWidth="1"/>
    <col min="1546" max="1546" width="52.81640625" style="1171" customWidth="1"/>
    <col min="1547" max="1552" width="12.1796875" style="1171" customWidth="1"/>
    <col min="1553" max="1792" width="11.453125" style="1171"/>
    <col min="1793" max="1801" width="2.453125" style="1171" customWidth="1"/>
    <col min="1802" max="1802" width="52.81640625" style="1171" customWidth="1"/>
    <col min="1803" max="1808" width="12.1796875" style="1171" customWidth="1"/>
    <col min="1809" max="2048" width="11.453125" style="1171"/>
    <col min="2049" max="2057" width="2.453125" style="1171" customWidth="1"/>
    <col min="2058" max="2058" width="52.81640625" style="1171" customWidth="1"/>
    <col min="2059" max="2064" width="12.1796875" style="1171" customWidth="1"/>
    <col min="2065" max="2304" width="11.453125" style="1171"/>
    <col min="2305" max="2313" width="2.453125" style="1171" customWidth="1"/>
    <col min="2314" max="2314" width="52.81640625" style="1171" customWidth="1"/>
    <col min="2315" max="2320" width="12.1796875" style="1171" customWidth="1"/>
    <col min="2321" max="2560" width="11.453125" style="1171"/>
    <col min="2561" max="2569" width="2.453125" style="1171" customWidth="1"/>
    <col min="2570" max="2570" width="52.81640625" style="1171" customWidth="1"/>
    <col min="2571" max="2576" width="12.1796875" style="1171" customWidth="1"/>
    <col min="2577" max="2816" width="11.453125" style="1171"/>
    <col min="2817" max="2825" width="2.453125" style="1171" customWidth="1"/>
    <col min="2826" max="2826" width="52.81640625" style="1171" customWidth="1"/>
    <col min="2827" max="2832" width="12.1796875" style="1171" customWidth="1"/>
    <col min="2833" max="3072" width="11.453125" style="1171"/>
    <col min="3073" max="3081" width="2.453125" style="1171" customWidth="1"/>
    <col min="3082" max="3082" width="52.81640625" style="1171" customWidth="1"/>
    <col min="3083" max="3088" width="12.1796875" style="1171" customWidth="1"/>
    <col min="3089" max="3328" width="11.453125" style="1171"/>
    <col min="3329" max="3337" width="2.453125" style="1171" customWidth="1"/>
    <col min="3338" max="3338" width="52.81640625" style="1171" customWidth="1"/>
    <col min="3339" max="3344" width="12.1796875" style="1171" customWidth="1"/>
    <col min="3345" max="3584" width="11.453125" style="1171"/>
    <col min="3585" max="3593" width="2.453125" style="1171" customWidth="1"/>
    <col min="3594" max="3594" width="52.81640625" style="1171" customWidth="1"/>
    <col min="3595" max="3600" width="12.1796875" style="1171" customWidth="1"/>
    <col min="3601" max="3840" width="11.453125" style="1171"/>
    <col min="3841" max="3849" width="2.453125" style="1171" customWidth="1"/>
    <col min="3850" max="3850" width="52.81640625" style="1171" customWidth="1"/>
    <col min="3851" max="3856" width="12.1796875" style="1171" customWidth="1"/>
    <col min="3857" max="4096" width="11.453125" style="1171"/>
    <col min="4097" max="4105" width="2.453125" style="1171" customWidth="1"/>
    <col min="4106" max="4106" width="52.81640625" style="1171" customWidth="1"/>
    <col min="4107" max="4112" width="12.1796875" style="1171" customWidth="1"/>
    <col min="4113" max="4352" width="11.453125" style="1171"/>
    <col min="4353" max="4361" width="2.453125" style="1171" customWidth="1"/>
    <col min="4362" max="4362" width="52.81640625" style="1171" customWidth="1"/>
    <col min="4363" max="4368" width="12.1796875" style="1171" customWidth="1"/>
    <col min="4369" max="4608" width="11.453125" style="1171"/>
    <col min="4609" max="4617" width="2.453125" style="1171" customWidth="1"/>
    <col min="4618" max="4618" width="52.81640625" style="1171" customWidth="1"/>
    <col min="4619" max="4624" width="12.1796875" style="1171" customWidth="1"/>
    <col min="4625" max="4864" width="11.453125" style="1171"/>
    <col min="4865" max="4873" width="2.453125" style="1171" customWidth="1"/>
    <col min="4874" max="4874" width="52.81640625" style="1171" customWidth="1"/>
    <col min="4875" max="4880" width="12.1796875" style="1171" customWidth="1"/>
    <col min="4881" max="5120" width="11.453125" style="1171"/>
    <col min="5121" max="5129" width="2.453125" style="1171" customWidth="1"/>
    <col min="5130" max="5130" width="52.81640625" style="1171" customWidth="1"/>
    <col min="5131" max="5136" width="12.1796875" style="1171" customWidth="1"/>
    <col min="5137" max="5376" width="11.453125" style="1171"/>
    <col min="5377" max="5385" width="2.453125" style="1171" customWidth="1"/>
    <col min="5386" max="5386" width="52.81640625" style="1171" customWidth="1"/>
    <col min="5387" max="5392" width="12.1796875" style="1171" customWidth="1"/>
    <col min="5393" max="5632" width="11.453125" style="1171"/>
    <col min="5633" max="5641" width="2.453125" style="1171" customWidth="1"/>
    <col min="5642" max="5642" width="52.81640625" style="1171" customWidth="1"/>
    <col min="5643" max="5648" width="12.1796875" style="1171" customWidth="1"/>
    <col min="5649" max="5888" width="11.453125" style="1171"/>
    <col min="5889" max="5897" width="2.453125" style="1171" customWidth="1"/>
    <col min="5898" max="5898" width="52.81640625" style="1171" customWidth="1"/>
    <col min="5899" max="5904" width="12.1796875" style="1171" customWidth="1"/>
    <col min="5905" max="6144" width="11.453125" style="1171"/>
    <col min="6145" max="6153" width="2.453125" style="1171" customWidth="1"/>
    <col min="6154" max="6154" width="52.81640625" style="1171" customWidth="1"/>
    <col min="6155" max="6160" width="12.1796875" style="1171" customWidth="1"/>
    <col min="6161" max="6400" width="11.453125" style="1171"/>
    <col min="6401" max="6409" width="2.453125" style="1171" customWidth="1"/>
    <col min="6410" max="6410" width="52.81640625" style="1171" customWidth="1"/>
    <col min="6411" max="6416" width="12.1796875" style="1171" customWidth="1"/>
    <col min="6417" max="6656" width="11.453125" style="1171"/>
    <col min="6657" max="6665" width="2.453125" style="1171" customWidth="1"/>
    <col min="6666" max="6666" width="52.81640625" style="1171" customWidth="1"/>
    <col min="6667" max="6672" width="12.1796875" style="1171" customWidth="1"/>
    <col min="6673" max="6912" width="11.453125" style="1171"/>
    <col min="6913" max="6921" width="2.453125" style="1171" customWidth="1"/>
    <col min="6922" max="6922" width="52.81640625" style="1171" customWidth="1"/>
    <col min="6923" max="6928" width="12.1796875" style="1171" customWidth="1"/>
    <col min="6929" max="7168" width="11.453125" style="1171"/>
    <col min="7169" max="7177" width="2.453125" style="1171" customWidth="1"/>
    <col min="7178" max="7178" width="52.81640625" style="1171" customWidth="1"/>
    <col min="7179" max="7184" width="12.1796875" style="1171" customWidth="1"/>
    <col min="7185" max="7424" width="11.453125" style="1171"/>
    <col min="7425" max="7433" width="2.453125" style="1171" customWidth="1"/>
    <col min="7434" max="7434" width="52.81640625" style="1171" customWidth="1"/>
    <col min="7435" max="7440" width="12.1796875" style="1171" customWidth="1"/>
    <col min="7441" max="7680" width="11.453125" style="1171"/>
    <col min="7681" max="7689" width="2.453125" style="1171" customWidth="1"/>
    <col min="7690" max="7690" width="52.81640625" style="1171" customWidth="1"/>
    <col min="7691" max="7696" width="12.1796875" style="1171" customWidth="1"/>
    <col min="7697" max="7936" width="11.453125" style="1171"/>
    <col min="7937" max="7945" width="2.453125" style="1171" customWidth="1"/>
    <col min="7946" max="7946" width="52.81640625" style="1171" customWidth="1"/>
    <col min="7947" max="7952" width="12.1796875" style="1171" customWidth="1"/>
    <col min="7953" max="8192" width="11.453125" style="1171"/>
    <col min="8193" max="8201" width="2.453125" style="1171" customWidth="1"/>
    <col min="8202" max="8202" width="52.81640625" style="1171" customWidth="1"/>
    <col min="8203" max="8208" width="12.1796875" style="1171" customWidth="1"/>
    <col min="8209" max="8448" width="11.453125" style="1171"/>
    <col min="8449" max="8457" width="2.453125" style="1171" customWidth="1"/>
    <col min="8458" max="8458" width="52.81640625" style="1171" customWidth="1"/>
    <col min="8459" max="8464" width="12.1796875" style="1171" customWidth="1"/>
    <col min="8465" max="8704" width="11.453125" style="1171"/>
    <col min="8705" max="8713" width="2.453125" style="1171" customWidth="1"/>
    <col min="8714" max="8714" width="52.81640625" style="1171" customWidth="1"/>
    <col min="8715" max="8720" width="12.1796875" style="1171" customWidth="1"/>
    <col min="8721" max="8960" width="11.453125" style="1171"/>
    <col min="8961" max="8969" width="2.453125" style="1171" customWidth="1"/>
    <col min="8970" max="8970" width="52.81640625" style="1171" customWidth="1"/>
    <col min="8971" max="8976" width="12.1796875" style="1171" customWidth="1"/>
    <col min="8977" max="9216" width="11.453125" style="1171"/>
    <col min="9217" max="9225" width="2.453125" style="1171" customWidth="1"/>
    <col min="9226" max="9226" width="52.81640625" style="1171" customWidth="1"/>
    <col min="9227" max="9232" width="12.1796875" style="1171" customWidth="1"/>
    <col min="9233" max="9472" width="11.453125" style="1171"/>
    <col min="9473" max="9481" width="2.453125" style="1171" customWidth="1"/>
    <col min="9482" max="9482" width="52.81640625" style="1171" customWidth="1"/>
    <col min="9483" max="9488" width="12.1796875" style="1171" customWidth="1"/>
    <col min="9489" max="9728" width="11.453125" style="1171"/>
    <col min="9729" max="9737" width="2.453125" style="1171" customWidth="1"/>
    <col min="9738" max="9738" width="52.81640625" style="1171" customWidth="1"/>
    <col min="9739" max="9744" width="12.1796875" style="1171" customWidth="1"/>
    <col min="9745" max="9984" width="11.453125" style="1171"/>
    <col min="9985" max="9993" width="2.453125" style="1171" customWidth="1"/>
    <col min="9994" max="9994" width="52.81640625" style="1171" customWidth="1"/>
    <col min="9995" max="10000" width="12.1796875" style="1171" customWidth="1"/>
    <col min="10001" max="10240" width="11.453125" style="1171"/>
    <col min="10241" max="10249" width="2.453125" style="1171" customWidth="1"/>
    <col min="10250" max="10250" width="52.81640625" style="1171" customWidth="1"/>
    <col min="10251" max="10256" width="12.1796875" style="1171" customWidth="1"/>
    <col min="10257" max="10496" width="11.453125" style="1171"/>
    <col min="10497" max="10505" width="2.453125" style="1171" customWidth="1"/>
    <col min="10506" max="10506" width="52.81640625" style="1171" customWidth="1"/>
    <col min="10507" max="10512" width="12.1796875" style="1171" customWidth="1"/>
    <col min="10513" max="10752" width="11.453125" style="1171"/>
    <col min="10753" max="10761" width="2.453125" style="1171" customWidth="1"/>
    <col min="10762" max="10762" width="52.81640625" style="1171" customWidth="1"/>
    <col min="10763" max="10768" width="12.1796875" style="1171" customWidth="1"/>
    <col min="10769" max="11008" width="11.453125" style="1171"/>
    <col min="11009" max="11017" width="2.453125" style="1171" customWidth="1"/>
    <col min="11018" max="11018" width="52.81640625" style="1171" customWidth="1"/>
    <col min="11019" max="11024" width="12.1796875" style="1171" customWidth="1"/>
    <col min="11025" max="11264" width="11.453125" style="1171"/>
    <col min="11265" max="11273" width="2.453125" style="1171" customWidth="1"/>
    <col min="11274" max="11274" width="52.81640625" style="1171" customWidth="1"/>
    <col min="11275" max="11280" width="12.1796875" style="1171" customWidth="1"/>
    <col min="11281" max="11520" width="11.453125" style="1171"/>
    <col min="11521" max="11529" width="2.453125" style="1171" customWidth="1"/>
    <col min="11530" max="11530" width="52.81640625" style="1171" customWidth="1"/>
    <col min="11531" max="11536" width="12.1796875" style="1171" customWidth="1"/>
    <col min="11537" max="11776" width="11.453125" style="1171"/>
    <col min="11777" max="11785" width="2.453125" style="1171" customWidth="1"/>
    <col min="11786" max="11786" width="52.81640625" style="1171" customWidth="1"/>
    <col min="11787" max="11792" width="12.1796875" style="1171" customWidth="1"/>
    <col min="11793" max="12032" width="11.453125" style="1171"/>
    <col min="12033" max="12041" width="2.453125" style="1171" customWidth="1"/>
    <col min="12042" max="12042" width="52.81640625" style="1171" customWidth="1"/>
    <col min="12043" max="12048" width="12.1796875" style="1171" customWidth="1"/>
    <col min="12049" max="12288" width="11.453125" style="1171"/>
    <col min="12289" max="12297" width="2.453125" style="1171" customWidth="1"/>
    <col min="12298" max="12298" width="52.81640625" style="1171" customWidth="1"/>
    <col min="12299" max="12304" width="12.1796875" style="1171" customWidth="1"/>
    <col min="12305" max="12544" width="11.453125" style="1171"/>
    <col min="12545" max="12553" width="2.453125" style="1171" customWidth="1"/>
    <col min="12554" max="12554" width="52.81640625" style="1171" customWidth="1"/>
    <col min="12555" max="12560" width="12.1796875" style="1171" customWidth="1"/>
    <col min="12561" max="12800" width="11.453125" style="1171"/>
    <col min="12801" max="12809" width="2.453125" style="1171" customWidth="1"/>
    <col min="12810" max="12810" width="52.81640625" style="1171" customWidth="1"/>
    <col min="12811" max="12816" width="12.1796875" style="1171" customWidth="1"/>
    <col min="12817" max="13056" width="11.453125" style="1171"/>
    <col min="13057" max="13065" width="2.453125" style="1171" customWidth="1"/>
    <col min="13066" max="13066" width="52.81640625" style="1171" customWidth="1"/>
    <col min="13067" max="13072" width="12.1796875" style="1171" customWidth="1"/>
    <col min="13073" max="13312" width="11.453125" style="1171"/>
    <col min="13313" max="13321" width="2.453125" style="1171" customWidth="1"/>
    <col min="13322" max="13322" width="52.81640625" style="1171" customWidth="1"/>
    <col min="13323" max="13328" width="12.1796875" style="1171" customWidth="1"/>
    <col min="13329" max="13568" width="11.453125" style="1171"/>
    <col min="13569" max="13577" width="2.453125" style="1171" customWidth="1"/>
    <col min="13578" max="13578" width="52.81640625" style="1171" customWidth="1"/>
    <col min="13579" max="13584" width="12.1796875" style="1171" customWidth="1"/>
    <col min="13585" max="13824" width="11.453125" style="1171"/>
    <col min="13825" max="13833" width="2.453125" style="1171" customWidth="1"/>
    <col min="13834" max="13834" width="52.81640625" style="1171" customWidth="1"/>
    <col min="13835" max="13840" width="12.1796875" style="1171" customWidth="1"/>
    <col min="13841" max="14080" width="11.453125" style="1171"/>
    <col min="14081" max="14089" width="2.453125" style="1171" customWidth="1"/>
    <col min="14090" max="14090" width="52.81640625" style="1171" customWidth="1"/>
    <col min="14091" max="14096" width="12.1796875" style="1171" customWidth="1"/>
    <col min="14097" max="14336" width="11.453125" style="1171"/>
    <col min="14337" max="14345" width="2.453125" style="1171" customWidth="1"/>
    <col min="14346" max="14346" width="52.81640625" style="1171" customWidth="1"/>
    <col min="14347" max="14352" width="12.1796875" style="1171" customWidth="1"/>
    <col min="14353" max="14592" width="11.453125" style="1171"/>
    <col min="14593" max="14601" width="2.453125" style="1171" customWidth="1"/>
    <col min="14602" max="14602" width="52.81640625" style="1171" customWidth="1"/>
    <col min="14603" max="14608" width="12.1796875" style="1171" customWidth="1"/>
    <col min="14609" max="14848" width="11.453125" style="1171"/>
    <col min="14849" max="14857" width="2.453125" style="1171" customWidth="1"/>
    <col min="14858" max="14858" width="52.81640625" style="1171" customWidth="1"/>
    <col min="14859" max="14864" width="12.1796875" style="1171" customWidth="1"/>
    <col min="14865" max="15104" width="11.453125" style="1171"/>
    <col min="15105" max="15113" width="2.453125" style="1171" customWidth="1"/>
    <col min="15114" max="15114" width="52.81640625" style="1171" customWidth="1"/>
    <col min="15115" max="15120" width="12.1796875" style="1171" customWidth="1"/>
    <col min="15121" max="15360" width="11.453125" style="1171"/>
    <col min="15361" max="15369" width="2.453125" style="1171" customWidth="1"/>
    <col min="15370" max="15370" width="52.81640625" style="1171" customWidth="1"/>
    <col min="15371" max="15376" width="12.1796875" style="1171" customWidth="1"/>
    <col min="15377" max="15616" width="11.453125" style="1171"/>
    <col min="15617" max="15625" width="2.453125" style="1171" customWidth="1"/>
    <col min="15626" max="15626" width="52.81640625" style="1171" customWidth="1"/>
    <col min="15627" max="15632" width="12.1796875" style="1171" customWidth="1"/>
    <col min="15633" max="15872" width="11.453125" style="1171"/>
    <col min="15873" max="15881" width="2.453125" style="1171" customWidth="1"/>
    <col min="15882" max="15882" width="52.81640625" style="1171" customWidth="1"/>
    <col min="15883" max="15888" width="12.1796875" style="1171" customWidth="1"/>
    <col min="15889" max="16128" width="11.453125" style="1171"/>
    <col min="16129" max="16137" width="2.453125" style="1171" customWidth="1"/>
    <col min="16138" max="16138" width="52.81640625" style="1171" customWidth="1"/>
    <col min="16139" max="16144" width="12.1796875" style="1171" customWidth="1"/>
    <col min="16145" max="16384" width="11.453125" style="1171"/>
  </cols>
  <sheetData>
    <row r="1" spans="1:159" s="1161" customFormat="1" ht="16.5" customHeight="1" thickBot="1" x14ac:dyDescent="0.3">
      <c r="A1" s="1155" t="s">
        <v>1132</v>
      </c>
      <c r="B1" s="1156"/>
      <c r="C1" s="1156"/>
      <c r="D1" s="1156"/>
      <c r="E1" s="1156"/>
      <c r="F1" s="1156"/>
      <c r="G1" s="1265" t="s">
        <v>1133</v>
      </c>
      <c r="H1" s="1265"/>
      <c r="I1" s="1265"/>
      <c r="J1" s="1265"/>
      <c r="K1" s="1157"/>
      <c r="L1" s="1157"/>
      <c r="M1" s="1157"/>
      <c r="N1" s="1156"/>
      <c r="O1" s="1156"/>
      <c r="P1" s="1158">
        <f>SUM(O2:O131)</f>
        <v>3920455577.27</v>
      </c>
      <c r="Q1" s="1159"/>
      <c r="R1" s="1160"/>
      <c r="S1" s="1160"/>
      <c r="T1" s="1160"/>
      <c r="U1" s="1160"/>
      <c r="V1" s="1160"/>
      <c r="W1" s="1160"/>
      <c r="X1" s="1160"/>
      <c r="Y1" s="1160"/>
      <c r="Z1" s="1160"/>
      <c r="AA1" s="1160"/>
      <c r="AB1" s="1160"/>
      <c r="AC1" s="1160"/>
      <c r="AD1" s="1160"/>
      <c r="AE1" s="1160"/>
      <c r="AF1" s="1160"/>
      <c r="AG1" s="1160"/>
      <c r="AH1" s="1160"/>
      <c r="AI1" s="1160"/>
      <c r="AJ1" s="1160"/>
      <c r="AK1" s="1160"/>
      <c r="AL1" s="1160"/>
      <c r="AM1" s="1160"/>
      <c r="AN1" s="1160"/>
      <c r="AO1" s="1160"/>
      <c r="AP1" s="1160"/>
      <c r="AQ1" s="1160"/>
      <c r="AR1" s="1160"/>
      <c r="AS1" s="1160"/>
      <c r="AT1" s="1160"/>
      <c r="AU1" s="1160"/>
      <c r="AV1" s="1160"/>
      <c r="AW1" s="1160"/>
      <c r="AX1" s="1160"/>
      <c r="AY1" s="1160"/>
      <c r="AZ1" s="1160"/>
      <c r="BA1" s="1160"/>
      <c r="BB1" s="1160"/>
      <c r="BC1" s="1160"/>
      <c r="BD1" s="1160"/>
      <c r="BE1" s="1160"/>
      <c r="BF1" s="1160"/>
      <c r="BG1" s="1160"/>
      <c r="BH1" s="1160"/>
      <c r="BI1" s="1160"/>
      <c r="BJ1" s="1160"/>
      <c r="BK1" s="1160"/>
      <c r="BL1" s="1160"/>
      <c r="BM1" s="1160"/>
      <c r="BN1" s="1160"/>
      <c r="BO1" s="1160"/>
      <c r="BP1" s="1160"/>
      <c r="BQ1" s="1160"/>
      <c r="BR1" s="1160"/>
      <c r="BS1" s="1160"/>
      <c r="BT1" s="1160"/>
      <c r="BU1" s="1160"/>
      <c r="BV1" s="1160"/>
      <c r="BW1" s="1160"/>
      <c r="BX1" s="1160"/>
      <c r="BY1" s="1160"/>
      <c r="BZ1" s="1160"/>
      <c r="CA1" s="1160"/>
      <c r="CB1" s="1160"/>
      <c r="CC1" s="1160"/>
      <c r="CD1" s="1160"/>
      <c r="CE1" s="1160"/>
      <c r="CF1" s="1160"/>
      <c r="CG1" s="1160"/>
      <c r="CH1" s="1160"/>
      <c r="CI1" s="1160"/>
      <c r="CJ1" s="1160"/>
      <c r="CK1" s="1160"/>
      <c r="CL1" s="1160"/>
      <c r="CM1" s="1160"/>
      <c r="CN1" s="1160"/>
      <c r="CO1" s="1160"/>
      <c r="CP1" s="1160"/>
      <c r="CQ1" s="1160"/>
      <c r="CR1" s="1160"/>
      <c r="CS1" s="1160"/>
      <c r="CT1" s="1160"/>
      <c r="CU1" s="1160"/>
      <c r="CV1" s="1160"/>
      <c r="CW1" s="1160"/>
      <c r="CX1" s="1160"/>
      <c r="CY1" s="1160"/>
      <c r="CZ1" s="1160"/>
      <c r="DA1" s="1160"/>
      <c r="DB1" s="1160"/>
      <c r="DC1" s="1160"/>
      <c r="DD1" s="1160"/>
      <c r="DE1" s="1160"/>
      <c r="DF1" s="1160"/>
      <c r="DG1" s="1160"/>
      <c r="DH1" s="1160"/>
      <c r="DI1" s="1160"/>
      <c r="DJ1" s="1160"/>
      <c r="DK1" s="1160"/>
      <c r="DL1" s="1160"/>
      <c r="DM1" s="1160"/>
      <c r="DN1" s="1160"/>
      <c r="DO1" s="1160"/>
      <c r="DP1" s="1160"/>
      <c r="DQ1" s="1160"/>
      <c r="DR1" s="1160"/>
      <c r="DS1" s="1160"/>
      <c r="DT1" s="1160"/>
      <c r="DU1" s="1160"/>
      <c r="DV1" s="1160"/>
      <c r="DW1" s="1160"/>
      <c r="DX1" s="1160"/>
      <c r="DY1" s="1160"/>
      <c r="DZ1" s="1160"/>
      <c r="EA1" s="1160"/>
      <c r="EB1" s="1160"/>
      <c r="EC1" s="1160"/>
      <c r="ED1" s="1160"/>
      <c r="EE1" s="1160"/>
      <c r="EF1" s="1160"/>
      <c r="EG1" s="1160"/>
      <c r="EH1" s="1160"/>
      <c r="EI1" s="1160"/>
      <c r="EJ1" s="1160"/>
      <c r="EK1" s="1160"/>
      <c r="EL1" s="1160"/>
      <c r="EM1" s="1160"/>
      <c r="EN1" s="1160"/>
      <c r="EO1" s="1160"/>
      <c r="EP1" s="1160"/>
      <c r="EQ1" s="1160"/>
      <c r="ER1" s="1160"/>
      <c r="ES1" s="1160"/>
      <c r="ET1" s="1160"/>
      <c r="EU1" s="1160"/>
      <c r="EV1" s="1160"/>
      <c r="EW1" s="1160"/>
      <c r="EX1" s="1160"/>
      <c r="EY1" s="1160"/>
      <c r="EZ1" s="1160"/>
      <c r="FA1" s="1160"/>
      <c r="FB1" s="1160"/>
      <c r="FC1" s="1160"/>
    </row>
    <row r="2" spans="1:159" ht="11" thickBot="1" x14ac:dyDescent="0.3">
      <c r="A2" s="1162" t="s">
        <v>1132</v>
      </c>
      <c r="B2" s="1163" t="s">
        <v>1132</v>
      </c>
      <c r="C2" s="1163"/>
      <c r="D2" s="1163"/>
      <c r="E2" s="1163"/>
      <c r="F2" s="1164"/>
      <c r="G2" s="1163" t="s">
        <v>1134</v>
      </c>
      <c r="H2" s="1164"/>
      <c r="I2" s="1164"/>
      <c r="J2" s="1164"/>
      <c r="K2" s="1165"/>
      <c r="L2" s="1166"/>
      <c r="M2" s="1167"/>
      <c r="N2" s="1163"/>
      <c r="O2" s="1168">
        <f>SUM(N3:N87)</f>
        <v>3220217560.27</v>
      </c>
      <c r="P2" s="1169"/>
    </row>
    <row r="3" spans="1:159" s="1181" customFormat="1" ht="11" thickBot="1" x14ac:dyDescent="0.3">
      <c r="A3" s="1172" t="s">
        <v>1132</v>
      </c>
      <c r="B3" s="1173" t="s">
        <v>1132</v>
      </c>
      <c r="C3" s="1173" t="s">
        <v>1132</v>
      </c>
      <c r="D3" s="1173"/>
      <c r="E3" s="1173"/>
      <c r="F3" s="1174"/>
      <c r="G3" s="1174"/>
      <c r="H3" s="1173" t="s">
        <v>1135</v>
      </c>
      <c r="I3" s="1174"/>
      <c r="J3" s="1174"/>
      <c r="K3" s="1175"/>
      <c r="L3" s="1176"/>
      <c r="M3" s="1177"/>
      <c r="N3" s="1178">
        <f>SUM(M4:M69)</f>
        <v>1890632556.27</v>
      </c>
      <c r="O3" s="1173"/>
      <c r="P3" s="1179"/>
      <c r="Q3" s="1180"/>
      <c r="R3" s="1180"/>
      <c r="S3" s="1180"/>
      <c r="T3" s="1180"/>
      <c r="U3" s="1180"/>
      <c r="V3" s="1180"/>
      <c r="W3" s="1180"/>
      <c r="X3" s="1180"/>
      <c r="Y3" s="1180"/>
      <c r="Z3" s="1180"/>
      <c r="AA3" s="1180"/>
      <c r="AB3" s="1180"/>
      <c r="AC3" s="1180"/>
      <c r="AD3" s="1180"/>
      <c r="AE3" s="1180"/>
      <c r="AF3" s="1180"/>
      <c r="AG3" s="1180"/>
      <c r="AH3" s="1180"/>
      <c r="AI3" s="1180"/>
      <c r="AJ3" s="1180"/>
      <c r="AK3" s="1180"/>
      <c r="AL3" s="1180"/>
      <c r="AM3" s="1180"/>
      <c r="AN3" s="1180"/>
      <c r="AO3" s="1180"/>
      <c r="AP3" s="1180"/>
      <c r="AQ3" s="1180"/>
      <c r="AR3" s="1180"/>
      <c r="AS3" s="1180"/>
      <c r="AT3" s="1180"/>
      <c r="AU3" s="1180"/>
      <c r="AV3" s="1180"/>
      <c r="AW3" s="1180"/>
      <c r="AX3" s="1180"/>
      <c r="AY3" s="1180"/>
      <c r="AZ3" s="1180"/>
      <c r="BA3" s="1180"/>
      <c r="BB3" s="1180"/>
      <c r="BC3" s="1180"/>
      <c r="BD3" s="1180"/>
      <c r="BE3" s="1180"/>
      <c r="BF3" s="1180"/>
      <c r="BG3" s="1180"/>
      <c r="BH3" s="1180"/>
      <c r="BI3" s="1180"/>
      <c r="BJ3" s="1180"/>
      <c r="BK3" s="1180"/>
      <c r="BL3" s="1180"/>
      <c r="BM3" s="1180"/>
      <c r="BN3" s="1180"/>
      <c r="BO3" s="1180"/>
      <c r="BP3" s="1180"/>
      <c r="BQ3" s="1180"/>
      <c r="BR3" s="1180"/>
      <c r="BS3" s="1180"/>
      <c r="BT3" s="1180"/>
      <c r="BU3" s="1180"/>
      <c r="BV3" s="1180"/>
      <c r="BW3" s="1180"/>
      <c r="BX3" s="1180"/>
      <c r="BY3" s="1180"/>
      <c r="BZ3" s="1180"/>
      <c r="CA3" s="1180"/>
      <c r="CB3" s="1180"/>
      <c r="CC3" s="1180"/>
      <c r="CD3" s="1180"/>
      <c r="CE3" s="1180"/>
      <c r="CF3" s="1180"/>
      <c r="CG3" s="1180"/>
      <c r="CH3" s="1180"/>
      <c r="CI3" s="1180"/>
      <c r="CJ3" s="1180"/>
      <c r="CK3" s="1180"/>
      <c r="CL3" s="1180"/>
      <c r="CM3" s="1180"/>
      <c r="CN3" s="1180"/>
      <c r="CO3" s="1180"/>
      <c r="CP3" s="1180"/>
      <c r="CQ3" s="1180"/>
      <c r="CR3" s="1180"/>
      <c r="CS3" s="1180"/>
      <c r="CT3" s="1180"/>
      <c r="CU3" s="1180"/>
      <c r="CV3" s="1180"/>
      <c r="CW3" s="1180"/>
      <c r="CX3" s="1180"/>
      <c r="CY3" s="1180"/>
      <c r="CZ3" s="1180"/>
      <c r="DA3" s="1180"/>
      <c r="DB3" s="1180"/>
      <c r="DC3" s="1180"/>
      <c r="DD3" s="1180"/>
      <c r="DE3" s="1180"/>
      <c r="DF3" s="1180"/>
      <c r="DG3" s="1180"/>
      <c r="DH3" s="1180"/>
      <c r="DI3" s="1180"/>
      <c r="DJ3" s="1180"/>
      <c r="DK3" s="1180"/>
      <c r="DL3" s="1180"/>
      <c r="DM3" s="1180"/>
      <c r="DN3" s="1180"/>
      <c r="DO3" s="1180"/>
      <c r="DP3" s="1180"/>
      <c r="DQ3" s="1180"/>
      <c r="DR3" s="1180"/>
      <c r="DS3" s="1180"/>
      <c r="DT3" s="1180"/>
      <c r="DU3" s="1180"/>
      <c r="DV3" s="1180"/>
      <c r="DW3" s="1180"/>
      <c r="DX3" s="1180"/>
      <c r="DY3" s="1180"/>
      <c r="DZ3" s="1180"/>
      <c r="EA3" s="1180"/>
      <c r="EB3" s="1180"/>
      <c r="EC3" s="1180"/>
      <c r="ED3" s="1180"/>
      <c r="EE3" s="1180"/>
      <c r="EF3" s="1180"/>
      <c r="EG3" s="1180"/>
      <c r="EH3" s="1180"/>
      <c r="EI3" s="1180"/>
      <c r="EJ3" s="1180"/>
      <c r="EK3" s="1180"/>
      <c r="EL3" s="1180"/>
      <c r="EM3" s="1180"/>
      <c r="EN3" s="1180"/>
      <c r="EO3" s="1180"/>
      <c r="EP3" s="1180"/>
      <c r="EQ3" s="1180"/>
      <c r="ER3" s="1180"/>
      <c r="ES3" s="1180"/>
      <c r="ET3" s="1180"/>
      <c r="EU3" s="1180"/>
      <c r="EV3" s="1180"/>
      <c r="EW3" s="1180"/>
      <c r="EX3" s="1180"/>
      <c r="EY3" s="1180"/>
      <c r="EZ3" s="1180"/>
      <c r="FA3" s="1180"/>
      <c r="FB3" s="1180"/>
      <c r="FC3" s="1180"/>
    </row>
    <row r="4" spans="1:159" ht="11" thickBot="1" x14ac:dyDescent="0.3">
      <c r="A4" s="1182" t="s">
        <v>1132</v>
      </c>
      <c r="B4" s="1183" t="s">
        <v>1132</v>
      </c>
      <c r="C4" s="1183" t="s">
        <v>1132</v>
      </c>
      <c r="D4" s="1183" t="s">
        <v>1132</v>
      </c>
      <c r="E4" s="1183"/>
      <c r="F4" s="1184"/>
      <c r="G4" s="1184"/>
      <c r="H4" s="1184"/>
      <c r="I4" s="1183" t="s">
        <v>1136</v>
      </c>
      <c r="J4" s="1184"/>
      <c r="K4" s="1185"/>
      <c r="L4" s="1186"/>
      <c r="M4" s="1187">
        <f>SUM(L5:L42)</f>
        <v>1754318276.47</v>
      </c>
      <c r="N4" s="1183"/>
      <c r="O4" s="1183"/>
      <c r="P4" s="1188"/>
    </row>
    <row r="5" spans="1:159" x14ac:dyDescent="0.25">
      <c r="A5" s="1189" t="s">
        <v>1132</v>
      </c>
      <c r="B5" s="1170" t="s">
        <v>1132</v>
      </c>
      <c r="C5" s="1170" t="s">
        <v>1132</v>
      </c>
      <c r="D5" s="1170" t="s">
        <v>1132</v>
      </c>
      <c r="E5" s="1170" t="s">
        <v>1137</v>
      </c>
      <c r="I5" s="1171" t="s">
        <v>1138</v>
      </c>
      <c r="L5" s="1191">
        <f>SUM(K6:K7)</f>
        <v>306697081</v>
      </c>
      <c r="M5" s="1192"/>
      <c r="P5" s="1194"/>
      <c r="Q5" s="1190"/>
    </row>
    <row r="6" spans="1:159" x14ac:dyDescent="0.25">
      <c r="A6" s="1189" t="s">
        <v>1132</v>
      </c>
      <c r="B6" s="1170" t="s">
        <v>1132</v>
      </c>
      <c r="C6" s="1170" t="s">
        <v>1132</v>
      </c>
      <c r="D6" s="1170" t="s">
        <v>1132</v>
      </c>
      <c r="E6" s="1170" t="s">
        <v>1137</v>
      </c>
      <c r="F6" s="1170" t="s">
        <v>1137</v>
      </c>
      <c r="G6" s="1170"/>
      <c r="H6" s="1170"/>
      <c r="I6" s="1170"/>
      <c r="J6" s="1171" t="s">
        <v>1139</v>
      </c>
      <c r="K6" s="1190">
        <v>263836651</v>
      </c>
      <c r="P6" s="1194"/>
    </row>
    <row r="7" spans="1:159" x14ac:dyDescent="0.25">
      <c r="A7" s="1189" t="s">
        <v>1132</v>
      </c>
      <c r="B7" s="1170" t="s">
        <v>1132</v>
      </c>
      <c r="C7" s="1170" t="s">
        <v>1132</v>
      </c>
      <c r="D7" s="1170" t="s">
        <v>1132</v>
      </c>
      <c r="E7" s="1170" t="s">
        <v>1137</v>
      </c>
      <c r="F7" s="1170" t="s">
        <v>1140</v>
      </c>
      <c r="G7" s="1170"/>
      <c r="H7" s="1170"/>
      <c r="I7" s="1170"/>
      <c r="J7" s="1171" t="s">
        <v>1141</v>
      </c>
      <c r="K7" s="1195">
        <v>42860430</v>
      </c>
      <c r="L7" s="1191"/>
      <c r="N7" s="1196"/>
      <c r="O7" s="1197"/>
      <c r="P7" s="1194"/>
    </row>
    <row r="8" spans="1:159" x14ac:dyDescent="0.25">
      <c r="A8" s="1189" t="s">
        <v>1132</v>
      </c>
      <c r="B8" s="1170" t="s">
        <v>1132</v>
      </c>
      <c r="C8" s="1170" t="s">
        <v>1132</v>
      </c>
      <c r="D8" s="1170" t="s">
        <v>1132</v>
      </c>
      <c r="E8" s="1170" t="s">
        <v>1140</v>
      </c>
      <c r="I8" s="1171" t="s">
        <v>1142</v>
      </c>
      <c r="K8" s="1195"/>
      <c r="L8" s="1191">
        <f>SUM(K9:K10)</f>
        <v>239347286</v>
      </c>
      <c r="P8" s="1194"/>
    </row>
    <row r="9" spans="1:159" x14ac:dyDescent="0.25">
      <c r="A9" s="1189" t="s">
        <v>1132</v>
      </c>
      <c r="B9" s="1170" t="s">
        <v>1132</v>
      </c>
      <c r="C9" s="1170" t="s">
        <v>1132</v>
      </c>
      <c r="D9" s="1170" t="s">
        <v>1132</v>
      </c>
      <c r="E9" s="1170" t="s">
        <v>1140</v>
      </c>
      <c r="F9" s="1170" t="s">
        <v>1137</v>
      </c>
      <c r="G9" s="1170"/>
      <c r="H9" s="1170"/>
      <c r="I9" s="1170"/>
      <c r="J9" s="1171" t="s">
        <v>1143</v>
      </c>
      <c r="K9" s="1195">
        <v>189693743</v>
      </c>
      <c r="L9" s="1191"/>
      <c r="N9" s="1196"/>
      <c r="O9" s="1197"/>
      <c r="P9" s="1198"/>
    </row>
    <row r="10" spans="1:159" x14ac:dyDescent="0.25">
      <c r="A10" s="1189" t="s">
        <v>1132</v>
      </c>
      <c r="B10" s="1170" t="s">
        <v>1132</v>
      </c>
      <c r="C10" s="1170" t="s">
        <v>1132</v>
      </c>
      <c r="D10" s="1170" t="s">
        <v>1132</v>
      </c>
      <c r="E10" s="1170" t="s">
        <v>1140</v>
      </c>
      <c r="F10" s="1170" t="s">
        <v>1140</v>
      </c>
      <c r="G10" s="1170"/>
      <c r="H10" s="1170"/>
      <c r="I10" s="1170"/>
      <c r="J10" s="1171" t="s">
        <v>1144</v>
      </c>
      <c r="K10" s="1195">
        <v>49653543</v>
      </c>
      <c r="L10" s="1191"/>
      <c r="N10" s="1196"/>
      <c r="O10" s="1197"/>
      <c r="P10" s="1198"/>
    </row>
    <row r="11" spans="1:159" x14ac:dyDescent="0.25">
      <c r="A11" s="1189" t="s">
        <v>1132</v>
      </c>
      <c r="B11" s="1170" t="s">
        <v>1132</v>
      </c>
      <c r="C11" s="1170" t="s">
        <v>1132</v>
      </c>
      <c r="D11" s="1170" t="s">
        <v>1132</v>
      </c>
      <c r="E11" s="1170" t="s">
        <v>1145</v>
      </c>
      <c r="I11" s="1171" t="s">
        <v>1146</v>
      </c>
      <c r="K11" s="1195"/>
      <c r="L11" s="1191">
        <f>SUM(K12:K13)</f>
        <v>748579683</v>
      </c>
      <c r="P11" s="1194"/>
    </row>
    <row r="12" spans="1:159" x14ac:dyDescent="0.25">
      <c r="A12" s="1189" t="s">
        <v>1132</v>
      </c>
      <c r="B12" s="1170" t="s">
        <v>1132</v>
      </c>
      <c r="C12" s="1170" t="s">
        <v>1132</v>
      </c>
      <c r="D12" s="1170" t="s">
        <v>1132</v>
      </c>
      <c r="E12" s="1170" t="s">
        <v>1145</v>
      </c>
      <c r="F12" s="1170" t="s">
        <v>1137</v>
      </c>
      <c r="G12" s="1170"/>
      <c r="H12" s="1170"/>
      <c r="I12" s="1170"/>
      <c r="J12" s="1171" t="s">
        <v>1147</v>
      </c>
      <c r="K12" s="1195">
        <v>653799492</v>
      </c>
      <c r="L12" s="1191"/>
      <c r="N12" s="1196"/>
      <c r="O12" s="1197"/>
      <c r="P12" s="1198"/>
    </row>
    <row r="13" spans="1:159" x14ac:dyDescent="0.25">
      <c r="A13" s="1189" t="s">
        <v>1132</v>
      </c>
      <c r="B13" s="1170" t="s">
        <v>1132</v>
      </c>
      <c r="C13" s="1170" t="s">
        <v>1132</v>
      </c>
      <c r="D13" s="1170" t="s">
        <v>1132</v>
      </c>
      <c r="E13" s="1170" t="s">
        <v>1145</v>
      </c>
      <c r="F13" s="1170" t="s">
        <v>1140</v>
      </c>
      <c r="G13" s="1170"/>
      <c r="H13" s="1170"/>
      <c r="I13" s="1170"/>
      <c r="J13" s="1171" t="s">
        <v>1148</v>
      </c>
      <c r="K13" s="1195">
        <f>(94939881-159690)</f>
        <v>94780191</v>
      </c>
      <c r="L13" s="1191"/>
      <c r="N13" s="1196"/>
      <c r="O13" s="1197"/>
      <c r="P13" s="1198"/>
    </row>
    <row r="14" spans="1:159" s="1170" customFormat="1" x14ac:dyDescent="0.25">
      <c r="A14" s="1189" t="s">
        <v>1132</v>
      </c>
      <c r="B14" s="1170" t="s">
        <v>1132</v>
      </c>
      <c r="C14" s="1170" t="s">
        <v>1132</v>
      </c>
      <c r="D14" s="1170" t="s">
        <v>1132</v>
      </c>
      <c r="E14" s="1170" t="s">
        <v>1149</v>
      </c>
      <c r="I14" s="1170" t="s">
        <v>1150</v>
      </c>
      <c r="L14" s="1195">
        <v>2358960</v>
      </c>
      <c r="M14" s="1159"/>
      <c r="N14" s="1193"/>
      <c r="O14" s="1193"/>
      <c r="P14" s="1194"/>
    </row>
    <row r="15" spans="1:159" x14ac:dyDescent="0.25">
      <c r="A15" s="1189" t="s">
        <v>1132</v>
      </c>
      <c r="B15" s="1170" t="s">
        <v>1132</v>
      </c>
      <c r="C15" s="1170" t="s">
        <v>1132</v>
      </c>
      <c r="D15" s="1170" t="s">
        <v>1132</v>
      </c>
      <c r="E15" s="1170" t="s">
        <v>1151</v>
      </c>
      <c r="G15" s="1170"/>
      <c r="H15" s="1170"/>
      <c r="I15" s="1170" t="s">
        <v>1152</v>
      </c>
      <c r="J15" s="1170"/>
      <c r="K15" s="1170"/>
      <c r="L15" s="1195">
        <v>2485600</v>
      </c>
      <c r="P15" s="1194"/>
    </row>
    <row r="16" spans="1:159" x14ac:dyDescent="0.25">
      <c r="A16" s="1189" t="s">
        <v>1132</v>
      </c>
      <c r="B16" s="1170" t="s">
        <v>1132</v>
      </c>
      <c r="C16" s="1170" t="s">
        <v>1132</v>
      </c>
      <c r="D16" s="1170" t="s">
        <v>1132</v>
      </c>
      <c r="E16" s="1170" t="s">
        <v>1153</v>
      </c>
      <c r="G16" s="1170"/>
      <c r="H16" s="1170"/>
      <c r="I16" s="1170" t="s">
        <v>1154</v>
      </c>
      <c r="J16" s="1170"/>
      <c r="L16" s="1199">
        <v>7883647</v>
      </c>
      <c r="P16" s="1194"/>
    </row>
    <row r="17" spans="1:16" x14ac:dyDescent="0.25">
      <c r="A17" s="1189" t="s">
        <v>1132</v>
      </c>
      <c r="B17" s="1170" t="s">
        <v>1132</v>
      </c>
      <c r="C17" s="1170" t="s">
        <v>1132</v>
      </c>
      <c r="D17" s="1170" t="s">
        <v>1132</v>
      </c>
      <c r="E17" s="1170" t="s">
        <v>1155</v>
      </c>
      <c r="G17" s="1170"/>
      <c r="H17" s="1170"/>
      <c r="I17" s="1170" t="s">
        <v>1156</v>
      </c>
      <c r="J17" s="1170"/>
      <c r="K17" s="1170"/>
      <c r="L17" s="1195">
        <v>1063179</v>
      </c>
      <c r="P17" s="1194"/>
    </row>
    <row r="18" spans="1:16" x14ac:dyDescent="0.25">
      <c r="A18" s="1189" t="s">
        <v>1132</v>
      </c>
      <c r="B18" s="1170" t="s">
        <v>1132</v>
      </c>
      <c r="C18" s="1170" t="s">
        <v>1132</v>
      </c>
      <c r="D18" s="1170" t="s">
        <v>1132</v>
      </c>
      <c r="E18" s="1170" t="s">
        <v>1157</v>
      </c>
      <c r="G18" s="1170"/>
      <c r="H18" s="1170"/>
      <c r="I18" s="1170" t="s">
        <v>1158</v>
      </c>
      <c r="J18" s="1170"/>
      <c r="K18" s="1170"/>
      <c r="L18" s="1195">
        <v>495780</v>
      </c>
      <c r="P18" s="1194"/>
    </row>
    <row r="19" spans="1:16" x14ac:dyDescent="0.25">
      <c r="A19" s="1189" t="s">
        <v>1132</v>
      </c>
      <c r="B19" s="1170" t="s">
        <v>1132</v>
      </c>
      <c r="C19" s="1170" t="s">
        <v>1132</v>
      </c>
      <c r="D19" s="1170" t="s">
        <v>1132</v>
      </c>
      <c r="E19" s="1170" t="s">
        <v>1159</v>
      </c>
      <c r="G19" s="1170"/>
      <c r="H19" s="1170"/>
      <c r="I19" s="1170" t="s">
        <v>1160</v>
      </c>
      <c r="J19" s="1170"/>
      <c r="K19" s="1170"/>
      <c r="L19" s="1195">
        <v>5722180</v>
      </c>
      <c r="P19" s="1194"/>
    </row>
    <row r="20" spans="1:16" x14ac:dyDescent="0.25">
      <c r="A20" s="1189" t="s">
        <v>1132</v>
      </c>
      <c r="B20" s="1170" t="s">
        <v>1132</v>
      </c>
      <c r="C20" s="1170" t="s">
        <v>1132</v>
      </c>
      <c r="D20" s="1170" t="s">
        <v>1132</v>
      </c>
      <c r="E20" s="1170" t="s">
        <v>1161</v>
      </c>
      <c r="G20" s="1170"/>
      <c r="H20" s="1170"/>
      <c r="I20" s="1170" t="s">
        <v>1162</v>
      </c>
      <c r="J20" s="1170"/>
      <c r="K20" s="1170"/>
      <c r="L20" s="1195">
        <v>1120000</v>
      </c>
      <c r="P20" s="1194"/>
    </row>
    <row r="21" spans="1:16" x14ac:dyDescent="0.25">
      <c r="A21" s="1189" t="s">
        <v>1132</v>
      </c>
      <c r="B21" s="1170" t="s">
        <v>1132</v>
      </c>
      <c r="C21" s="1170" t="s">
        <v>1132</v>
      </c>
      <c r="D21" s="1170" t="s">
        <v>1132</v>
      </c>
      <c r="E21" s="1170" t="s">
        <v>1163</v>
      </c>
      <c r="G21" s="1170"/>
      <c r="H21" s="1170"/>
      <c r="I21" s="1170" t="s">
        <v>1164</v>
      </c>
      <c r="J21" s="1170"/>
      <c r="K21" s="1170"/>
      <c r="L21" s="1190">
        <v>5354170</v>
      </c>
      <c r="P21" s="1194"/>
    </row>
    <row r="22" spans="1:16" x14ac:dyDescent="0.25">
      <c r="A22" s="1189" t="s">
        <v>1132</v>
      </c>
      <c r="B22" s="1170" t="s">
        <v>1132</v>
      </c>
      <c r="C22" s="1170" t="s">
        <v>1132</v>
      </c>
      <c r="D22" s="1170" t="s">
        <v>1132</v>
      </c>
      <c r="E22" s="1170" t="s">
        <v>1165</v>
      </c>
      <c r="G22" s="1170"/>
      <c r="H22" s="1170"/>
      <c r="I22" s="1170" t="s">
        <v>1166</v>
      </c>
      <c r="J22" s="1170"/>
      <c r="K22" s="1195"/>
      <c r="L22" s="1191">
        <f>SUM(K23:K24)</f>
        <v>97472798.969999999</v>
      </c>
      <c r="P22" s="1194"/>
    </row>
    <row r="23" spans="1:16" x14ac:dyDescent="0.25">
      <c r="A23" s="1189" t="s">
        <v>1132</v>
      </c>
      <c r="B23" s="1170" t="s">
        <v>1132</v>
      </c>
      <c r="C23" s="1170" t="s">
        <v>1132</v>
      </c>
      <c r="D23" s="1170" t="s">
        <v>1132</v>
      </c>
      <c r="E23" s="1170" t="s">
        <v>1165</v>
      </c>
      <c r="F23" s="1170" t="s">
        <v>1137</v>
      </c>
      <c r="G23" s="1170"/>
      <c r="H23" s="1170"/>
      <c r="I23" s="1170"/>
      <c r="J23" s="1170" t="s">
        <v>1167</v>
      </c>
      <c r="K23" s="1195">
        <f>(73640898*1.3)+1739630.57</f>
        <v>97472797.969999999</v>
      </c>
      <c r="L23" s="1191"/>
      <c r="P23" s="1194"/>
    </row>
    <row r="24" spans="1:16" x14ac:dyDescent="0.25">
      <c r="A24" s="1189" t="s">
        <v>1132</v>
      </c>
      <c r="B24" s="1170" t="s">
        <v>1132</v>
      </c>
      <c r="C24" s="1170" t="s">
        <v>1132</v>
      </c>
      <c r="D24" s="1170" t="s">
        <v>1132</v>
      </c>
      <c r="E24" s="1170" t="s">
        <v>1165</v>
      </c>
      <c r="F24" s="1170" t="s">
        <v>1140</v>
      </c>
      <c r="G24" s="1170"/>
      <c r="H24" s="1170"/>
      <c r="I24" s="1170"/>
      <c r="J24" s="1170" t="s">
        <v>1168</v>
      </c>
      <c r="K24" s="1195">
        <v>1</v>
      </c>
      <c r="L24" s="1191"/>
      <c r="P24" s="1194"/>
    </row>
    <row r="25" spans="1:16" x14ac:dyDescent="0.25">
      <c r="A25" s="1189" t="s">
        <v>1132</v>
      </c>
      <c r="B25" s="1170" t="s">
        <v>1132</v>
      </c>
      <c r="C25" s="1170" t="s">
        <v>1132</v>
      </c>
      <c r="D25" s="1170" t="s">
        <v>1132</v>
      </c>
      <c r="E25" s="1170" t="s">
        <v>1169</v>
      </c>
      <c r="G25" s="1170"/>
      <c r="H25" s="1170"/>
      <c r="I25" s="1170" t="s">
        <v>1170</v>
      </c>
      <c r="J25" s="1170"/>
      <c r="K25" s="1170"/>
      <c r="L25" s="1195">
        <f>(35440000*1.15)</f>
        <v>40756000</v>
      </c>
      <c r="P25" s="1194"/>
    </row>
    <row r="26" spans="1:16" x14ac:dyDescent="0.25">
      <c r="A26" s="1189" t="s">
        <v>1132</v>
      </c>
      <c r="B26" s="1170" t="s">
        <v>1132</v>
      </c>
      <c r="C26" s="1170" t="s">
        <v>1132</v>
      </c>
      <c r="D26" s="1170" t="s">
        <v>1132</v>
      </c>
      <c r="E26" s="1170" t="s">
        <v>1171</v>
      </c>
      <c r="G26" s="1170"/>
      <c r="H26" s="1170"/>
      <c r="I26" s="1170" t="s">
        <v>1172</v>
      </c>
      <c r="J26" s="1170"/>
      <c r="K26" s="1170"/>
      <c r="L26" s="1195">
        <f>(1965000*1.15)</f>
        <v>2259750</v>
      </c>
      <c r="P26" s="1194"/>
    </row>
    <row r="27" spans="1:16" x14ac:dyDescent="0.25">
      <c r="A27" s="1189" t="s">
        <v>1132</v>
      </c>
      <c r="B27" s="1170" t="s">
        <v>1132</v>
      </c>
      <c r="C27" s="1170" t="s">
        <v>1132</v>
      </c>
      <c r="D27" s="1170" t="s">
        <v>1132</v>
      </c>
      <c r="E27" s="1170" t="s">
        <v>1173</v>
      </c>
      <c r="I27" s="1171" t="s">
        <v>1174</v>
      </c>
      <c r="K27" s="1195"/>
      <c r="L27" s="1191">
        <f>(K28+K29+K30+K31+K32+K33+K34+K35+K36)</f>
        <v>42745074.5</v>
      </c>
      <c r="P27" s="1194"/>
    </row>
    <row r="28" spans="1:16" x14ac:dyDescent="0.25">
      <c r="A28" s="1189" t="s">
        <v>1132</v>
      </c>
      <c r="B28" s="1170" t="s">
        <v>1132</v>
      </c>
      <c r="C28" s="1170" t="s">
        <v>1132</v>
      </c>
      <c r="D28" s="1170" t="s">
        <v>1132</v>
      </c>
      <c r="E28" s="1170" t="s">
        <v>1173</v>
      </c>
      <c r="F28" s="1170" t="s">
        <v>1137</v>
      </c>
      <c r="J28" s="1171" t="s">
        <v>1175</v>
      </c>
      <c r="K28" s="1195">
        <f>(7550785*1.2)</f>
        <v>9060942</v>
      </c>
      <c r="L28" s="1191"/>
      <c r="P28" s="1194"/>
    </row>
    <row r="29" spans="1:16" x14ac:dyDescent="0.25">
      <c r="A29" s="1189" t="s">
        <v>1132</v>
      </c>
      <c r="B29" s="1170" t="s">
        <v>1132</v>
      </c>
      <c r="C29" s="1170" t="s">
        <v>1132</v>
      </c>
      <c r="D29" s="1170" t="s">
        <v>1132</v>
      </c>
      <c r="E29" s="1170" t="s">
        <v>1173</v>
      </c>
      <c r="F29" s="1170" t="s">
        <v>1140</v>
      </c>
      <c r="G29" s="1170"/>
      <c r="H29" s="1170"/>
      <c r="I29" s="1170"/>
      <c r="J29" s="1170" t="s">
        <v>1176</v>
      </c>
      <c r="K29" s="1195">
        <f>(5710670*1.1)</f>
        <v>6281737.0000000009</v>
      </c>
      <c r="L29" s="1191"/>
      <c r="P29" s="1194"/>
    </row>
    <row r="30" spans="1:16" x14ac:dyDescent="0.25">
      <c r="A30" s="1189" t="s">
        <v>1132</v>
      </c>
      <c r="B30" s="1170" t="s">
        <v>1132</v>
      </c>
      <c r="C30" s="1170" t="s">
        <v>1132</v>
      </c>
      <c r="D30" s="1170" t="s">
        <v>1132</v>
      </c>
      <c r="E30" s="1170" t="s">
        <v>1173</v>
      </c>
      <c r="F30" s="1170" t="s">
        <v>1145</v>
      </c>
      <c r="G30" s="1170"/>
      <c r="H30" s="1170"/>
      <c r="I30" s="1170"/>
      <c r="J30" s="1170" t="s">
        <v>1177</v>
      </c>
      <c r="K30" s="1195">
        <f>(5347500*1.1)</f>
        <v>5882250.0000000009</v>
      </c>
      <c r="L30" s="1191"/>
      <c r="P30" s="1194"/>
    </row>
    <row r="31" spans="1:16" x14ac:dyDescent="0.25">
      <c r="A31" s="1189" t="s">
        <v>1132</v>
      </c>
      <c r="B31" s="1170" t="s">
        <v>1132</v>
      </c>
      <c r="C31" s="1170" t="s">
        <v>1132</v>
      </c>
      <c r="D31" s="1170" t="s">
        <v>1132</v>
      </c>
      <c r="E31" s="1170" t="s">
        <v>1173</v>
      </c>
      <c r="F31" s="1170" t="s">
        <v>1149</v>
      </c>
      <c r="G31" s="1170"/>
      <c r="H31" s="1170"/>
      <c r="I31" s="1170"/>
      <c r="J31" s="1170" t="s">
        <v>1178</v>
      </c>
      <c r="K31" s="1195">
        <f>(4095000*1.1)</f>
        <v>4504500</v>
      </c>
      <c r="L31" s="1191"/>
      <c r="M31" s="1200"/>
      <c r="P31" s="1194"/>
    </row>
    <row r="32" spans="1:16" x14ac:dyDescent="0.25">
      <c r="A32" s="1189" t="s">
        <v>1132</v>
      </c>
      <c r="B32" s="1170" t="s">
        <v>1132</v>
      </c>
      <c r="C32" s="1170" t="s">
        <v>1132</v>
      </c>
      <c r="D32" s="1170" t="s">
        <v>1132</v>
      </c>
      <c r="E32" s="1170" t="s">
        <v>1173</v>
      </c>
      <c r="F32" s="1170" t="s">
        <v>1151</v>
      </c>
      <c r="G32" s="1170"/>
      <c r="H32" s="1170"/>
      <c r="I32" s="1170"/>
      <c r="J32" s="1170" t="s">
        <v>1179</v>
      </c>
      <c r="K32" s="1195">
        <f>(8620450*1.15)</f>
        <v>9913517.5</v>
      </c>
      <c r="L32" s="1191"/>
      <c r="M32" s="1200"/>
      <c r="P32" s="1194"/>
    </row>
    <row r="33" spans="1:16" x14ac:dyDescent="0.25">
      <c r="A33" s="1189" t="s">
        <v>1132</v>
      </c>
      <c r="B33" s="1170" t="s">
        <v>1132</v>
      </c>
      <c r="C33" s="1170" t="s">
        <v>1132</v>
      </c>
      <c r="D33" s="1170" t="s">
        <v>1132</v>
      </c>
      <c r="E33" s="1170" t="s">
        <v>1173</v>
      </c>
      <c r="F33" s="1170" t="s">
        <v>1153</v>
      </c>
      <c r="G33" s="1170"/>
      <c r="H33" s="1170"/>
      <c r="I33" s="1170"/>
      <c r="J33" s="1170" t="s">
        <v>1180</v>
      </c>
      <c r="K33" s="1195">
        <f>(3620340*1.1)</f>
        <v>3982374.0000000005</v>
      </c>
      <c r="L33" s="1191"/>
      <c r="M33" s="1200"/>
      <c r="P33" s="1194"/>
    </row>
    <row r="34" spans="1:16" x14ac:dyDescent="0.25">
      <c r="A34" s="1189" t="str">
        <f t="shared" ref="A34:E35" si="0">A33</f>
        <v>1.</v>
      </c>
      <c r="B34" s="1170" t="str">
        <f t="shared" si="0"/>
        <v>1.</v>
      </c>
      <c r="C34" s="1170" t="str">
        <f t="shared" si="0"/>
        <v>1.</v>
      </c>
      <c r="D34" s="1170" t="str">
        <f t="shared" si="0"/>
        <v>1.</v>
      </c>
      <c r="E34" s="1170" t="str">
        <f t="shared" si="0"/>
        <v>15.</v>
      </c>
      <c r="F34" s="1170" t="s">
        <v>1155</v>
      </c>
      <c r="G34" s="1170"/>
      <c r="H34" s="1170"/>
      <c r="I34" s="1170"/>
      <c r="J34" s="1170" t="s">
        <v>1181</v>
      </c>
      <c r="K34" s="1195">
        <f>(1705000*1.1)</f>
        <v>1875500.0000000002</v>
      </c>
      <c r="L34" s="1191"/>
      <c r="M34" s="1200"/>
      <c r="P34" s="1194"/>
    </row>
    <row r="35" spans="1:16" x14ac:dyDescent="0.25">
      <c r="A35" s="1189" t="str">
        <f t="shared" si="0"/>
        <v>1.</v>
      </c>
      <c r="B35" s="1170" t="str">
        <f t="shared" si="0"/>
        <v>1.</v>
      </c>
      <c r="C35" s="1170" t="str">
        <f t="shared" si="0"/>
        <v>1.</v>
      </c>
      <c r="D35" s="1170" t="str">
        <f t="shared" si="0"/>
        <v>1.</v>
      </c>
      <c r="E35" s="1170" t="str">
        <f t="shared" si="0"/>
        <v>15.</v>
      </c>
      <c r="F35" s="1170" t="s">
        <v>1157</v>
      </c>
      <c r="G35" s="1170"/>
      <c r="H35" s="1170"/>
      <c r="I35" s="1170"/>
      <c r="J35" s="1170" t="s">
        <v>1182</v>
      </c>
      <c r="K35" s="1195">
        <f>(452600*1.1)</f>
        <v>497860.00000000006</v>
      </c>
      <c r="L35" s="1191"/>
      <c r="M35" s="1200"/>
      <c r="P35" s="1194"/>
    </row>
    <row r="36" spans="1:16" x14ac:dyDescent="0.25">
      <c r="A36" s="1189" t="s">
        <v>1132</v>
      </c>
      <c r="B36" s="1170" t="s">
        <v>1132</v>
      </c>
      <c r="C36" s="1170" t="s">
        <v>1132</v>
      </c>
      <c r="D36" s="1170" t="s">
        <v>1132</v>
      </c>
      <c r="E36" s="1170" t="s">
        <v>1173</v>
      </c>
      <c r="F36" s="1170" t="s">
        <v>1159</v>
      </c>
      <c r="G36" s="1170"/>
      <c r="H36" s="1170"/>
      <c r="I36" s="1170"/>
      <c r="J36" s="1170" t="s">
        <v>1183</v>
      </c>
      <c r="K36" s="1195">
        <f>(678540*1.1)</f>
        <v>746394.00000000012</v>
      </c>
      <c r="L36" s="1191"/>
      <c r="P36" s="1194"/>
    </row>
    <row r="37" spans="1:16" x14ac:dyDescent="0.25">
      <c r="A37" s="1189" t="s">
        <v>1132</v>
      </c>
      <c r="B37" s="1170" t="s">
        <v>1132</v>
      </c>
      <c r="C37" s="1170" t="s">
        <v>1132</v>
      </c>
      <c r="D37" s="1170" t="s">
        <v>1132</v>
      </c>
      <c r="E37" s="1170" t="s">
        <v>1184</v>
      </c>
      <c r="G37" s="1170"/>
      <c r="H37" s="1170"/>
      <c r="I37" s="1170" t="s">
        <v>1185</v>
      </c>
      <c r="K37" s="1195"/>
      <c r="L37" s="1191">
        <v>5279282</v>
      </c>
      <c r="P37" s="1194"/>
    </row>
    <row r="38" spans="1:16" x14ac:dyDescent="0.25">
      <c r="A38" s="1189" t="s">
        <v>1132</v>
      </c>
      <c r="B38" s="1170" t="s">
        <v>1132</v>
      </c>
      <c r="C38" s="1170" t="s">
        <v>1132</v>
      </c>
      <c r="D38" s="1170" t="s">
        <v>1132</v>
      </c>
      <c r="E38" s="1170" t="s">
        <v>1186</v>
      </c>
      <c r="I38" s="1171" t="s">
        <v>1187</v>
      </c>
      <c r="K38" s="1195"/>
      <c r="L38" s="1191">
        <f>SUM(K39:K42)</f>
        <v>244697805</v>
      </c>
      <c r="P38" s="1194"/>
    </row>
    <row r="39" spans="1:16" x14ac:dyDescent="0.25">
      <c r="A39" s="1189" t="s">
        <v>1132</v>
      </c>
      <c r="B39" s="1170" t="s">
        <v>1132</v>
      </c>
      <c r="C39" s="1170" t="s">
        <v>1132</v>
      </c>
      <c r="D39" s="1170" t="s">
        <v>1132</v>
      </c>
      <c r="E39" s="1170" t="s">
        <v>1186</v>
      </c>
      <c r="F39" s="1170" t="s">
        <v>1137</v>
      </c>
      <c r="J39" s="1170" t="s">
        <v>1188</v>
      </c>
      <c r="K39" s="1190">
        <v>5481852</v>
      </c>
      <c r="L39" s="1201"/>
      <c r="P39" s="1194"/>
    </row>
    <row r="40" spans="1:16" x14ac:dyDescent="0.25">
      <c r="A40" s="1189" t="s">
        <v>1132</v>
      </c>
      <c r="B40" s="1170" t="s">
        <v>1132</v>
      </c>
      <c r="C40" s="1170" t="s">
        <v>1132</v>
      </c>
      <c r="D40" s="1170" t="s">
        <v>1132</v>
      </c>
      <c r="E40" s="1170" t="s">
        <v>1186</v>
      </c>
      <c r="F40" s="1170" t="s">
        <v>1140</v>
      </c>
      <c r="G40" s="1170"/>
      <c r="H40" s="1170"/>
      <c r="I40" s="1170"/>
      <c r="J40" s="1170" t="s">
        <v>1189</v>
      </c>
      <c r="K40" s="1195">
        <v>51209915</v>
      </c>
      <c r="L40" s="1191"/>
      <c r="P40" s="1194"/>
    </row>
    <row r="41" spans="1:16" x14ac:dyDescent="0.25">
      <c r="A41" s="1189" t="s">
        <v>1132</v>
      </c>
      <c r="B41" s="1170" t="s">
        <v>1132</v>
      </c>
      <c r="C41" s="1170" t="s">
        <v>1132</v>
      </c>
      <c r="D41" s="1170" t="s">
        <v>1132</v>
      </c>
      <c r="E41" s="1170" t="s">
        <v>1186</v>
      </c>
      <c r="F41" s="1170" t="s">
        <v>1145</v>
      </c>
      <c r="G41" s="1170"/>
      <c r="H41" s="1170"/>
      <c r="I41" s="1170"/>
      <c r="J41" s="1170" t="s">
        <v>1190</v>
      </c>
      <c r="K41" s="1195">
        <v>187947338</v>
      </c>
      <c r="L41" s="1191"/>
      <c r="P41" s="1194"/>
    </row>
    <row r="42" spans="1:16" ht="11" thickBot="1" x14ac:dyDescent="0.3">
      <c r="A42" s="1189" t="s">
        <v>1132</v>
      </c>
      <c r="B42" s="1170" t="s">
        <v>1132</v>
      </c>
      <c r="C42" s="1170" t="s">
        <v>1132</v>
      </c>
      <c r="D42" s="1170" t="s">
        <v>1132</v>
      </c>
      <c r="E42" s="1170" t="s">
        <v>1186</v>
      </c>
      <c r="F42" s="1170" t="s">
        <v>1149</v>
      </c>
      <c r="G42" s="1170"/>
      <c r="H42" s="1170"/>
      <c r="I42" s="1170"/>
      <c r="J42" s="1170" t="s">
        <v>1191</v>
      </c>
      <c r="K42" s="1195">
        <v>58700</v>
      </c>
      <c r="L42" s="1191"/>
      <c r="P42" s="1194"/>
    </row>
    <row r="43" spans="1:16" ht="11" thickBot="1" x14ac:dyDescent="0.3">
      <c r="A43" s="1202" t="s">
        <v>1132</v>
      </c>
      <c r="B43" s="1203" t="s">
        <v>1132</v>
      </c>
      <c r="C43" s="1203" t="s">
        <v>1132</v>
      </c>
      <c r="D43" s="1203" t="s">
        <v>1192</v>
      </c>
      <c r="E43" s="1204"/>
      <c r="F43" s="1204"/>
      <c r="G43" s="1204"/>
      <c r="H43" s="1204"/>
      <c r="I43" s="1203" t="s">
        <v>1193</v>
      </c>
      <c r="J43" s="1204"/>
      <c r="K43" s="1205"/>
      <c r="L43" s="1206"/>
      <c r="M43" s="1207">
        <f>SUM(L44:L72)</f>
        <v>136314279.80000001</v>
      </c>
      <c r="N43" s="1203"/>
      <c r="O43" s="1203"/>
      <c r="P43" s="1208"/>
    </row>
    <row r="44" spans="1:16" s="1170" customFormat="1" hidden="1" x14ac:dyDescent="0.25">
      <c r="A44" s="1209"/>
      <c r="B44" s="1210"/>
      <c r="C44" s="1210"/>
      <c r="D44" s="1210"/>
      <c r="E44" s="1211"/>
      <c r="F44" s="1211"/>
      <c r="G44" s="1211"/>
      <c r="H44" s="1211"/>
      <c r="I44" s="1211" t="s">
        <v>1194</v>
      </c>
      <c r="J44" s="1211"/>
      <c r="K44" s="1195"/>
      <c r="L44" s="1191"/>
      <c r="M44" s="1159"/>
      <c r="N44" s="1193"/>
      <c r="O44" s="1193"/>
      <c r="P44" s="1194"/>
    </row>
    <row r="45" spans="1:16" s="1170" customFormat="1" hidden="1" x14ac:dyDescent="0.25">
      <c r="A45" s="1212"/>
      <c r="B45" s="1193"/>
      <c r="C45" s="1193"/>
      <c r="D45" s="1193"/>
      <c r="I45" s="1193"/>
      <c r="K45" s="1195"/>
      <c r="L45" s="1191"/>
      <c r="M45" s="1159"/>
      <c r="N45" s="1193"/>
      <c r="O45" s="1193"/>
      <c r="P45" s="1194"/>
    </row>
    <row r="46" spans="1:16" x14ac:dyDescent="0.25">
      <c r="A46" s="1189" t="s">
        <v>1132</v>
      </c>
      <c r="B46" s="1170" t="s">
        <v>1132</v>
      </c>
      <c r="C46" s="1170" t="s">
        <v>1132</v>
      </c>
      <c r="D46" s="1170" t="s">
        <v>1192</v>
      </c>
      <c r="E46" s="1170" t="s">
        <v>1137</v>
      </c>
      <c r="I46" s="1171" t="s">
        <v>1195</v>
      </c>
      <c r="K46" s="1195"/>
      <c r="L46" s="1191">
        <f>SUM(K47:K51)</f>
        <v>40748560</v>
      </c>
      <c r="P46" s="1194"/>
    </row>
    <row r="47" spans="1:16" x14ac:dyDescent="0.25">
      <c r="A47" s="1189" t="s">
        <v>1132</v>
      </c>
      <c r="B47" s="1170" t="s">
        <v>1132</v>
      </c>
      <c r="C47" s="1170" t="s">
        <v>1132</v>
      </c>
      <c r="D47" s="1170" t="s">
        <v>1192</v>
      </c>
      <c r="E47" s="1170" t="str">
        <f>E46</f>
        <v>01.</v>
      </c>
      <c r="F47" s="1170" t="s">
        <v>1137</v>
      </c>
      <c r="J47" s="1171" t="s">
        <v>1196</v>
      </c>
      <c r="K47" s="1195">
        <f>(34290450*1.1)</f>
        <v>37719495</v>
      </c>
      <c r="L47" s="1191"/>
      <c r="P47" s="1194"/>
    </row>
    <row r="48" spans="1:16" x14ac:dyDescent="0.25">
      <c r="A48" s="1189" t="s">
        <v>1132</v>
      </c>
      <c r="B48" s="1170" t="s">
        <v>1132</v>
      </c>
      <c r="C48" s="1170" t="s">
        <v>1132</v>
      </c>
      <c r="D48" s="1170" t="s">
        <v>1192</v>
      </c>
      <c r="E48" s="1170" t="str">
        <f>E47</f>
        <v>01.</v>
      </c>
      <c r="F48" s="1170" t="s">
        <v>1140</v>
      </c>
      <c r="J48" s="1170" t="s">
        <v>1197</v>
      </c>
      <c r="K48" s="1195">
        <f>(1785900*1.15)</f>
        <v>2053784.9999999998</v>
      </c>
      <c r="L48" s="1191"/>
      <c r="P48" s="1194"/>
    </row>
    <row r="49" spans="1:16" x14ac:dyDescent="0.25">
      <c r="A49" s="1189" t="s">
        <v>1132</v>
      </c>
      <c r="B49" s="1170" t="s">
        <v>1132</v>
      </c>
      <c r="C49" s="1170" t="s">
        <v>1132</v>
      </c>
      <c r="D49" s="1170" t="s">
        <v>1192</v>
      </c>
      <c r="E49" s="1170" t="str">
        <f>E48</f>
        <v>01.</v>
      </c>
      <c r="F49" s="1170" t="s">
        <v>1145</v>
      </c>
      <c r="J49" s="1170" t="s">
        <v>1198</v>
      </c>
      <c r="K49" s="1195">
        <f>(205600*1.15)</f>
        <v>236439.99999999997</v>
      </c>
      <c r="L49" s="1191"/>
      <c r="P49" s="1194"/>
    </row>
    <row r="50" spans="1:16" x14ac:dyDescent="0.25">
      <c r="A50" s="1189" t="s">
        <v>1132</v>
      </c>
      <c r="B50" s="1170" t="s">
        <v>1132</v>
      </c>
      <c r="C50" s="1170" t="s">
        <v>1132</v>
      </c>
      <c r="D50" s="1170" t="s">
        <v>1192</v>
      </c>
      <c r="E50" s="1170" t="str">
        <f>E49</f>
        <v>01.</v>
      </c>
      <c r="F50" s="1170" t="s">
        <v>1149</v>
      </c>
      <c r="J50" s="1170" t="s">
        <v>1199</v>
      </c>
      <c r="K50" s="1195">
        <f>(45600*1.15)</f>
        <v>52439.999999999993</v>
      </c>
      <c r="L50" s="1191"/>
      <c r="P50" s="1194"/>
    </row>
    <row r="51" spans="1:16" x14ac:dyDescent="0.25">
      <c r="A51" s="1189" t="s">
        <v>1132</v>
      </c>
      <c r="B51" s="1170" t="s">
        <v>1132</v>
      </c>
      <c r="C51" s="1170" t="s">
        <v>1132</v>
      </c>
      <c r="D51" s="1170" t="s">
        <v>1192</v>
      </c>
      <c r="E51" s="1170" t="str">
        <f>E50</f>
        <v>01.</v>
      </c>
      <c r="F51" s="1170" t="s">
        <v>1151</v>
      </c>
      <c r="J51" s="1171" t="s">
        <v>1200</v>
      </c>
      <c r="K51" s="1195">
        <f>(624000*1.1)</f>
        <v>686400</v>
      </c>
      <c r="L51" s="1191"/>
      <c r="P51" s="1194"/>
    </row>
    <row r="52" spans="1:16" x14ac:dyDescent="0.25">
      <c r="A52" s="1189" t="s">
        <v>1132</v>
      </c>
      <c r="B52" s="1170" t="s">
        <v>1132</v>
      </c>
      <c r="C52" s="1170" t="s">
        <v>1132</v>
      </c>
      <c r="D52" s="1170" t="s">
        <v>1192</v>
      </c>
      <c r="E52" s="1170" t="s">
        <v>1140</v>
      </c>
      <c r="I52" s="1171" t="s">
        <v>1201</v>
      </c>
      <c r="J52" s="1170"/>
      <c r="K52" s="1195"/>
      <c r="L52" s="1191">
        <f>SUM(K53:K56)</f>
        <v>36563992</v>
      </c>
      <c r="P52" s="1194"/>
    </row>
    <row r="53" spans="1:16" x14ac:dyDescent="0.25">
      <c r="A53" s="1189" t="s">
        <v>1132</v>
      </c>
      <c r="B53" s="1170" t="s">
        <v>1132</v>
      </c>
      <c r="C53" s="1170" t="s">
        <v>1132</v>
      </c>
      <c r="D53" s="1170" t="s">
        <v>1192</v>
      </c>
      <c r="E53" s="1170" t="s">
        <v>1140</v>
      </c>
      <c r="F53" s="1170" t="s">
        <v>1137</v>
      </c>
      <c r="G53" s="1170"/>
      <c r="H53" s="1170"/>
      <c r="I53" s="1170"/>
      <c r="J53" s="1170" t="s">
        <v>1202</v>
      </c>
      <c r="K53" s="1195">
        <f>(6850000*1.1)</f>
        <v>7535000.0000000009</v>
      </c>
      <c r="L53" s="1191"/>
      <c r="P53" s="1194"/>
    </row>
    <row r="54" spans="1:16" x14ac:dyDescent="0.25">
      <c r="A54" s="1189" t="s">
        <v>1132</v>
      </c>
      <c r="B54" s="1170" t="s">
        <v>1132</v>
      </c>
      <c r="C54" s="1170" t="s">
        <v>1132</v>
      </c>
      <c r="D54" s="1170" t="s">
        <v>1192</v>
      </c>
      <c r="E54" s="1170" t="s">
        <v>1140</v>
      </c>
      <c r="F54" s="1170" t="s">
        <v>1140</v>
      </c>
      <c r="G54" s="1170"/>
      <c r="H54" s="1170"/>
      <c r="I54" s="1170"/>
      <c r="J54" s="1170" t="s">
        <v>1203</v>
      </c>
      <c r="K54" s="1195">
        <v>1</v>
      </c>
      <c r="L54" s="1191"/>
      <c r="P54" s="1194"/>
    </row>
    <row r="55" spans="1:16" x14ac:dyDescent="0.25">
      <c r="A55" s="1189" t="s">
        <v>1132</v>
      </c>
      <c r="B55" s="1170" t="s">
        <v>1132</v>
      </c>
      <c r="C55" s="1170" t="s">
        <v>1132</v>
      </c>
      <c r="D55" s="1170" t="s">
        <v>1192</v>
      </c>
      <c r="E55" s="1170" t="s">
        <v>1140</v>
      </c>
      <c r="F55" s="1170" t="s">
        <v>1145</v>
      </c>
      <c r="G55" s="1170"/>
      <c r="H55" s="1170"/>
      <c r="I55" s="1170"/>
      <c r="J55" s="1170" t="s">
        <v>1204</v>
      </c>
      <c r="K55" s="1195">
        <f>(25242600*1.15)</f>
        <v>29028989.999999996</v>
      </c>
      <c r="L55" s="1191"/>
      <c r="P55" s="1194"/>
    </row>
    <row r="56" spans="1:16" x14ac:dyDescent="0.25">
      <c r="A56" s="1189" t="s">
        <v>1132</v>
      </c>
      <c r="B56" s="1170" t="s">
        <v>1132</v>
      </c>
      <c r="C56" s="1170" t="s">
        <v>1132</v>
      </c>
      <c r="D56" s="1170" t="s">
        <v>1192</v>
      </c>
      <c r="E56" s="1170" t="s">
        <v>1140</v>
      </c>
      <c r="F56" s="1170" t="s">
        <v>1149</v>
      </c>
      <c r="G56" s="1170"/>
      <c r="H56" s="1170"/>
      <c r="I56" s="1170"/>
      <c r="J56" s="1170" t="s">
        <v>1205</v>
      </c>
      <c r="K56" s="1190">
        <v>1</v>
      </c>
      <c r="L56" s="1191"/>
      <c r="P56" s="1194"/>
    </row>
    <row r="57" spans="1:16" x14ac:dyDescent="0.25">
      <c r="A57" s="1189" t="s">
        <v>1132</v>
      </c>
      <c r="B57" s="1170" t="s">
        <v>1132</v>
      </c>
      <c r="C57" s="1170" t="s">
        <v>1132</v>
      </c>
      <c r="D57" s="1170" t="s">
        <v>1192</v>
      </c>
      <c r="E57" s="1170" t="s">
        <v>1145</v>
      </c>
      <c r="I57" s="1171" t="s">
        <v>1206</v>
      </c>
      <c r="K57" s="1195"/>
      <c r="L57" s="1191">
        <f>SUM(K58:K61)</f>
        <v>1395950</v>
      </c>
      <c r="P57" s="1194"/>
    </row>
    <row r="58" spans="1:16" x14ac:dyDescent="0.25">
      <c r="A58" s="1189" t="s">
        <v>1132</v>
      </c>
      <c r="B58" s="1170" t="s">
        <v>1132</v>
      </c>
      <c r="C58" s="1170" t="s">
        <v>1132</v>
      </c>
      <c r="D58" s="1170" t="s">
        <v>1192</v>
      </c>
      <c r="E58" s="1170" t="s">
        <v>1145</v>
      </c>
      <c r="F58" s="1170" t="s">
        <v>1137</v>
      </c>
      <c r="J58" s="1170" t="s">
        <v>1207</v>
      </c>
      <c r="K58" s="1195">
        <f>(56000*1.15)</f>
        <v>64399.999999999993</v>
      </c>
      <c r="L58" s="1191"/>
      <c r="P58" s="1194"/>
    </row>
    <row r="59" spans="1:16" ht="11" hidden="1" thickBot="1" x14ac:dyDescent="0.3">
      <c r="A59" s="1189" t="s">
        <v>1132</v>
      </c>
      <c r="B59" s="1170" t="s">
        <v>1132</v>
      </c>
      <c r="C59" s="1170" t="s">
        <v>1132</v>
      </c>
      <c r="D59" s="1170" t="s">
        <v>1192</v>
      </c>
      <c r="E59" s="1170" t="s">
        <v>1145</v>
      </c>
      <c r="J59" s="1213" t="s">
        <v>1208</v>
      </c>
      <c r="K59" s="1195">
        <v>0</v>
      </c>
      <c r="L59" s="1191"/>
      <c r="M59" s="1214" t="s">
        <v>1209</v>
      </c>
      <c r="N59" s="1215"/>
      <c r="P59" s="1194"/>
    </row>
    <row r="60" spans="1:16" ht="11" hidden="1" thickBot="1" x14ac:dyDescent="0.3">
      <c r="A60" s="1189" t="s">
        <v>1132</v>
      </c>
      <c r="B60" s="1170" t="s">
        <v>1132</v>
      </c>
      <c r="C60" s="1170" t="s">
        <v>1132</v>
      </c>
      <c r="D60" s="1170" t="s">
        <v>1192</v>
      </c>
      <c r="E60" s="1170" t="s">
        <v>1145</v>
      </c>
      <c r="J60" s="1213" t="s">
        <v>1210</v>
      </c>
      <c r="K60" s="1195">
        <v>0</v>
      </c>
      <c r="L60" s="1191"/>
      <c r="M60" s="1214" t="s">
        <v>1209</v>
      </c>
      <c r="N60" s="1215"/>
      <c r="P60" s="1194"/>
    </row>
    <row r="61" spans="1:16" x14ac:dyDescent="0.25">
      <c r="A61" s="1189" t="s">
        <v>1132</v>
      </c>
      <c r="B61" s="1170" t="s">
        <v>1132</v>
      </c>
      <c r="C61" s="1170" t="s">
        <v>1132</v>
      </c>
      <c r="D61" s="1170" t="s">
        <v>1192</v>
      </c>
      <c r="E61" s="1170" t="s">
        <v>1145</v>
      </c>
      <c r="F61" s="1170" t="s">
        <v>1140</v>
      </c>
      <c r="G61" s="1170"/>
      <c r="H61" s="1170"/>
      <c r="I61" s="1170"/>
      <c r="J61" s="1170" t="s">
        <v>1211</v>
      </c>
      <c r="K61" s="1195">
        <f>(1210500*1.1)</f>
        <v>1331550</v>
      </c>
      <c r="L61" s="1191"/>
      <c r="P61" s="1194"/>
    </row>
    <row r="62" spans="1:16" x14ac:dyDescent="0.25">
      <c r="A62" s="1189" t="s">
        <v>1132</v>
      </c>
      <c r="B62" s="1170" t="s">
        <v>1132</v>
      </c>
      <c r="C62" s="1170" t="s">
        <v>1132</v>
      </c>
      <c r="D62" s="1170" t="s">
        <v>1192</v>
      </c>
      <c r="E62" s="1170" t="s">
        <v>1149</v>
      </c>
      <c r="G62" s="1170"/>
      <c r="H62" s="1170"/>
      <c r="I62" s="1170" t="s">
        <v>1212</v>
      </c>
      <c r="J62" s="1170"/>
      <c r="K62" s="1195"/>
      <c r="L62" s="1191">
        <f>SUM(K63:K66)</f>
        <v>5507806.7999999998</v>
      </c>
      <c r="M62" s="1200"/>
      <c r="P62" s="1194"/>
    </row>
    <row r="63" spans="1:16" x14ac:dyDescent="0.25">
      <c r="A63" s="1189" t="s">
        <v>1132</v>
      </c>
      <c r="B63" s="1170" t="s">
        <v>1132</v>
      </c>
      <c r="C63" s="1170" t="s">
        <v>1132</v>
      </c>
      <c r="D63" s="1170" t="s">
        <v>1192</v>
      </c>
      <c r="E63" s="1170" t="s">
        <v>1149</v>
      </c>
      <c r="F63" s="1170" t="s">
        <v>1137</v>
      </c>
      <c r="G63" s="1170"/>
      <c r="H63" s="1170"/>
      <c r="I63" s="1170"/>
      <c r="J63" s="1170" t="s">
        <v>1213</v>
      </c>
      <c r="K63" s="1195">
        <v>268000</v>
      </c>
      <c r="L63" s="1191"/>
      <c r="M63" s="1200"/>
      <c r="P63" s="1194"/>
    </row>
    <row r="64" spans="1:16" x14ac:dyDescent="0.25">
      <c r="A64" s="1189" t="s">
        <v>1132</v>
      </c>
      <c r="B64" s="1170" t="s">
        <v>1132</v>
      </c>
      <c r="C64" s="1170" t="s">
        <v>1132</v>
      </c>
      <c r="D64" s="1170" t="s">
        <v>1192</v>
      </c>
      <c r="E64" s="1170" t="s">
        <v>1149</v>
      </c>
      <c r="F64" s="1170" t="s">
        <v>1140</v>
      </c>
      <c r="G64" s="1170"/>
      <c r="H64" s="1170"/>
      <c r="I64" s="1170"/>
      <c r="J64" s="1170" t="s">
        <v>1214</v>
      </c>
      <c r="K64" s="1195">
        <f>(2860832*1.15)</f>
        <v>3289956.8</v>
      </c>
      <c r="L64" s="1191"/>
      <c r="M64" s="1200"/>
      <c r="P64" s="1194"/>
    </row>
    <row r="65" spans="1:159" hidden="1" x14ac:dyDescent="0.25">
      <c r="A65" s="1189" t="s">
        <v>1132</v>
      </c>
      <c r="B65" s="1170" t="s">
        <v>1132</v>
      </c>
      <c r="C65" s="1170" t="s">
        <v>1132</v>
      </c>
      <c r="D65" s="1170" t="s">
        <v>1192</v>
      </c>
      <c r="E65" s="1170" t="s">
        <v>1149</v>
      </c>
      <c r="F65" s="1170" t="s">
        <v>1145</v>
      </c>
      <c r="G65" s="1170"/>
      <c r="H65" s="1170"/>
      <c r="I65" s="1170"/>
      <c r="J65" s="1170" t="s">
        <v>1215</v>
      </c>
      <c r="K65" s="1195">
        <v>0</v>
      </c>
      <c r="L65" s="1191"/>
      <c r="M65" s="1200"/>
      <c r="P65" s="1194"/>
    </row>
    <row r="66" spans="1:159" x14ac:dyDescent="0.25">
      <c r="A66" s="1189" t="s">
        <v>1132</v>
      </c>
      <c r="B66" s="1170" t="s">
        <v>1132</v>
      </c>
      <c r="C66" s="1170" t="s">
        <v>1132</v>
      </c>
      <c r="D66" s="1170" t="s">
        <v>1192</v>
      </c>
      <c r="E66" s="1170" t="s">
        <v>1149</v>
      </c>
      <c r="F66" s="1170" t="s">
        <v>1149</v>
      </c>
      <c r="G66" s="1170"/>
      <c r="H66" s="1170"/>
      <c r="I66" s="1170"/>
      <c r="J66" s="1170" t="s">
        <v>1216</v>
      </c>
      <c r="K66" s="1195">
        <v>1949850</v>
      </c>
      <c r="L66" s="1191"/>
      <c r="M66" s="1200"/>
      <c r="P66" s="1194"/>
    </row>
    <row r="67" spans="1:159" x14ac:dyDescent="0.25">
      <c r="A67" s="1189" t="s">
        <v>1132</v>
      </c>
      <c r="B67" s="1170" t="s">
        <v>1132</v>
      </c>
      <c r="C67" s="1170" t="s">
        <v>1132</v>
      </c>
      <c r="D67" s="1170" t="s">
        <v>1192</v>
      </c>
      <c r="E67" s="1170" t="s">
        <v>1151</v>
      </c>
      <c r="G67" s="1170"/>
      <c r="H67" s="1170"/>
      <c r="I67" s="1170" t="s">
        <v>1217</v>
      </c>
      <c r="J67" s="1170"/>
      <c r="K67" s="1195"/>
      <c r="L67" s="1191">
        <f>SUM(K68:K73)</f>
        <v>52097971</v>
      </c>
      <c r="M67" s="1200"/>
      <c r="P67" s="1194"/>
    </row>
    <row r="68" spans="1:159" x14ac:dyDescent="0.25">
      <c r="A68" s="1189" t="s">
        <v>1132</v>
      </c>
      <c r="B68" s="1170" t="s">
        <v>1132</v>
      </c>
      <c r="C68" s="1170" t="s">
        <v>1132</v>
      </c>
      <c r="D68" s="1170" t="s">
        <v>1192</v>
      </c>
      <c r="E68" s="1170" t="s">
        <v>1151</v>
      </c>
      <c r="F68" s="1170" t="s">
        <v>1137</v>
      </c>
      <c r="G68" s="1170"/>
      <c r="H68" s="1170"/>
      <c r="I68" s="1170"/>
      <c r="J68" s="1170" t="s">
        <v>1218</v>
      </c>
      <c r="K68" s="1195">
        <v>6065800</v>
      </c>
      <c r="L68" s="1191"/>
      <c r="M68" s="1200"/>
      <c r="P68" s="1194"/>
    </row>
    <row r="69" spans="1:159" x14ac:dyDescent="0.25">
      <c r="A69" s="1189" t="s">
        <v>1132</v>
      </c>
      <c r="B69" s="1170" t="s">
        <v>1132</v>
      </c>
      <c r="C69" s="1170" t="s">
        <v>1132</v>
      </c>
      <c r="D69" s="1170" t="s">
        <v>1192</v>
      </c>
      <c r="E69" s="1170" t="s">
        <v>1151</v>
      </c>
      <c r="F69" s="1170" t="s">
        <v>1140</v>
      </c>
      <c r="G69" s="1170"/>
      <c r="H69" s="1170"/>
      <c r="I69" s="1170"/>
      <c r="J69" s="1170" t="s">
        <v>1219</v>
      </c>
      <c r="K69" s="1195">
        <v>8380121</v>
      </c>
      <c r="L69" s="1191"/>
      <c r="M69" s="1200"/>
      <c r="P69" s="1194"/>
    </row>
    <row r="70" spans="1:159" x14ac:dyDescent="0.25">
      <c r="A70" s="1189" t="s">
        <v>1132</v>
      </c>
      <c r="B70" s="1170" t="s">
        <v>1132</v>
      </c>
      <c r="C70" s="1170" t="s">
        <v>1132</v>
      </c>
      <c r="D70" s="1170" t="s">
        <v>1192</v>
      </c>
      <c r="E70" s="1170" t="s">
        <v>1151</v>
      </c>
      <c r="F70" s="1170" t="s">
        <v>1145</v>
      </c>
      <c r="G70" s="1170"/>
      <c r="H70" s="1170"/>
      <c r="I70" s="1170"/>
      <c r="J70" s="1170" t="s">
        <v>1220</v>
      </c>
      <c r="K70" s="1195">
        <v>86500</v>
      </c>
      <c r="L70" s="1191"/>
      <c r="M70" s="1200"/>
      <c r="P70" s="1194"/>
    </row>
    <row r="71" spans="1:159" hidden="1" x14ac:dyDescent="0.25">
      <c r="A71" s="1216" t="s">
        <v>1132</v>
      </c>
      <c r="B71" s="1217" t="s">
        <v>1132</v>
      </c>
      <c r="C71" s="1217" t="s">
        <v>1132</v>
      </c>
      <c r="D71" s="1217" t="s">
        <v>1192</v>
      </c>
      <c r="E71" s="1170" t="s">
        <v>1151</v>
      </c>
      <c r="F71" s="1217"/>
      <c r="G71" s="1217"/>
      <c r="H71" s="1217"/>
      <c r="I71" s="1217"/>
      <c r="J71" s="1215" t="s">
        <v>1221</v>
      </c>
      <c r="K71" s="1190">
        <v>0</v>
      </c>
      <c r="M71" s="1218" t="s">
        <v>1222</v>
      </c>
      <c r="N71" s="1219"/>
      <c r="O71" s="1215"/>
      <c r="P71" s="1220"/>
    </row>
    <row r="72" spans="1:159" x14ac:dyDescent="0.25">
      <c r="A72" s="1189" t="s">
        <v>1132</v>
      </c>
      <c r="B72" s="1170" t="s">
        <v>1132</v>
      </c>
      <c r="C72" s="1170" t="s">
        <v>1132</v>
      </c>
      <c r="D72" s="1170" t="s">
        <v>1192</v>
      </c>
      <c r="E72" s="1170" t="s">
        <v>1151</v>
      </c>
      <c r="F72" s="1221" t="s">
        <v>1149</v>
      </c>
      <c r="G72" s="1170"/>
      <c r="H72" s="1170"/>
      <c r="I72" s="1170"/>
      <c r="J72" s="1170" t="s">
        <v>1223</v>
      </c>
      <c r="K72" s="1195">
        <f>(2150500*1.1)</f>
        <v>2365550</v>
      </c>
      <c r="L72" s="1191"/>
      <c r="M72" s="1200"/>
      <c r="P72" s="1194"/>
    </row>
    <row r="73" spans="1:159" ht="11" thickBot="1" x14ac:dyDescent="0.3">
      <c r="A73" s="1189" t="s">
        <v>1132</v>
      </c>
      <c r="B73" s="1170" t="s">
        <v>1132</v>
      </c>
      <c r="C73" s="1170" t="s">
        <v>1132</v>
      </c>
      <c r="D73" s="1170" t="s">
        <v>1192</v>
      </c>
      <c r="E73" s="1170" t="s">
        <v>1151</v>
      </c>
      <c r="F73" s="1221">
        <v>6</v>
      </c>
      <c r="G73" s="1170"/>
      <c r="H73" s="1170"/>
      <c r="I73" s="1170"/>
      <c r="J73" s="1170" t="s">
        <v>1224</v>
      </c>
      <c r="K73" s="1195">
        <v>35200000</v>
      </c>
      <c r="L73" s="1191"/>
      <c r="M73" s="1200"/>
      <c r="P73" s="1194"/>
    </row>
    <row r="74" spans="1:159" s="1230" customFormat="1" ht="11" thickBot="1" x14ac:dyDescent="0.3">
      <c r="A74" s="1222" t="s">
        <v>1132</v>
      </c>
      <c r="B74" s="1223" t="s">
        <v>1132</v>
      </c>
      <c r="C74" s="1223" t="s">
        <v>1192</v>
      </c>
      <c r="D74" s="1223"/>
      <c r="E74" s="1223"/>
      <c r="F74" s="1224"/>
      <c r="G74" s="1224"/>
      <c r="H74" s="1223" t="s">
        <v>1225</v>
      </c>
      <c r="I74" s="1224"/>
      <c r="J74" s="1224"/>
      <c r="K74" s="1225"/>
      <c r="L74" s="1226"/>
      <c r="M74" s="1227"/>
      <c r="N74" s="1228">
        <f>SUM(M75:M88)</f>
        <v>1329585004</v>
      </c>
      <c r="O74" s="1223"/>
      <c r="P74" s="1229"/>
      <c r="Q74" s="1180"/>
      <c r="R74" s="1180"/>
      <c r="S74" s="1180"/>
      <c r="T74" s="1180"/>
      <c r="U74" s="1180"/>
      <c r="V74" s="1180"/>
      <c r="W74" s="1180"/>
      <c r="X74" s="1180"/>
      <c r="Y74" s="1180"/>
      <c r="Z74" s="1180"/>
      <c r="AA74" s="1180"/>
      <c r="AB74" s="1180"/>
      <c r="AC74" s="1180"/>
      <c r="AD74" s="1180"/>
      <c r="AE74" s="1180"/>
      <c r="AF74" s="1180"/>
      <c r="AG74" s="1180"/>
      <c r="AH74" s="1180"/>
      <c r="AI74" s="1180"/>
      <c r="AJ74" s="1180"/>
      <c r="AK74" s="1180"/>
      <c r="AL74" s="1180"/>
      <c r="AM74" s="1180"/>
      <c r="AN74" s="1180"/>
      <c r="AO74" s="1180"/>
      <c r="AP74" s="1180"/>
      <c r="AQ74" s="1180"/>
      <c r="AR74" s="1180"/>
      <c r="AS74" s="1180"/>
      <c r="AT74" s="1180"/>
      <c r="AU74" s="1180"/>
      <c r="AV74" s="1180"/>
      <c r="AW74" s="1180"/>
      <c r="AX74" s="1180"/>
      <c r="AY74" s="1180"/>
      <c r="AZ74" s="1180"/>
      <c r="BA74" s="1180"/>
      <c r="BB74" s="1180"/>
      <c r="BC74" s="1180"/>
      <c r="BD74" s="1180"/>
      <c r="BE74" s="1180"/>
      <c r="BF74" s="1180"/>
      <c r="BG74" s="1180"/>
      <c r="BH74" s="1180"/>
      <c r="BI74" s="1180"/>
      <c r="BJ74" s="1180"/>
      <c r="BK74" s="1180"/>
      <c r="BL74" s="1180"/>
      <c r="BM74" s="1180"/>
      <c r="BN74" s="1180"/>
      <c r="BO74" s="1180"/>
      <c r="BP74" s="1180"/>
      <c r="BQ74" s="1180"/>
      <c r="BR74" s="1180"/>
      <c r="BS74" s="1180"/>
      <c r="BT74" s="1180"/>
      <c r="BU74" s="1180"/>
      <c r="BV74" s="1180"/>
      <c r="BW74" s="1180"/>
      <c r="BX74" s="1180"/>
      <c r="BY74" s="1180"/>
      <c r="BZ74" s="1180"/>
      <c r="CA74" s="1180"/>
      <c r="CB74" s="1180"/>
      <c r="CC74" s="1180"/>
      <c r="CD74" s="1180"/>
      <c r="CE74" s="1180"/>
      <c r="CF74" s="1180"/>
      <c r="CG74" s="1180"/>
      <c r="CH74" s="1180"/>
      <c r="CI74" s="1180"/>
      <c r="CJ74" s="1180"/>
      <c r="CK74" s="1180"/>
      <c r="CL74" s="1180"/>
      <c r="CM74" s="1180"/>
      <c r="CN74" s="1180"/>
      <c r="CO74" s="1180"/>
      <c r="CP74" s="1180"/>
      <c r="CQ74" s="1180"/>
      <c r="CR74" s="1180"/>
      <c r="CS74" s="1180"/>
      <c r="CT74" s="1180"/>
      <c r="CU74" s="1180"/>
      <c r="CV74" s="1180"/>
      <c r="CW74" s="1180"/>
      <c r="CX74" s="1180"/>
      <c r="CY74" s="1180"/>
      <c r="CZ74" s="1180"/>
      <c r="DA74" s="1180"/>
      <c r="DB74" s="1180"/>
      <c r="DC74" s="1180"/>
      <c r="DD74" s="1180"/>
      <c r="DE74" s="1180"/>
      <c r="DF74" s="1180"/>
      <c r="DG74" s="1180"/>
      <c r="DH74" s="1180"/>
      <c r="DI74" s="1180"/>
      <c r="DJ74" s="1180"/>
      <c r="DK74" s="1180"/>
      <c r="DL74" s="1180"/>
      <c r="DM74" s="1180"/>
      <c r="DN74" s="1180"/>
      <c r="DO74" s="1180"/>
      <c r="DP74" s="1180"/>
      <c r="DQ74" s="1180"/>
      <c r="DR74" s="1180"/>
      <c r="DS74" s="1180"/>
      <c r="DT74" s="1180"/>
      <c r="DU74" s="1180"/>
      <c r="DV74" s="1180"/>
      <c r="DW74" s="1180"/>
      <c r="DX74" s="1180"/>
      <c r="DY74" s="1180"/>
      <c r="DZ74" s="1180"/>
      <c r="EA74" s="1180"/>
      <c r="EB74" s="1180"/>
      <c r="EC74" s="1180"/>
      <c r="ED74" s="1180"/>
      <c r="EE74" s="1180"/>
      <c r="EF74" s="1180"/>
      <c r="EG74" s="1180"/>
      <c r="EH74" s="1180"/>
      <c r="EI74" s="1180"/>
      <c r="EJ74" s="1180"/>
      <c r="EK74" s="1180"/>
      <c r="EL74" s="1180"/>
      <c r="EM74" s="1180"/>
      <c r="EN74" s="1180"/>
      <c r="EO74" s="1180"/>
      <c r="EP74" s="1180"/>
      <c r="EQ74" s="1180"/>
      <c r="ER74" s="1180"/>
      <c r="ES74" s="1180"/>
      <c r="ET74" s="1180"/>
      <c r="EU74" s="1180"/>
      <c r="EV74" s="1180"/>
      <c r="EW74" s="1180"/>
      <c r="EX74" s="1180"/>
      <c r="EY74" s="1180"/>
      <c r="EZ74" s="1180"/>
      <c r="FA74" s="1180"/>
      <c r="FB74" s="1180"/>
      <c r="FC74" s="1180"/>
    </row>
    <row r="75" spans="1:159" ht="11" thickBot="1" x14ac:dyDescent="0.3">
      <c r="A75" s="1202" t="s">
        <v>1132</v>
      </c>
      <c r="B75" s="1203" t="s">
        <v>1132</v>
      </c>
      <c r="C75" s="1203" t="s">
        <v>1192</v>
      </c>
      <c r="D75" s="1203" t="s">
        <v>1132</v>
      </c>
      <c r="E75" s="1203"/>
      <c r="F75" s="1204"/>
      <c r="G75" s="1204"/>
      <c r="H75" s="1204"/>
      <c r="I75" s="1203" t="s">
        <v>1226</v>
      </c>
      <c r="J75" s="1204"/>
      <c r="K75" s="1205"/>
      <c r="L75" s="1206"/>
      <c r="M75" s="1231">
        <f>SUM(L76:L87)</f>
        <v>134875003</v>
      </c>
      <c r="N75" s="1203"/>
      <c r="O75" s="1203"/>
      <c r="P75" s="1208"/>
    </row>
    <row r="76" spans="1:159" x14ac:dyDescent="0.25">
      <c r="A76" s="1189" t="s">
        <v>1132</v>
      </c>
      <c r="B76" s="1170" t="s">
        <v>1132</v>
      </c>
      <c r="C76" s="1170" t="s">
        <v>1192</v>
      </c>
      <c r="D76" s="1170" t="s">
        <v>1132</v>
      </c>
      <c r="E76" s="1170" t="s">
        <v>1137</v>
      </c>
      <c r="G76" s="1170"/>
      <c r="H76" s="1170"/>
      <c r="I76" s="1170" t="s">
        <v>1227</v>
      </c>
      <c r="J76" s="1170"/>
      <c r="K76" s="1195"/>
      <c r="L76" s="1191">
        <f>SUM(K83:K85)</f>
        <v>134875001</v>
      </c>
      <c r="M76" s="1200"/>
      <c r="P76" s="1194"/>
    </row>
    <row r="77" spans="1:159" hidden="1" x14ac:dyDescent="0.25">
      <c r="A77" s="1189" t="s">
        <v>1132</v>
      </c>
      <c r="B77" s="1170" t="s">
        <v>1132</v>
      </c>
      <c r="C77" s="1170" t="s">
        <v>1192</v>
      </c>
      <c r="D77" s="1170" t="s">
        <v>1132</v>
      </c>
      <c r="E77" s="1170" t="s">
        <v>1137</v>
      </c>
      <c r="J77" s="1171" t="s">
        <v>1228</v>
      </c>
      <c r="K77" s="1195"/>
      <c r="L77" s="1191"/>
      <c r="M77" s="1200"/>
      <c r="P77" s="1194"/>
    </row>
    <row r="78" spans="1:159" hidden="1" x14ac:dyDescent="0.25">
      <c r="A78" s="1189" t="s">
        <v>1132</v>
      </c>
      <c r="B78" s="1170" t="s">
        <v>1132</v>
      </c>
      <c r="C78" s="1170" t="s">
        <v>1192</v>
      </c>
      <c r="D78" s="1170" t="s">
        <v>1132</v>
      </c>
      <c r="E78" s="1170" t="s">
        <v>1137</v>
      </c>
      <c r="J78" s="1171" t="s">
        <v>1229</v>
      </c>
      <c r="K78" s="1195"/>
      <c r="L78" s="1191"/>
      <c r="M78" s="1200"/>
      <c r="P78" s="1194"/>
    </row>
    <row r="79" spans="1:159" hidden="1" x14ac:dyDescent="0.25">
      <c r="A79" s="1189" t="s">
        <v>1132</v>
      </c>
      <c r="B79" s="1170" t="s">
        <v>1132</v>
      </c>
      <c r="C79" s="1170" t="s">
        <v>1192</v>
      </c>
      <c r="D79" s="1170" t="s">
        <v>1132</v>
      </c>
      <c r="E79" s="1170" t="s">
        <v>1137</v>
      </c>
      <c r="J79" s="1171" t="s">
        <v>1230</v>
      </c>
      <c r="K79" s="1195"/>
      <c r="L79" s="1191"/>
      <c r="M79" s="1200"/>
      <c r="P79" s="1194"/>
    </row>
    <row r="80" spans="1:159" hidden="1" x14ac:dyDescent="0.25">
      <c r="A80" s="1189" t="s">
        <v>1132</v>
      </c>
      <c r="B80" s="1170" t="s">
        <v>1132</v>
      </c>
      <c r="C80" s="1170" t="s">
        <v>1192</v>
      </c>
      <c r="D80" s="1170" t="s">
        <v>1132</v>
      </c>
      <c r="E80" s="1170" t="s">
        <v>1137</v>
      </c>
      <c r="J80" s="1171" t="s">
        <v>1231</v>
      </c>
      <c r="K80" s="1195"/>
      <c r="L80" s="1191"/>
      <c r="M80" s="1200"/>
      <c r="P80" s="1194"/>
    </row>
    <row r="81" spans="1:159" hidden="1" x14ac:dyDescent="0.25">
      <c r="A81" s="1189" t="s">
        <v>1132</v>
      </c>
      <c r="B81" s="1170" t="s">
        <v>1132</v>
      </c>
      <c r="C81" s="1170" t="s">
        <v>1192</v>
      </c>
      <c r="D81" s="1170" t="s">
        <v>1132</v>
      </c>
      <c r="E81" s="1170" t="s">
        <v>1137</v>
      </c>
      <c r="G81" s="1170"/>
      <c r="H81" s="1170"/>
      <c r="J81" s="1170" t="s">
        <v>1232</v>
      </c>
      <c r="K81" s="1195"/>
      <c r="L81" s="1191"/>
      <c r="M81" s="1200"/>
      <c r="P81" s="1194"/>
    </row>
    <row r="82" spans="1:159" hidden="1" x14ac:dyDescent="0.25">
      <c r="A82" s="1189" t="s">
        <v>1132</v>
      </c>
      <c r="B82" s="1170" t="s">
        <v>1132</v>
      </c>
      <c r="C82" s="1170" t="s">
        <v>1192</v>
      </c>
      <c r="D82" s="1170" t="s">
        <v>1132</v>
      </c>
      <c r="E82" s="1170" t="s">
        <v>1137</v>
      </c>
      <c r="J82" s="1171" t="s">
        <v>1233</v>
      </c>
      <c r="K82" s="1195"/>
      <c r="L82" s="1191"/>
      <c r="M82" s="1200"/>
      <c r="P82" s="1194"/>
    </row>
    <row r="83" spans="1:159" x14ac:dyDescent="0.25">
      <c r="A83" s="1189" t="s">
        <v>1132</v>
      </c>
      <c r="B83" s="1170" t="s">
        <v>1132</v>
      </c>
      <c r="C83" s="1170" t="s">
        <v>1192</v>
      </c>
      <c r="D83" s="1170" t="s">
        <v>1132</v>
      </c>
      <c r="E83" s="1170" t="s">
        <v>1137</v>
      </c>
      <c r="F83" s="1170" t="s">
        <v>1137</v>
      </c>
      <c r="J83" s="1170" t="s">
        <v>1234</v>
      </c>
      <c r="K83" s="1195">
        <v>99875000</v>
      </c>
      <c r="L83" s="1191"/>
      <c r="M83" s="1200"/>
      <c r="P83" s="1194"/>
    </row>
    <row r="84" spans="1:159" x14ac:dyDescent="0.25">
      <c r="A84" s="1189" t="s">
        <v>1132</v>
      </c>
      <c r="B84" s="1170" t="s">
        <v>1132</v>
      </c>
      <c r="C84" s="1170" t="s">
        <v>1192</v>
      </c>
      <c r="D84" s="1170" t="s">
        <v>1132</v>
      </c>
      <c r="E84" s="1170" t="s">
        <v>1137</v>
      </c>
      <c r="F84" s="1170" t="s">
        <v>1140</v>
      </c>
      <c r="J84" s="1170" t="s">
        <v>1235</v>
      </c>
      <c r="K84" s="1195">
        <v>35000000</v>
      </c>
      <c r="L84" s="1191"/>
      <c r="M84" s="1200"/>
      <c r="P84" s="1194"/>
    </row>
    <row r="85" spans="1:159" x14ac:dyDescent="0.25">
      <c r="A85" s="1189" t="s">
        <v>1132</v>
      </c>
      <c r="B85" s="1170" t="s">
        <v>1132</v>
      </c>
      <c r="C85" s="1170" t="s">
        <v>1192</v>
      </c>
      <c r="D85" s="1170" t="s">
        <v>1132</v>
      </c>
      <c r="E85" s="1170" t="s">
        <v>1137</v>
      </c>
      <c r="F85" s="1170" t="s">
        <v>1145</v>
      </c>
      <c r="J85" s="1170" t="s">
        <v>1236</v>
      </c>
      <c r="K85" s="1190">
        <v>1</v>
      </c>
      <c r="L85" s="1191"/>
      <c r="M85" s="1201"/>
      <c r="P85" s="1194"/>
    </row>
    <row r="86" spans="1:159" x14ac:dyDescent="0.25">
      <c r="A86" s="1189" t="s">
        <v>1132</v>
      </c>
      <c r="B86" s="1170" t="s">
        <v>1132</v>
      </c>
      <c r="C86" s="1170" t="s">
        <v>1192</v>
      </c>
      <c r="D86" s="1170" t="s">
        <v>1132</v>
      </c>
      <c r="E86" s="1170" t="s">
        <v>1140</v>
      </c>
      <c r="I86" s="1171" t="s">
        <v>1237</v>
      </c>
      <c r="K86" s="1195"/>
      <c r="L86" s="1191">
        <v>1</v>
      </c>
      <c r="M86" s="1200"/>
      <c r="P86" s="1194"/>
    </row>
    <row r="87" spans="1:159" ht="11" thickBot="1" x14ac:dyDescent="0.3">
      <c r="A87" s="1189" t="s">
        <v>1132</v>
      </c>
      <c r="B87" s="1170" t="s">
        <v>1132</v>
      </c>
      <c r="C87" s="1170" t="s">
        <v>1192</v>
      </c>
      <c r="D87" s="1170" t="s">
        <v>1132</v>
      </c>
      <c r="E87" s="1170" t="s">
        <v>1145</v>
      </c>
      <c r="I87" s="1170" t="s">
        <v>1238</v>
      </c>
      <c r="J87" s="1170"/>
      <c r="K87" s="1195"/>
      <c r="L87" s="1191">
        <v>1</v>
      </c>
      <c r="M87" s="1200"/>
      <c r="P87" s="1194"/>
    </row>
    <row r="88" spans="1:159" ht="11" thickBot="1" x14ac:dyDescent="0.3">
      <c r="A88" s="1202" t="s">
        <v>1132</v>
      </c>
      <c r="B88" s="1203" t="s">
        <v>1132</v>
      </c>
      <c r="C88" s="1203" t="s">
        <v>1192</v>
      </c>
      <c r="D88" s="1203" t="s">
        <v>1192</v>
      </c>
      <c r="E88" s="1204"/>
      <c r="F88" s="1204"/>
      <c r="G88" s="1204"/>
      <c r="H88" s="1204"/>
      <c r="I88" s="1203" t="s">
        <v>1239</v>
      </c>
      <c r="J88" s="1204"/>
      <c r="K88" s="1205"/>
      <c r="L88" s="1206"/>
      <c r="M88" s="1231">
        <f>SUM(L89:L92)</f>
        <v>1194710001</v>
      </c>
      <c r="N88" s="1205"/>
      <c r="O88" s="1205"/>
      <c r="P88" s="1232"/>
    </row>
    <row r="89" spans="1:159" x14ac:dyDescent="0.25">
      <c r="A89" s="1233" t="s">
        <v>1132</v>
      </c>
      <c r="B89" s="1234" t="s">
        <v>1132</v>
      </c>
      <c r="C89" s="1234" t="s">
        <v>1192</v>
      </c>
      <c r="D89" s="1234" t="s">
        <v>1192</v>
      </c>
      <c r="E89" s="1234" t="s">
        <v>1137</v>
      </c>
      <c r="F89" s="1234"/>
      <c r="G89" s="1235"/>
      <c r="H89" s="1235"/>
      <c r="I89" s="1235" t="s">
        <v>1240</v>
      </c>
      <c r="J89" s="1235"/>
      <c r="K89" s="1236"/>
      <c r="L89" s="1237">
        <v>1050800000</v>
      </c>
      <c r="M89" s="1238"/>
      <c r="N89" s="1239"/>
      <c r="O89" s="1239"/>
      <c r="P89" s="1240"/>
      <c r="Q89" s="1159"/>
      <c r="R89" s="1193"/>
      <c r="S89" s="1193"/>
      <c r="T89" s="1193"/>
    </row>
    <row r="90" spans="1:159" x14ac:dyDescent="0.25">
      <c r="A90" s="1189" t="s">
        <v>1132</v>
      </c>
      <c r="B90" s="1170" t="s">
        <v>1132</v>
      </c>
      <c r="C90" s="1170" t="s">
        <v>1192</v>
      </c>
      <c r="D90" s="1170" t="s">
        <v>1192</v>
      </c>
      <c r="E90" s="1170" t="s">
        <v>1140</v>
      </c>
      <c r="G90" s="1170"/>
      <c r="H90" s="1170"/>
      <c r="I90" s="1170" t="s">
        <v>1241</v>
      </c>
      <c r="J90" s="1170"/>
      <c r="K90" s="1195"/>
      <c r="L90" s="1191">
        <v>1</v>
      </c>
      <c r="M90" s="1200"/>
      <c r="P90" s="1194"/>
    </row>
    <row r="91" spans="1:159" x14ac:dyDescent="0.25">
      <c r="A91" s="1189" t="s">
        <v>1132</v>
      </c>
      <c r="B91" s="1170" t="s">
        <v>1132</v>
      </c>
      <c r="C91" s="1170" t="s">
        <v>1192</v>
      </c>
      <c r="D91" s="1170" t="s">
        <v>1192</v>
      </c>
      <c r="E91" s="1170" t="s">
        <v>1145</v>
      </c>
      <c r="I91" s="1171" t="s">
        <v>1242</v>
      </c>
      <c r="K91" s="1195"/>
      <c r="L91" s="1191">
        <v>136830000</v>
      </c>
      <c r="M91" s="1200"/>
      <c r="P91" s="1194"/>
    </row>
    <row r="92" spans="1:159" ht="11" thickBot="1" x14ac:dyDescent="0.3">
      <c r="A92" s="1241" t="str">
        <f>A91</f>
        <v>1.</v>
      </c>
      <c r="B92" s="1242" t="str">
        <f>B91</f>
        <v>1.</v>
      </c>
      <c r="C92" s="1242" t="str">
        <f>C91</f>
        <v>2.</v>
      </c>
      <c r="D92" s="1242" t="str">
        <f>D91</f>
        <v>2.</v>
      </c>
      <c r="E92" s="1242" t="s">
        <v>1149</v>
      </c>
      <c r="F92" s="1242"/>
      <c r="G92" s="1242"/>
      <c r="H92" s="1242"/>
      <c r="I92" s="1242" t="s">
        <v>1243</v>
      </c>
      <c r="J92" s="1243"/>
      <c r="K92" s="1244"/>
      <c r="L92" s="1245">
        <v>7080000</v>
      </c>
      <c r="M92" s="1246"/>
      <c r="N92" s="1243"/>
      <c r="O92" s="1243"/>
      <c r="P92" s="1247"/>
      <c r="Q92" s="1193"/>
      <c r="R92" s="1193"/>
      <c r="S92" s="1193"/>
    </row>
    <row r="93" spans="1:159" ht="11" thickBot="1" x14ac:dyDescent="0.3">
      <c r="A93" s="1162" t="s">
        <v>1132</v>
      </c>
      <c r="B93" s="1163" t="s">
        <v>1192</v>
      </c>
      <c r="C93" s="1163"/>
      <c r="D93" s="1163"/>
      <c r="E93" s="1163"/>
      <c r="F93" s="1163"/>
      <c r="G93" s="1163" t="s">
        <v>1244</v>
      </c>
      <c r="H93" s="1164"/>
      <c r="I93" s="1164"/>
      <c r="J93" s="1164"/>
      <c r="K93" s="1248"/>
      <c r="L93" s="1166"/>
      <c r="M93" s="1167"/>
      <c r="N93" s="1163"/>
      <c r="O93" s="1168">
        <f>SUM(N94:N106)</f>
        <v>698560004</v>
      </c>
      <c r="P93" s="1169"/>
    </row>
    <row r="94" spans="1:159" s="1230" customFormat="1" ht="11" thickBot="1" x14ac:dyDescent="0.3">
      <c r="A94" s="1249" t="s">
        <v>1132</v>
      </c>
      <c r="B94" s="1250" t="s">
        <v>1192</v>
      </c>
      <c r="C94" s="1250" t="s">
        <v>1132</v>
      </c>
      <c r="D94" s="1250"/>
      <c r="E94" s="1251"/>
      <c r="F94" s="1251"/>
      <c r="G94" s="1251"/>
      <c r="H94" s="1250" t="s">
        <v>1245</v>
      </c>
      <c r="I94" s="1251"/>
      <c r="J94" s="1251"/>
      <c r="K94" s="1252"/>
      <c r="L94" s="1253"/>
      <c r="M94" s="1254"/>
      <c r="N94" s="1255">
        <f>SUM(M95)</f>
        <v>60001</v>
      </c>
      <c r="O94" s="1250"/>
      <c r="P94" s="1256"/>
      <c r="Q94" s="1180"/>
      <c r="R94" s="1180"/>
      <c r="S94" s="1180"/>
      <c r="T94" s="1180"/>
      <c r="U94" s="1180"/>
      <c r="V94" s="1180"/>
      <c r="W94" s="1180"/>
      <c r="X94" s="1180"/>
      <c r="Y94" s="1180"/>
      <c r="Z94" s="1180"/>
      <c r="AA94" s="1180"/>
      <c r="AB94" s="1180"/>
      <c r="AC94" s="1180"/>
      <c r="AD94" s="1180"/>
      <c r="AE94" s="1180"/>
      <c r="AF94" s="1180"/>
      <c r="AG94" s="1180"/>
      <c r="AH94" s="1180"/>
      <c r="AI94" s="1180"/>
      <c r="AJ94" s="1180"/>
      <c r="AK94" s="1180"/>
      <c r="AL94" s="1180"/>
      <c r="AM94" s="1180"/>
      <c r="AN94" s="1180"/>
      <c r="AO94" s="1180"/>
      <c r="AP94" s="1180"/>
      <c r="AQ94" s="1180"/>
      <c r="AR94" s="1180"/>
      <c r="AS94" s="1180"/>
      <c r="AT94" s="1180"/>
      <c r="AU94" s="1180"/>
      <c r="AV94" s="1180"/>
      <c r="AW94" s="1180"/>
      <c r="AX94" s="1180"/>
      <c r="AY94" s="1180"/>
      <c r="AZ94" s="1180"/>
      <c r="BA94" s="1180"/>
      <c r="BB94" s="1180"/>
      <c r="BC94" s="1180"/>
      <c r="BD94" s="1180"/>
      <c r="BE94" s="1180"/>
      <c r="BF94" s="1180"/>
      <c r="BG94" s="1180"/>
      <c r="BH94" s="1180"/>
      <c r="BI94" s="1180"/>
      <c r="BJ94" s="1180"/>
      <c r="BK94" s="1180"/>
      <c r="BL94" s="1180"/>
      <c r="BM94" s="1180"/>
      <c r="BN94" s="1180"/>
      <c r="BO94" s="1180"/>
      <c r="BP94" s="1180"/>
      <c r="BQ94" s="1180"/>
      <c r="BR94" s="1180"/>
      <c r="BS94" s="1180"/>
      <c r="BT94" s="1180"/>
      <c r="BU94" s="1180"/>
      <c r="BV94" s="1180"/>
      <c r="BW94" s="1180"/>
      <c r="BX94" s="1180"/>
      <c r="BY94" s="1180"/>
      <c r="BZ94" s="1180"/>
      <c r="CA94" s="1180"/>
      <c r="CB94" s="1180"/>
      <c r="CC94" s="1180"/>
      <c r="CD94" s="1180"/>
      <c r="CE94" s="1180"/>
      <c r="CF94" s="1180"/>
      <c r="CG94" s="1180"/>
      <c r="CH94" s="1180"/>
      <c r="CI94" s="1180"/>
      <c r="CJ94" s="1180"/>
      <c r="CK94" s="1180"/>
      <c r="CL94" s="1180"/>
      <c r="CM94" s="1180"/>
      <c r="CN94" s="1180"/>
      <c r="CO94" s="1180"/>
      <c r="CP94" s="1180"/>
      <c r="CQ94" s="1180"/>
      <c r="CR94" s="1180"/>
      <c r="CS94" s="1180"/>
      <c r="CT94" s="1180"/>
      <c r="CU94" s="1180"/>
      <c r="CV94" s="1180"/>
      <c r="CW94" s="1180"/>
      <c r="CX94" s="1180"/>
      <c r="CY94" s="1180"/>
      <c r="CZ94" s="1180"/>
      <c r="DA94" s="1180"/>
      <c r="DB94" s="1180"/>
      <c r="DC94" s="1180"/>
      <c r="DD94" s="1180"/>
      <c r="DE94" s="1180"/>
      <c r="DF94" s="1180"/>
      <c r="DG94" s="1180"/>
      <c r="DH94" s="1180"/>
      <c r="DI94" s="1180"/>
      <c r="DJ94" s="1180"/>
      <c r="DK94" s="1180"/>
      <c r="DL94" s="1180"/>
      <c r="DM94" s="1180"/>
      <c r="DN94" s="1180"/>
      <c r="DO94" s="1180"/>
      <c r="DP94" s="1180"/>
      <c r="DQ94" s="1180"/>
      <c r="DR94" s="1180"/>
      <c r="DS94" s="1180"/>
      <c r="DT94" s="1180"/>
      <c r="DU94" s="1180"/>
      <c r="DV94" s="1180"/>
      <c r="DW94" s="1180"/>
      <c r="DX94" s="1180"/>
      <c r="DY94" s="1180"/>
      <c r="DZ94" s="1180"/>
      <c r="EA94" s="1180"/>
      <c r="EB94" s="1180"/>
      <c r="EC94" s="1180"/>
      <c r="ED94" s="1180"/>
      <c r="EE94" s="1180"/>
      <c r="EF94" s="1180"/>
      <c r="EG94" s="1180"/>
      <c r="EH94" s="1180"/>
      <c r="EI94" s="1180"/>
      <c r="EJ94" s="1180"/>
      <c r="EK94" s="1180"/>
      <c r="EL94" s="1180"/>
      <c r="EM94" s="1180"/>
      <c r="EN94" s="1180"/>
      <c r="EO94" s="1180"/>
      <c r="EP94" s="1180"/>
      <c r="EQ94" s="1180"/>
      <c r="ER94" s="1180"/>
      <c r="ES94" s="1180"/>
      <c r="ET94" s="1180"/>
      <c r="EU94" s="1180"/>
      <c r="EV94" s="1180"/>
      <c r="EW94" s="1180"/>
      <c r="EX94" s="1180"/>
      <c r="EY94" s="1180"/>
      <c r="EZ94" s="1180"/>
      <c r="FA94" s="1180"/>
      <c r="FB94" s="1180"/>
      <c r="FC94" s="1180"/>
    </row>
    <row r="95" spans="1:159" ht="11" thickBot="1" x14ac:dyDescent="0.3">
      <c r="A95" s="1202" t="s">
        <v>1132</v>
      </c>
      <c r="B95" s="1203" t="s">
        <v>1192</v>
      </c>
      <c r="C95" s="1203" t="s">
        <v>1132</v>
      </c>
      <c r="D95" s="1203" t="s">
        <v>1132</v>
      </c>
      <c r="E95" s="1204"/>
      <c r="F95" s="1204"/>
      <c r="G95" s="1203"/>
      <c r="H95" s="1203"/>
      <c r="I95" s="1203" t="s">
        <v>1246</v>
      </c>
      <c r="J95" s="1203"/>
      <c r="K95" s="1205"/>
      <c r="L95" s="1206"/>
      <c r="M95" s="1231">
        <f>SUM(L96:L98)</f>
        <v>60001</v>
      </c>
      <c r="N95" s="1203"/>
      <c r="O95" s="1203"/>
      <c r="P95" s="1208"/>
    </row>
    <row r="96" spans="1:159" x14ac:dyDescent="0.25">
      <c r="A96" s="1189" t="s">
        <v>1132</v>
      </c>
      <c r="B96" s="1170" t="s">
        <v>1192</v>
      </c>
      <c r="C96" s="1170" t="s">
        <v>1132</v>
      </c>
      <c r="D96" s="1170" t="s">
        <v>1132</v>
      </c>
      <c r="E96" s="1170" t="s">
        <v>1137</v>
      </c>
      <c r="I96" s="1171" t="s">
        <v>1247</v>
      </c>
      <c r="K96" s="1195"/>
      <c r="L96" s="1191">
        <v>1</v>
      </c>
      <c r="M96" s="1200"/>
      <c r="P96" s="1194"/>
    </row>
    <row r="97" spans="1:159" x14ac:dyDescent="0.25">
      <c r="A97" s="1189" t="s">
        <v>1132</v>
      </c>
      <c r="B97" s="1170" t="s">
        <v>1192</v>
      </c>
      <c r="C97" s="1170" t="s">
        <v>1132</v>
      </c>
      <c r="D97" s="1170" t="s">
        <v>1132</v>
      </c>
      <c r="E97" s="1170" t="s">
        <v>1140</v>
      </c>
      <c r="I97" s="1171" t="s">
        <v>1248</v>
      </c>
      <c r="K97" s="1195"/>
      <c r="L97" s="1191">
        <v>15000</v>
      </c>
      <c r="M97" s="1200"/>
      <c r="P97" s="1194"/>
    </row>
    <row r="98" spans="1:159" ht="11" thickBot="1" x14ac:dyDescent="0.3">
      <c r="A98" s="1189" t="s">
        <v>1132</v>
      </c>
      <c r="B98" s="1170" t="s">
        <v>1192</v>
      </c>
      <c r="C98" s="1170" t="s">
        <v>1132</v>
      </c>
      <c r="D98" s="1170" t="s">
        <v>1132</v>
      </c>
      <c r="E98" s="1170" t="s">
        <v>1145</v>
      </c>
      <c r="G98" s="1170"/>
      <c r="H98" s="1170"/>
      <c r="I98" s="1170" t="s">
        <v>1249</v>
      </c>
      <c r="J98" s="1170"/>
      <c r="K98" s="1195"/>
      <c r="L98" s="1191">
        <v>45000</v>
      </c>
      <c r="M98" s="1200"/>
      <c r="P98" s="1194"/>
    </row>
    <row r="99" spans="1:159" s="1180" customFormat="1" ht="11" thickBot="1" x14ac:dyDescent="0.3">
      <c r="A99" s="1162" t="s">
        <v>1132</v>
      </c>
      <c r="B99" s="1163" t="s">
        <v>1192</v>
      </c>
      <c r="C99" s="1163" t="s">
        <v>1192</v>
      </c>
      <c r="D99" s="1163"/>
      <c r="E99" s="1163"/>
      <c r="F99" s="1164"/>
      <c r="G99" s="1164"/>
      <c r="H99" s="1163" t="s">
        <v>1250</v>
      </c>
      <c r="I99" s="1164"/>
      <c r="J99" s="1164"/>
      <c r="K99" s="1248"/>
      <c r="L99" s="1166"/>
      <c r="M99" s="1167"/>
      <c r="N99" s="1168">
        <f>SUM(M100)</f>
        <v>698500003</v>
      </c>
      <c r="O99" s="1163"/>
      <c r="P99" s="1169"/>
    </row>
    <row r="100" spans="1:159" ht="11" thickBot="1" x14ac:dyDescent="0.3">
      <c r="A100" s="1202" t="s">
        <v>1132</v>
      </c>
      <c r="B100" s="1203" t="s">
        <v>1192</v>
      </c>
      <c r="C100" s="1203" t="s">
        <v>1192</v>
      </c>
      <c r="D100" s="1203" t="s">
        <v>1132</v>
      </c>
      <c r="E100" s="1203"/>
      <c r="F100" s="1204"/>
      <c r="G100" s="1203"/>
      <c r="H100" s="1203"/>
      <c r="I100" s="1203" t="s">
        <v>1251</v>
      </c>
      <c r="J100" s="1203"/>
      <c r="K100" s="1205"/>
      <c r="L100" s="1206"/>
      <c r="M100" s="1231">
        <f>SUM(L101:L106)</f>
        <v>698500003</v>
      </c>
      <c r="N100" s="1203"/>
      <c r="O100" s="1203"/>
      <c r="P100" s="1208"/>
    </row>
    <row r="101" spans="1:159" x14ac:dyDescent="0.25">
      <c r="A101" s="1189" t="s">
        <v>1132</v>
      </c>
      <c r="B101" s="1170" t="s">
        <v>1192</v>
      </c>
      <c r="C101" s="1170" t="s">
        <v>1192</v>
      </c>
      <c r="D101" s="1170" t="s">
        <v>1132</v>
      </c>
      <c r="E101" s="1170" t="s">
        <v>1137</v>
      </c>
      <c r="I101" s="1170" t="s">
        <v>1227</v>
      </c>
      <c r="K101" s="1195"/>
      <c r="L101" s="1191">
        <f>SUM(K102:K104)</f>
        <v>698500001</v>
      </c>
      <c r="M101" s="1200"/>
      <c r="P101" s="1194"/>
    </row>
    <row r="102" spans="1:159" x14ac:dyDescent="0.25">
      <c r="A102" s="1189" t="s">
        <v>1132</v>
      </c>
      <c r="B102" s="1170" t="s">
        <v>1192</v>
      </c>
      <c r="C102" s="1170" t="s">
        <v>1192</v>
      </c>
      <c r="D102" s="1170" t="s">
        <v>1132</v>
      </c>
      <c r="E102" s="1170" t="s">
        <v>1137</v>
      </c>
      <c r="F102" s="1170" t="s">
        <v>1137</v>
      </c>
      <c r="I102" s="1170"/>
      <c r="J102" s="1170" t="s">
        <v>1252</v>
      </c>
      <c r="K102" s="1195">
        <v>58000000</v>
      </c>
      <c r="L102" s="1191"/>
      <c r="M102" s="1200"/>
      <c r="P102" s="1194"/>
      <c r="R102" s="1190"/>
    </row>
    <row r="103" spans="1:159" x14ac:dyDescent="0.25">
      <c r="A103" s="1189" t="s">
        <v>1132</v>
      </c>
      <c r="B103" s="1170" t="s">
        <v>1192</v>
      </c>
      <c r="C103" s="1170" t="s">
        <v>1192</v>
      </c>
      <c r="D103" s="1170" t="s">
        <v>1132</v>
      </c>
      <c r="E103" s="1170" t="s">
        <v>1137</v>
      </c>
      <c r="F103" s="1170" t="s">
        <v>1140</v>
      </c>
      <c r="I103" s="1170"/>
      <c r="J103" s="1170" t="s">
        <v>1253</v>
      </c>
      <c r="K103" s="1195">
        <v>640500000</v>
      </c>
      <c r="L103" s="1191"/>
      <c r="M103" s="1200"/>
      <c r="P103" s="1194"/>
    </row>
    <row r="104" spans="1:159" x14ac:dyDescent="0.25">
      <c r="A104" s="1189" t="s">
        <v>1132</v>
      </c>
      <c r="B104" s="1170" t="s">
        <v>1192</v>
      </c>
      <c r="C104" s="1170" t="s">
        <v>1192</v>
      </c>
      <c r="D104" s="1170" t="s">
        <v>1132</v>
      </c>
      <c r="E104" s="1170" t="s">
        <v>1137</v>
      </c>
      <c r="F104" s="1170" t="s">
        <v>1145</v>
      </c>
      <c r="I104" s="1170"/>
      <c r="J104" s="1170" t="s">
        <v>1236</v>
      </c>
      <c r="K104" s="1195">
        <v>1</v>
      </c>
      <c r="L104" s="1191"/>
      <c r="M104" s="1200"/>
      <c r="P104" s="1194"/>
    </row>
    <row r="105" spans="1:159" x14ac:dyDescent="0.25">
      <c r="A105" s="1189" t="s">
        <v>1132</v>
      </c>
      <c r="B105" s="1170" t="s">
        <v>1192</v>
      </c>
      <c r="C105" s="1170" t="s">
        <v>1254</v>
      </c>
      <c r="D105" s="1170" t="s">
        <v>1132</v>
      </c>
      <c r="E105" s="1170" t="s">
        <v>1140</v>
      </c>
      <c r="I105" s="1171" t="s">
        <v>1237</v>
      </c>
      <c r="K105" s="1195"/>
      <c r="L105" s="1191">
        <v>1</v>
      </c>
      <c r="M105" s="1200"/>
      <c r="P105" s="1194"/>
    </row>
    <row r="106" spans="1:159" ht="11" thickBot="1" x14ac:dyDescent="0.3">
      <c r="A106" s="1189" t="s">
        <v>1132</v>
      </c>
      <c r="B106" s="1170" t="s">
        <v>1192</v>
      </c>
      <c r="C106" s="1170" t="s">
        <v>1254</v>
      </c>
      <c r="D106" s="1170" t="s">
        <v>1132</v>
      </c>
      <c r="E106" s="1170" t="s">
        <v>1145</v>
      </c>
      <c r="I106" s="1170" t="s">
        <v>1238</v>
      </c>
      <c r="K106" s="1195"/>
      <c r="L106" s="1191">
        <v>1</v>
      </c>
      <c r="M106" s="1200"/>
      <c r="P106" s="1194"/>
    </row>
    <row r="107" spans="1:159" ht="11" thickBot="1" x14ac:dyDescent="0.3">
      <c r="A107" s="1222" t="s">
        <v>1132</v>
      </c>
      <c r="B107" s="1223" t="s">
        <v>1254</v>
      </c>
      <c r="C107" s="1223"/>
      <c r="D107" s="1224"/>
      <c r="E107" s="1224"/>
      <c r="F107" s="1224"/>
      <c r="G107" s="1223" t="s">
        <v>1255</v>
      </c>
      <c r="H107" s="1224"/>
      <c r="I107" s="1224"/>
      <c r="J107" s="1224"/>
      <c r="K107" s="1225"/>
      <c r="L107" s="1226"/>
      <c r="M107" s="1227"/>
      <c r="N107" s="1223"/>
      <c r="O107" s="1228">
        <f>SUM(N108:N129)</f>
        <v>13</v>
      </c>
      <c r="P107" s="1229"/>
    </row>
    <row r="108" spans="1:159" s="1230" customFormat="1" ht="11" thickBot="1" x14ac:dyDescent="0.3">
      <c r="A108" s="1162" t="s">
        <v>1132</v>
      </c>
      <c r="B108" s="1163" t="s">
        <v>1254</v>
      </c>
      <c r="C108" s="1163" t="s">
        <v>1132</v>
      </c>
      <c r="D108" s="1163"/>
      <c r="E108" s="1163"/>
      <c r="F108" s="1163"/>
      <c r="G108" s="1164"/>
      <c r="H108" s="1163" t="s">
        <v>1256</v>
      </c>
      <c r="I108" s="1164"/>
      <c r="J108" s="1164"/>
      <c r="K108" s="1248"/>
      <c r="L108" s="1166"/>
      <c r="M108" s="1167"/>
      <c r="N108" s="1168">
        <f>SUM(M109:M121)</f>
        <v>8</v>
      </c>
      <c r="O108" s="1163"/>
      <c r="P108" s="1169"/>
      <c r="Q108" s="1180"/>
      <c r="R108" s="1180"/>
      <c r="S108" s="1180"/>
      <c r="T108" s="1180"/>
      <c r="U108" s="1180"/>
      <c r="V108" s="1180"/>
      <c r="W108" s="1180"/>
      <c r="X108" s="1180"/>
      <c r="Y108" s="1180"/>
      <c r="Z108" s="1180"/>
      <c r="AA108" s="1180"/>
      <c r="AB108" s="1180"/>
      <c r="AC108" s="1180"/>
      <c r="AD108" s="1180"/>
      <c r="AE108" s="1180"/>
      <c r="AF108" s="1180"/>
      <c r="AG108" s="1180"/>
      <c r="AH108" s="1180"/>
      <c r="AI108" s="1180"/>
      <c r="AJ108" s="1180"/>
      <c r="AK108" s="1180"/>
      <c r="AL108" s="1180"/>
      <c r="AM108" s="1180"/>
      <c r="AN108" s="1180"/>
      <c r="AO108" s="1180"/>
      <c r="AP108" s="1180"/>
      <c r="AQ108" s="1180"/>
      <c r="AR108" s="1180"/>
      <c r="AS108" s="1180"/>
      <c r="AT108" s="1180"/>
      <c r="AU108" s="1180"/>
      <c r="AV108" s="1180"/>
      <c r="AW108" s="1180"/>
      <c r="AX108" s="1180"/>
      <c r="AY108" s="1180"/>
      <c r="AZ108" s="1180"/>
      <c r="BA108" s="1180"/>
      <c r="BB108" s="1180"/>
      <c r="BC108" s="1180"/>
      <c r="BD108" s="1180"/>
      <c r="BE108" s="1180"/>
      <c r="BF108" s="1180"/>
      <c r="BG108" s="1180"/>
      <c r="BH108" s="1180"/>
      <c r="BI108" s="1180"/>
      <c r="BJ108" s="1180"/>
      <c r="BK108" s="1180"/>
      <c r="BL108" s="1180"/>
      <c r="BM108" s="1180"/>
      <c r="BN108" s="1180"/>
      <c r="BO108" s="1180"/>
      <c r="BP108" s="1180"/>
      <c r="BQ108" s="1180"/>
      <c r="BR108" s="1180"/>
      <c r="BS108" s="1180"/>
      <c r="BT108" s="1180"/>
      <c r="BU108" s="1180"/>
      <c r="BV108" s="1180"/>
      <c r="BW108" s="1180"/>
      <c r="BX108" s="1180"/>
      <c r="BY108" s="1180"/>
      <c r="BZ108" s="1180"/>
      <c r="CA108" s="1180"/>
      <c r="CB108" s="1180"/>
      <c r="CC108" s="1180"/>
      <c r="CD108" s="1180"/>
      <c r="CE108" s="1180"/>
      <c r="CF108" s="1180"/>
      <c r="CG108" s="1180"/>
      <c r="CH108" s="1180"/>
      <c r="CI108" s="1180"/>
      <c r="CJ108" s="1180"/>
      <c r="CK108" s="1180"/>
      <c r="CL108" s="1180"/>
      <c r="CM108" s="1180"/>
      <c r="CN108" s="1180"/>
      <c r="CO108" s="1180"/>
      <c r="CP108" s="1180"/>
      <c r="CQ108" s="1180"/>
      <c r="CR108" s="1180"/>
      <c r="CS108" s="1180"/>
      <c r="CT108" s="1180"/>
      <c r="CU108" s="1180"/>
      <c r="CV108" s="1180"/>
      <c r="CW108" s="1180"/>
      <c r="CX108" s="1180"/>
      <c r="CY108" s="1180"/>
      <c r="CZ108" s="1180"/>
      <c r="DA108" s="1180"/>
      <c r="DB108" s="1180"/>
      <c r="DC108" s="1180"/>
      <c r="DD108" s="1180"/>
      <c r="DE108" s="1180"/>
      <c r="DF108" s="1180"/>
      <c r="DG108" s="1180"/>
      <c r="DH108" s="1180"/>
      <c r="DI108" s="1180"/>
      <c r="DJ108" s="1180"/>
      <c r="DK108" s="1180"/>
      <c r="DL108" s="1180"/>
      <c r="DM108" s="1180"/>
      <c r="DN108" s="1180"/>
      <c r="DO108" s="1180"/>
      <c r="DP108" s="1180"/>
      <c r="DQ108" s="1180"/>
      <c r="DR108" s="1180"/>
      <c r="DS108" s="1180"/>
      <c r="DT108" s="1180"/>
      <c r="DU108" s="1180"/>
      <c r="DV108" s="1180"/>
      <c r="DW108" s="1180"/>
      <c r="DX108" s="1180"/>
      <c r="DY108" s="1180"/>
      <c r="DZ108" s="1180"/>
      <c r="EA108" s="1180"/>
      <c r="EB108" s="1180"/>
      <c r="EC108" s="1180"/>
      <c r="ED108" s="1180"/>
      <c r="EE108" s="1180"/>
      <c r="EF108" s="1180"/>
      <c r="EG108" s="1180"/>
      <c r="EH108" s="1180"/>
      <c r="EI108" s="1180"/>
      <c r="EJ108" s="1180"/>
      <c r="EK108" s="1180"/>
      <c r="EL108" s="1180"/>
      <c r="EM108" s="1180"/>
      <c r="EN108" s="1180"/>
      <c r="EO108" s="1180"/>
      <c r="EP108" s="1180"/>
      <c r="EQ108" s="1180"/>
      <c r="ER108" s="1180"/>
      <c r="ES108" s="1180"/>
      <c r="ET108" s="1180"/>
      <c r="EU108" s="1180"/>
      <c r="EV108" s="1180"/>
      <c r="EW108" s="1180"/>
      <c r="EX108" s="1180"/>
      <c r="EY108" s="1180"/>
      <c r="EZ108" s="1180"/>
      <c r="FA108" s="1180"/>
      <c r="FB108" s="1180"/>
      <c r="FC108" s="1180"/>
    </row>
    <row r="109" spans="1:159" ht="11" thickBot="1" x14ac:dyDescent="0.3">
      <c r="A109" s="1202" t="s">
        <v>1132</v>
      </c>
      <c r="B109" s="1203" t="s">
        <v>1254</v>
      </c>
      <c r="C109" s="1203" t="s">
        <v>1132</v>
      </c>
      <c r="D109" s="1203" t="s">
        <v>1132</v>
      </c>
      <c r="E109" s="1203"/>
      <c r="F109" s="1203"/>
      <c r="G109" s="1203"/>
      <c r="H109" s="1203"/>
      <c r="I109" s="1203" t="s">
        <v>1257</v>
      </c>
      <c r="J109" s="1203"/>
      <c r="K109" s="1205"/>
      <c r="L109" s="1206"/>
      <c r="M109" s="1231">
        <f>SUM(L110)</f>
        <v>1</v>
      </c>
      <c r="N109" s="1203"/>
      <c r="O109" s="1203"/>
      <c r="P109" s="1208"/>
    </row>
    <row r="110" spans="1:159" ht="11" thickBot="1" x14ac:dyDescent="0.3">
      <c r="A110" s="1189" t="s">
        <v>1132</v>
      </c>
      <c r="B110" s="1170" t="s">
        <v>1254</v>
      </c>
      <c r="C110" s="1170" t="s">
        <v>1132</v>
      </c>
      <c r="D110" s="1170" t="s">
        <v>1132</v>
      </c>
      <c r="E110" s="1170" t="s">
        <v>1137</v>
      </c>
      <c r="G110" s="1170"/>
      <c r="H110" s="1170"/>
      <c r="I110" s="1170" t="s">
        <v>1258</v>
      </c>
      <c r="J110" s="1170"/>
      <c r="K110" s="1195"/>
      <c r="L110" s="1191">
        <v>1</v>
      </c>
      <c r="M110" s="1200"/>
      <c r="P110" s="1194"/>
    </row>
    <row r="111" spans="1:159" ht="11" thickBot="1" x14ac:dyDescent="0.3">
      <c r="A111" s="1202" t="s">
        <v>1132</v>
      </c>
      <c r="B111" s="1203" t="s">
        <v>1254</v>
      </c>
      <c r="C111" s="1203" t="s">
        <v>1132</v>
      </c>
      <c r="D111" s="1203" t="s">
        <v>1192</v>
      </c>
      <c r="E111" s="1204"/>
      <c r="F111" s="1204"/>
      <c r="G111" s="1203"/>
      <c r="H111" s="1203"/>
      <c r="I111" s="1203" t="s">
        <v>1259</v>
      </c>
      <c r="J111" s="1203"/>
      <c r="K111" s="1205"/>
      <c r="L111" s="1206"/>
      <c r="M111" s="1231">
        <f>SUM(L112:L114)</f>
        <v>3</v>
      </c>
      <c r="N111" s="1203"/>
      <c r="O111" s="1203"/>
      <c r="P111" s="1208"/>
    </row>
    <row r="112" spans="1:159" x14ac:dyDescent="0.25">
      <c r="A112" s="1189" t="s">
        <v>1132</v>
      </c>
      <c r="B112" s="1170" t="s">
        <v>1254</v>
      </c>
      <c r="C112" s="1170" t="s">
        <v>1132</v>
      </c>
      <c r="D112" s="1170" t="s">
        <v>1192</v>
      </c>
      <c r="E112" s="1170" t="s">
        <v>1137</v>
      </c>
      <c r="I112" s="1171" t="s">
        <v>1260</v>
      </c>
      <c r="K112" s="1195"/>
      <c r="L112" s="1191">
        <v>1</v>
      </c>
      <c r="M112" s="1200"/>
      <c r="P112" s="1194"/>
    </row>
    <row r="113" spans="1:159" x14ac:dyDescent="0.25">
      <c r="A113" s="1189" t="s">
        <v>1132</v>
      </c>
      <c r="B113" s="1170" t="s">
        <v>1254</v>
      </c>
      <c r="C113" s="1170" t="s">
        <v>1132</v>
      </c>
      <c r="D113" s="1170" t="s">
        <v>1192</v>
      </c>
      <c r="E113" s="1170" t="s">
        <v>1140</v>
      </c>
      <c r="I113" s="1171" t="s">
        <v>1261</v>
      </c>
      <c r="K113" s="1195"/>
      <c r="L113" s="1191">
        <v>1</v>
      </c>
      <c r="M113" s="1200"/>
      <c r="P113" s="1194"/>
    </row>
    <row r="114" spans="1:159" ht="11" thickBot="1" x14ac:dyDescent="0.3">
      <c r="A114" s="1189" t="s">
        <v>1132</v>
      </c>
      <c r="B114" s="1170" t="s">
        <v>1254</v>
      </c>
      <c r="C114" s="1170" t="s">
        <v>1132</v>
      </c>
      <c r="D114" s="1170" t="s">
        <v>1192</v>
      </c>
      <c r="E114" s="1170" t="s">
        <v>1145</v>
      </c>
      <c r="I114" s="1171" t="s">
        <v>1262</v>
      </c>
      <c r="K114" s="1195"/>
      <c r="L114" s="1191">
        <v>1</v>
      </c>
      <c r="M114" s="1200"/>
      <c r="P114" s="1194"/>
    </row>
    <row r="115" spans="1:159" ht="11" thickBot="1" x14ac:dyDescent="0.3">
      <c r="A115" s="1202" t="s">
        <v>1132</v>
      </c>
      <c r="B115" s="1203" t="s">
        <v>1254</v>
      </c>
      <c r="C115" s="1203" t="s">
        <v>1132</v>
      </c>
      <c r="D115" s="1203" t="s">
        <v>1254</v>
      </c>
      <c r="E115" s="1204"/>
      <c r="F115" s="1204"/>
      <c r="G115" s="1203"/>
      <c r="H115" s="1203"/>
      <c r="I115" s="1203" t="s">
        <v>1263</v>
      </c>
      <c r="J115" s="1204"/>
      <c r="K115" s="1205"/>
      <c r="L115" s="1206"/>
      <c r="M115" s="1231">
        <f>SUM(L116)</f>
        <v>1</v>
      </c>
      <c r="N115" s="1203"/>
      <c r="O115" s="1203"/>
      <c r="P115" s="1208"/>
    </row>
    <row r="116" spans="1:159" ht="11" thickBot="1" x14ac:dyDescent="0.3">
      <c r="A116" s="1189" t="s">
        <v>1132</v>
      </c>
      <c r="B116" s="1170" t="s">
        <v>1254</v>
      </c>
      <c r="C116" s="1170" t="s">
        <v>1132</v>
      </c>
      <c r="D116" s="1170" t="s">
        <v>1254</v>
      </c>
      <c r="E116" s="1170" t="s">
        <v>1137</v>
      </c>
      <c r="G116" s="1170"/>
      <c r="H116" s="1170"/>
      <c r="I116" s="1170" t="s">
        <v>1264</v>
      </c>
      <c r="J116" s="1170"/>
      <c r="K116" s="1195"/>
      <c r="L116" s="1191">
        <v>1</v>
      </c>
      <c r="M116" s="1200"/>
      <c r="P116" s="1194"/>
    </row>
    <row r="117" spans="1:159" ht="11" thickBot="1" x14ac:dyDescent="0.3">
      <c r="A117" s="1202" t="s">
        <v>1132</v>
      </c>
      <c r="B117" s="1203" t="s">
        <v>1254</v>
      </c>
      <c r="C117" s="1203" t="s">
        <v>1132</v>
      </c>
      <c r="D117" s="1203" t="s">
        <v>1265</v>
      </c>
      <c r="E117" s="1204"/>
      <c r="F117" s="1204"/>
      <c r="G117" s="1203"/>
      <c r="H117" s="1203"/>
      <c r="I117" s="1203" t="s">
        <v>1266</v>
      </c>
      <c r="J117" s="1204"/>
      <c r="K117" s="1205"/>
      <c r="L117" s="1206"/>
      <c r="M117" s="1231">
        <f>SUM(L118)</f>
        <v>1</v>
      </c>
      <c r="N117" s="1203"/>
      <c r="O117" s="1203"/>
      <c r="P117" s="1208"/>
    </row>
    <row r="118" spans="1:159" ht="11" thickBot="1" x14ac:dyDescent="0.3">
      <c r="A118" s="1189" t="s">
        <v>1132</v>
      </c>
      <c r="B118" s="1170" t="s">
        <v>1254</v>
      </c>
      <c r="C118" s="1170" t="s">
        <v>1132</v>
      </c>
      <c r="D118" s="1170" t="s">
        <v>1265</v>
      </c>
      <c r="E118" s="1170" t="s">
        <v>1137</v>
      </c>
      <c r="G118" s="1170"/>
      <c r="H118" s="1170"/>
      <c r="I118" s="1170" t="s">
        <v>1267</v>
      </c>
      <c r="J118" s="1170"/>
      <c r="K118" s="1195"/>
      <c r="L118" s="1191">
        <v>1</v>
      </c>
      <c r="M118" s="1200"/>
      <c r="P118" s="1194"/>
    </row>
    <row r="119" spans="1:159" ht="11" thickBot="1" x14ac:dyDescent="0.3">
      <c r="A119" s="1202" t="s">
        <v>1132</v>
      </c>
      <c r="B119" s="1203" t="s">
        <v>1254</v>
      </c>
      <c r="C119" s="1203" t="s">
        <v>1132</v>
      </c>
      <c r="D119" s="1203" t="s">
        <v>1268</v>
      </c>
      <c r="E119" s="1204"/>
      <c r="F119" s="1204"/>
      <c r="G119" s="1203"/>
      <c r="H119" s="1203"/>
      <c r="I119" s="1203" t="s">
        <v>1269</v>
      </c>
      <c r="J119" s="1204"/>
      <c r="K119" s="1205"/>
      <c r="L119" s="1206"/>
      <c r="M119" s="1231">
        <f>SUM(L120:L121)</f>
        <v>2</v>
      </c>
      <c r="N119" s="1203"/>
      <c r="O119" s="1203"/>
      <c r="P119" s="1208"/>
    </row>
    <row r="120" spans="1:159" x14ac:dyDescent="0.25">
      <c r="A120" s="1189" t="s">
        <v>1132</v>
      </c>
      <c r="B120" s="1170" t="s">
        <v>1254</v>
      </c>
      <c r="C120" s="1170" t="s">
        <v>1132</v>
      </c>
      <c r="D120" s="1170" t="s">
        <v>1268</v>
      </c>
      <c r="E120" s="1170" t="s">
        <v>1137</v>
      </c>
      <c r="G120" s="1170"/>
      <c r="H120" s="1170"/>
      <c r="I120" s="1170" t="s">
        <v>1270</v>
      </c>
      <c r="J120" s="1170"/>
      <c r="K120" s="1195"/>
      <c r="L120" s="1191">
        <v>1</v>
      </c>
      <c r="M120" s="1200"/>
      <c r="P120" s="1194"/>
    </row>
    <row r="121" spans="1:159" ht="11" thickBot="1" x14ac:dyDescent="0.3">
      <c r="A121" s="1189" t="s">
        <v>1132</v>
      </c>
      <c r="B121" s="1170" t="s">
        <v>1254</v>
      </c>
      <c r="C121" s="1170" t="s">
        <v>1132</v>
      </c>
      <c r="D121" s="1170" t="s">
        <v>1268</v>
      </c>
      <c r="E121" s="1170" t="s">
        <v>1140</v>
      </c>
      <c r="G121" s="1170"/>
      <c r="H121" s="1170"/>
      <c r="I121" s="1170" t="s">
        <v>1271</v>
      </c>
      <c r="J121" s="1170"/>
      <c r="K121" s="1195"/>
      <c r="L121" s="1191">
        <v>1</v>
      </c>
      <c r="M121" s="1200"/>
      <c r="P121" s="1194"/>
    </row>
    <row r="122" spans="1:159" s="1230" customFormat="1" ht="11" thickBot="1" x14ac:dyDescent="0.3">
      <c r="A122" s="1162" t="s">
        <v>1132</v>
      </c>
      <c r="B122" s="1163" t="s">
        <v>1254</v>
      </c>
      <c r="C122" s="1163" t="s">
        <v>1192</v>
      </c>
      <c r="D122" s="1163"/>
      <c r="E122" s="1163"/>
      <c r="F122" s="1164"/>
      <c r="G122" s="1164"/>
      <c r="H122" s="1163" t="s">
        <v>1272</v>
      </c>
      <c r="I122" s="1164"/>
      <c r="J122" s="1164"/>
      <c r="K122" s="1248"/>
      <c r="L122" s="1166"/>
      <c r="M122" s="1167"/>
      <c r="N122" s="1168">
        <f>SUM(M123:M130)</f>
        <v>5</v>
      </c>
      <c r="O122" s="1163"/>
      <c r="P122" s="1169"/>
      <c r="Q122" s="1180"/>
      <c r="R122" s="1180"/>
      <c r="S122" s="1180"/>
      <c r="T122" s="1180"/>
      <c r="U122" s="1180"/>
      <c r="V122" s="1180"/>
      <c r="W122" s="1180"/>
      <c r="X122" s="1180"/>
      <c r="Y122" s="1180"/>
      <c r="Z122" s="1180"/>
      <c r="AA122" s="1180"/>
      <c r="AB122" s="1180"/>
      <c r="AC122" s="1180"/>
      <c r="AD122" s="1180"/>
      <c r="AE122" s="1180"/>
      <c r="AF122" s="1180"/>
      <c r="AG122" s="1180"/>
      <c r="AH122" s="1180"/>
      <c r="AI122" s="1180"/>
      <c r="AJ122" s="1180"/>
      <c r="AK122" s="1180"/>
      <c r="AL122" s="1180"/>
      <c r="AM122" s="1180"/>
      <c r="AN122" s="1180"/>
      <c r="AO122" s="1180"/>
      <c r="AP122" s="1180"/>
      <c r="AQ122" s="1180"/>
      <c r="AR122" s="1180"/>
      <c r="AS122" s="1180"/>
      <c r="AT122" s="1180"/>
      <c r="AU122" s="1180"/>
      <c r="AV122" s="1180"/>
      <c r="AW122" s="1180"/>
      <c r="AX122" s="1180"/>
      <c r="AY122" s="1180"/>
      <c r="AZ122" s="1180"/>
      <c r="BA122" s="1180"/>
      <c r="BB122" s="1180"/>
      <c r="BC122" s="1180"/>
      <c r="BD122" s="1180"/>
      <c r="BE122" s="1180"/>
      <c r="BF122" s="1180"/>
      <c r="BG122" s="1180"/>
      <c r="BH122" s="1180"/>
      <c r="BI122" s="1180"/>
      <c r="BJ122" s="1180"/>
      <c r="BK122" s="1180"/>
      <c r="BL122" s="1180"/>
      <c r="BM122" s="1180"/>
      <c r="BN122" s="1180"/>
      <c r="BO122" s="1180"/>
      <c r="BP122" s="1180"/>
      <c r="BQ122" s="1180"/>
      <c r="BR122" s="1180"/>
      <c r="BS122" s="1180"/>
      <c r="BT122" s="1180"/>
      <c r="BU122" s="1180"/>
      <c r="BV122" s="1180"/>
      <c r="BW122" s="1180"/>
      <c r="BX122" s="1180"/>
      <c r="BY122" s="1180"/>
      <c r="BZ122" s="1180"/>
      <c r="CA122" s="1180"/>
      <c r="CB122" s="1180"/>
      <c r="CC122" s="1180"/>
      <c r="CD122" s="1180"/>
      <c r="CE122" s="1180"/>
      <c r="CF122" s="1180"/>
      <c r="CG122" s="1180"/>
      <c r="CH122" s="1180"/>
      <c r="CI122" s="1180"/>
      <c r="CJ122" s="1180"/>
      <c r="CK122" s="1180"/>
      <c r="CL122" s="1180"/>
      <c r="CM122" s="1180"/>
      <c r="CN122" s="1180"/>
      <c r="CO122" s="1180"/>
      <c r="CP122" s="1180"/>
      <c r="CQ122" s="1180"/>
      <c r="CR122" s="1180"/>
      <c r="CS122" s="1180"/>
      <c r="CT122" s="1180"/>
      <c r="CU122" s="1180"/>
      <c r="CV122" s="1180"/>
      <c r="CW122" s="1180"/>
      <c r="CX122" s="1180"/>
      <c r="CY122" s="1180"/>
      <c r="CZ122" s="1180"/>
      <c r="DA122" s="1180"/>
      <c r="DB122" s="1180"/>
      <c r="DC122" s="1180"/>
      <c r="DD122" s="1180"/>
      <c r="DE122" s="1180"/>
      <c r="DF122" s="1180"/>
      <c r="DG122" s="1180"/>
      <c r="DH122" s="1180"/>
      <c r="DI122" s="1180"/>
      <c r="DJ122" s="1180"/>
      <c r="DK122" s="1180"/>
      <c r="DL122" s="1180"/>
      <c r="DM122" s="1180"/>
      <c r="DN122" s="1180"/>
      <c r="DO122" s="1180"/>
      <c r="DP122" s="1180"/>
      <c r="DQ122" s="1180"/>
      <c r="DR122" s="1180"/>
      <c r="DS122" s="1180"/>
      <c r="DT122" s="1180"/>
      <c r="DU122" s="1180"/>
      <c r="DV122" s="1180"/>
      <c r="DW122" s="1180"/>
      <c r="DX122" s="1180"/>
      <c r="DY122" s="1180"/>
      <c r="DZ122" s="1180"/>
      <c r="EA122" s="1180"/>
      <c r="EB122" s="1180"/>
      <c r="EC122" s="1180"/>
      <c r="ED122" s="1180"/>
      <c r="EE122" s="1180"/>
      <c r="EF122" s="1180"/>
      <c r="EG122" s="1180"/>
      <c r="EH122" s="1180"/>
      <c r="EI122" s="1180"/>
      <c r="EJ122" s="1180"/>
      <c r="EK122" s="1180"/>
      <c r="EL122" s="1180"/>
      <c r="EM122" s="1180"/>
      <c r="EN122" s="1180"/>
      <c r="EO122" s="1180"/>
      <c r="EP122" s="1180"/>
      <c r="EQ122" s="1180"/>
      <c r="ER122" s="1180"/>
      <c r="ES122" s="1180"/>
      <c r="ET122" s="1180"/>
      <c r="EU122" s="1180"/>
      <c r="EV122" s="1180"/>
      <c r="EW122" s="1180"/>
      <c r="EX122" s="1180"/>
      <c r="EY122" s="1180"/>
      <c r="EZ122" s="1180"/>
      <c r="FA122" s="1180"/>
      <c r="FB122" s="1180"/>
      <c r="FC122" s="1180"/>
    </row>
    <row r="123" spans="1:159" ht="11" thickBot="1" x14ac:dyDescent="0.3">
      <c r="A123" s="1202" t="s">
        <v>1132</v>
      </c>
      <c r="B123" s="1203" t="s">
        <v>1254</v>
      </c>
      <c r="C123" s="1203" t="s">
        <v>1192</v>
      </c>
      <c r="D123" s="1203" t="s">
        <v>1132</v>
      </c>
      <c r="E123" s="1203"/>
      <c r="F123" s="1204"/>
      <c r="G123" s="1204"/>
      <c r="H123" s="1203"/>
      <c r="I123" s="1203" t="s">
        <v>1273</v>
      </c>
      <c r="J123" s="1204"/>
      <c r="K123" s="1205"/>
      <c r="L123" s="1206"/>
      <c r="M123" s="1231">
        <f>SUM(L124:L126)</f>
        <v>3</v>
      </c>
      <c r="N123" s="1203"/>
      <c r="O123" s="1203"/>
      <c r="P123" s="1208"/>
    </row>
    <row r="124" spans="1:159" x14ac:dyDescent="0.25">
      <c r="A124" s="1189" t="s">
        <v>1132</v>
      </c>
      <c r="B124" s="1170" t="s">
        <v>1254</v>
      </c>
      <c r="C124" s="1170" t="s">
        <v>1192</v>
      </c>
      <c r="D124" s="1170" t="s">
        <v>1132</v>
      </c>
      <c r="E124" s="1170" t="s">
        <v>1137</v>
      </c>
      <c r="G124" s="1170"/>
      <c r="H124" s="1170"/>
      <c r="I124" s="1170" t="s">
        <v>1274</v>
      </c>
      <c r="L124" s="1191">
        <v>1</v>
      </c>
      <c r="M124" s="1200"/>
      <c r="P124" s="1194"/>
    </row>
    <row r="125" spans="1:159" x14ac:dyDescent="0.25">
      <c r="A125" s="1189" t="s">
        <v>1132</v>
      </c>
      <c r="B125" s="1170" t="s">
        <v>1254</v>
      </c>
      <c r="C125" s="1170" t="s">
        <v>1192</v>
      </c>
      <c r="D125" s="1170" t="s">
        <v>1132</v>
      </c>
      <c r="E125" s="1170" t="s">
        <v>1140</v>
      </c>
      <c r="G125" s="1170"/>
      <c r="H125" s="1170"/>
      <c r="I125" s="1170" t="s">
        <v>1275</v>
      </c>
      <c r="J125" s="1170"/>
      <c r="K125" s="1195"/>
      <c r="L125" s="1191">
        <v>1</v>
      </c>
      <c r="M125" s="1200"/>
      <c r="P125" s="1194"/>
    </row>
    <row r="126" spans="1:159" ht="11" thickBot="1" x14ac:dyDescent="0.3">
      <c r="A126" s="1189" t="str">
        <f>A123</f>
        <v>1.</v>
      </c>
      <c r="B126" s="1170" t="str">
        <f>B123</f>
        <v>3.</v>
      </c>
      <c r="C126" s="1170" t="str">
        <f>C123</f>
        <v>2.</v>
      </c>
      <c r="D126" s="1170" t="str">
        <f>D123</f>
        <v>1.</v>
      </c>
      <c r="E126" s="1170" t="s">
        <v>1145</v>
      </c>
      <c r="G126" s="1170"/>
      <c r="H126" s="1170"/>
      <c r="I126" s="1170" t="s">
        <v>1276</v>
      </c>
      <c r="J126" s="1170"/>
      <c r="K126" s="1195"/>
      <c r="L126" s="1191">
        <v>1</v>
      </c>
      <c r="M126" s="1200"/>
      <c r="P126" s="1194"/>
    </row>
    <row r="127" spans="1:159" ht="11" thickBot="1" x14ac:dyDescent="0.3">
      <c r="A127" s="1202" t="s">
        <v>1132</v>
      </c>
      <c r="B127" s="1203" t="s">
        <v>1254</v>
      </c>
      <c r="C127" s="1203" t="s">
        <v>1192</v>
      </c>
      <c r="D127" s="1203" t="s">
        <v>1192</v>
      </c>
      <c r="E127" s="1203"/>
      <c r="F127" s="1204"/>
      <c r="G127" s="1204"/>
      <c r="H127" s="1203"/>
      <c r="I127" s="1203" t="s">
        <v>1277</v>
      </c>
      <c r="J127" s="1204"/>
      <c r="K127" s="1205"/>
      <c r="L127" s="1206"/>
      <c r="M127" s="1231">
        <f>SUM(L128:L129)</f>
        <v>2</v>
      </c>
      <c r="N127" s="1203"/>
      <c r="O127" s="1203"/>
      <c r="P127" s="1208"/>
    </row>
    <row r="128" spans="1:159" x14ac:dyDescent="0.25">
      <c r="A128" s="1189" t="s">
        <v>1132</v>
      </c>
      <c r="B128" s="1170" t="s">
        <v>1254</v>
      </c>
      <c r="C128" s="1170" t="s">
        <v>1192</v>
      </c>
      <c r="D128" s="1170" t="s">
        <v>1192</v>
      </c>
      <c r="E128" s="1170" t="s">
        <v>1137</v>
      </c>
      <c r="I128" s="1170" t="s">
        <v>1278</v>
      </c>
      <c r="J128" s="1170"/>
      <c r="K128" s="1195"/>
      <c r="L128" s="1191">
        <v>1</v>
      </c>
      <c r="M128" s="1200"/>
      <c r="P128" s="1194"/>
    </row>
    <row r="129" spans="1:159" ht="11" thickBot="1" x14ac:dyDescent="0.3">
      <c r="A129" s="1189" t="s">
        <v>1132</v>
      </c>
      <c r="B129" s="1170" t="s">
        <v>1254</v>
      </c>
      <c r="C129" s="1170" t="s">
        <v>1192</v>
      </c>
      <c r="D129" s="1170" t="s">
        <v>1192</v>
      </c>
      <c r="E129" s="1170" t="s">
        <v>1140</v>
      </c>
      <c r="I129" s="1171" t="s">
        <v>1279</v>
      </c>
      <c r="K129" s="1195"/>
      <c r="L129" s="1191">
        <v>1</v>
      </c>
      <c r="M129" s="1200"/>
      <c r="P129" s="1194"/>
    </row>
    <row r="130" spans="1:159" ht="11" thickBot="1" x14ac:dyDescent="0.3">
      <c r="A130" s="1222" t="s">
        <v>1132</v>
      </c>
      <c r="B130" s="1223" t="s">
        <v>1265</v>
      </c>
      <c r="C130" s="1224"/>
      <c r="D130" s="1224"/>
      <c r="E130" s="1224"/>
      <c r="F130" s="1224"/>
      <c r="G130" s="1223" t="s">
        <v>698</v>
      </c>
      <c r="H130" s="1223"/>
      <c r="I130" s="1224"/>
      <c r="J130" s="1224"/>
      <c r="K130" s="1225"/>
      <c r="L130" s="1226"/>
      <c r="M130" s="1227"/>
      <c r="N130" s="1228"/>
      <c r="O130" s="1228">
        <f>SUM(N131)</f>
        <v>1678000</v>
      </c>
      <c r="P130" s="1257"/>
    </row>
    <row r="131" spans="1:159" s="1230" customFormat="1" ht="11" thickBot="1" x14ac:dyDescent="0.3">
      <c r="A131" s="1258" t="s">
        <v>1132</v>
      </c>
      <c r="B131" s="1259" t="s">
        <v>1265</v>
      </c>
      <c r="C131" s="1259" t="s">
        <v>1132</v>
      </c>
      <c r="D131" s="1259"/>
      <c r="E131" s="1259"/>
      <c r="F131" s="1259"/>
      <c r="G131" s="1259"/>
      <c r="H131" s="1259" t="s">
        <v>1280</v>
      </c>
      <c r="I131" s="1259"/>
      <c r="J131" s="1260"/>
      <c r="K131" s="1261"/>
      <c r="L131" s="1262"/>
      <c r="M131" s="1262"/>
      <c r="N131" s="1263">
        <v>1678000</v>
      </c>
      <c r="O131" s="1263"/>
      <c r="P131" s="1264"/>
      <c r="Q131" s="1180"/>
      <c r="R131" s="1180"/>
      <c r="S131" s="1180"/>
      <c r="T131" s="1180"/>
      <c r="U131" s="1180"/>
      <c r="V131" s="1180"/>
      <c r="W131" s="1180"/>
      <c r="X131" s="1180"/>
      <c r="Y131" s="1180"/>
      <c r="Z131" s="1180"/>
      <c r="AA131" s="1180"/>
      <c r="AB131" s="1180"/>
      <c r="AC131" s="1180"/>
      <c r="AD131" s="1180"/>
      <c r="AE131" s="1180"/>
      <c r="AF131" s="1180"/>
      <c r="AG131" s="1180"/>
      <c r="AH131" s="1180"/>
      <c r="AI131" s="1180"/>
      <c r="AJ131" s="1180"/>
      <c r="AK131" s="1180"/>
      <c r="AL131" s="1180"/>
      <c r="AM131" s="1180"/>
      <c r="AN131" s="1180"/>
      <c r="AO131" s="1180"/>
      <c r="AP131" s="1180"/>
      <c r="AQ131" s="1180"/>
      <c r="AR131" s="1180"/>
      <c r="AS131" s="1180"/>
      <c r="AT131" s="1180"/>
      <c r="AU131" s="1180"/>
      <c r="AV131" s="1180"/>
      <c r="AW131" s="1180"/>
      <c r="AX131" s="1180"/>
      <c r="AY131" s="1180"/>
      <c r="AZ131" s="1180"/>
      <c r="BA131" s="1180"/>
      <c r="BB131" s="1180"/>
      <c r="BC131" s="1180"/>
      <c r="BD131" s="1180"/>
      <c r="BE131" s="1180"/>
      <c r="BF131" s="1180"/>
      <c r="BG131" s="1180"/>
      <c r="BH131" s="1180"/>
      <c r="BI131" s="1180"/>
      <c r="BJ131" s="1180"/>
      <c r="BK131" s="1180"/>
      <c r="BL131" s="1180"/>
      <c r="BM131" s="1180"/>
      <c r="BN131" s="1180"/>
      <c r="BO131" s="1180"/>
      <c r="BP131" s="1180"/>
      <c r="BQ131" s="1180"/>
      <c r="BR131" s="1180"/>
      <c r="BS131" s="1180"/>
      <c r="BT131" s="1180"/>
      <c r="BU131" s="1180"/>
      <c r="BV131" s="1180"/>
      <c r="BW131" s="1180"/>
      <c r="BX131" s="1180"/>
      <c r="BY131" s="1180"/>
      <c r="BZ131" s="1180"/>
      <c r="CA131" s="1180"/>
      <c r="CB131" s="1180"/>
      <c r="CC131" s="1180"/>
      <c r="CD131" s="1180"/>
      <c r="CE131" s="1180"/>
      <c r="CF131" s="1180"/>
      <c r="CG131" s="1180"/>
      <c r="CH131" s="1180"/>
      <c r="CI131" s="1180"/>
      <c r="CJ131" s="1180"/>
      <c r="CK131" s="1180"/>
      <c r="CL131" s="1180"/>
      <c r="CM131" s="1180"/>
      <c r="CN131" s="1180"/>
      <c r="CO131" s="1180"/>
      <c r="CP131" s="1180"/>
      <c r="CQ131" s="1180"/>
      <c r="CR131" s="1180"/>
      <c r="CS131" s="1180"/>
      <c r="CT131" s="1180"/>
      <c r="CU131" s="1180"/>
      <c r="CV131" s="1180"/>
      <c r="CW131" s="1180"/>
      <c r="CX131" s="1180"/>
      <c r="CY131" s="1180"/>
      <c r="CZ131" s="1180"/>
      <c r="DA131" s="1180"/>
      <c r="DB131" s="1180"/>
      <c r="DC131" s="1180"/>
      <c r="DD131" s="1180"/>
      <c r="DE131" s="1180"/>
      <c r="DF131" s="1180"/>
      <c r="DG131" s="1180"/>
      <c r="DH131" s="1180"/>
      <c r="DI131" s="1180"/>
      <c r="DJ131" s="1180"/>
      <c r="DK131" s="1180"/>
      <c r="DL131" s="1180"/>
      <c r="DM131" s="1180"/>
      <c r="DN131" s="1180"/>
      <c r="DO131" s="1180"/>
      <c r="DP131" s="1180"/>
      <c r="DQ131" s="1180"/>
      <c r="DR131" s="1180"/>
      <c r="DS131" s="1180"/>
      <c r="DT131" s="1180"/>
      <c r="DU131" s="1180"/>
      <c r="DV131" s="1180"/>
      <c r="DW131" s="1180"/>
      <c r="DX131" s="1180"/>
      <c r="DY131" s="1180"/>
      <c r="DZ131" s="1180"/>
      <c r="EA131" s="1180"/>
      <c r="EB131" s="1180"/>
      <c r="EC131" s="1180"/>
      <c r="ED131" s="1180"/>
      <c r="EE131" s="1180"/>
      <c r="EF131" s="1180"/>
      <c r="EG131" s="1180"/>
      <c r="EH131" s="1180"/>
      <c r="EI131" s="1180"/>
      <c r="EJ131" s="1180"/>
      <c r="EK131" s="1180"/>
      <c r="EL131" s="1180"/>
      <c r="EM131" s="1180"/>
      <c r="EN131" s="1180"/>
      <c r="EO131" s="1180"/>
      <c r="EP131" s="1180"/>
      <c r="EQ131" s="1180"/>
      <c r="ER131" s="1180"/>
      <c r="ES131" s="1180"/>
      <c r="ET131" s="1180"/>
      <c r="EU131" s="1180"/>
      <c r="EV131" s="1180"/>
      <c r="EW131" s="1180"/>
      <c r="EX131" s="1180"/>
      <c r="EY131" s="1180"/>
      <c r="EZ131" s="1180"/>
      <c r="FA131" s="1180"/>
      <c r="FB131" s="1180"/>
      <c r="FC131" s="1180"/>
    </row>
    <row r="132" spans="1:159" x14ac:dyDescent="0.25">
      <c r="K132" s="1191"/>
      <c r="L132" s="1191"/>
      <c r="M132" s="1200"/>
    </row>
    <row r="133" spans="1:159" x14ac:dyDescent="0.25">
      <c r="K133" s="1191"/>
      <c r="L133" s="1191"/>
      <c r="M133" s="1200"/>
    </row>
    <row r="134" spans="1:159" x14ac:dyDescent="0.25">
      <c r="K134" s="1191"/>
      <c r="L134" s="1191"/>
      <c r="M134" s="1200"/>
    </row>
    <row r="135" spans="1:159" x14ac:dyDescent="0.25">
      <c r="K135" s="1191"/>
      <c r="L135" s="1191"/>
      <c r="M135" s="1200"/>
    </row>
    <row r="136" spans="1:159" x14ac:dyDescent="0.25">
      <c r="K136" s="1191"/>
      <c r="L136" s="1191"/>
      <c r="M136" s="1200"/>
    </row>
    <row r="137" spans="1:159" x14ac:dyDescent="0.25">
      <c r="K137" s="1191"/>
      <c r="L137" s="1191"/>
      <c r="M137" s="1200"/>
    </row>
    <row r="138" spans="1:159" x14ac:dyDescent="0.25">
      <c r="K138" s="1191"/>
      <c r="L138" s="1191"/>
      <c r="M138" s="1200"/>
    </row>
    <row r="139" spans="1:159" x14ac:dyDescent="0.25">
      <c r="K139" s="1191"/>
      <c r="L139" s="1191"/>
      <c r="M139" s="1200"/>
    </row>
    <row r="140" spans="1:159" x14ac:dyDescent="0.25">
      <c r="K140" s="1191"/>
      <c r="L140" s="1191"/>
      <c r="M140" s="1200"/>
    </row>
    <row r="141" spans="1:159" x14ac:dyDescent="0.25">
      <c r="K141" s="1191"/>
      <c r="L141" s="1191"/>
      <c r="M141" s="1200"/>
    </row>
    <row r="142" spans="1:159" x14ac:dyDescent="0.25">
      <c r="K142" s="1191"/>
      <c r="L142" s="1191"/>
      <c r="M142" s="1200"/>
    </row>
    <row r="143" spans="1:159" x14ac:dyDescent="0.25">
      <c r="K143" s="1191"/>
      <c r="L143" s="1191"/>
      <c r="M143" s="1200"/>
    </row>
    <row r="144" spans="1:159" x14ac:dyDescent="0.25">
      <c r="K144" s="1191"/>
      <c r="L144" s="1191"/>
      <c r="M144" s="1200"/>
    </row>
    <row r="145" spans="11:13" x14ac:dyDescent="0.25">
      <c r="K145" s="1191"/>
      <c r="L145" s="1191"/>
      <c r="M145" s="1200"/>
    </row>
    <row r="146" spans="11:13" x14ac:dyDescent="0.25">
      <c r="K146" s="1191"/>
      <c r="L146" s="1191"/>
      <c r="M146" s="1200"/>
    </row>
    <row r="147" spans="11:13" x14ac:dyDescent="0.25">
      <c r="K147" s="1191"/>
      <c r="L147" s="1191"/>
      <c r="M147" s="1200"/>
    </row>
    <row r="148" spans="11:13" x14ac:dyDescent="0.25">
      <c r="K148" s="1191"/>
      <c r="L148" s="1191"/>
      <c r="M148" s="1200"/>
    </row>
    <row r="149" spans="11:13" x14ac:dyDescent="0.25">
      <c r="K149" s="1191"/>
      <c r="L149" s="1191"/>
      <c r="M149" s="1200"/>
    </row>
    <row r="150" spans="11:13" x14ac:dyDescent="0.25">
      <c r="K150" s="1191"/>
      <c r="L150" s="1191"/>
      <c r="M150" s="1200"/>
    </row>
    <row r="151" spans="11:13" x14ac:dyDescent="0.25">
      <c r="K151" s="1191"/>
      <c r="L151" s="1191"/>
      <c r="M151" s="1200"/>
    </row>
    <row r="152" spans="11:13" x14ac:dyDescent="0.25">
      <c r="K152" s="1191"/>
      <c r="L152" s="1191"/>
      <c r="M152" s="1200"/>
    </row>
    <row r="153" spans="11:13" x14ac:dyDescent="0.25">
      <c r="K153" s="1191"/>
      <c r="L153" s="1191"/>
      <c r="M153" s="1200"/>
    </row>
    <row r="154" spans="11:13" x14ac:dyDescent="0.25">
      <c r="K154" s="1191"/>
      <c r="L154" s="1191"/>
      <c r="M154" s="1200"/>
    </row>
    <row r="155" spans="11:13" x14ac:dyDescent="0.25">
      <c r="K155" s="1191"/>
      <c r="L155" s="1191"/>
      <c r="M155" s="1200"/>
    </row>
    <row r="156" spans="11:13" x14ac:dyDescent="0.25">
      <c r="K156" s="1191"/>
      <c r="L156" s="1191"/>
      <c r="M156" s="1200"/>
    </row>
    <row r="157" spans="11:13" x14ac:dyDescent="0.25">
      <c r="K157" s="1191"/>
      <c r="L157" s="1191"/>
      <c r="M157" s="1200"/>
    </row>
    <row r="158" spans="11:13" x14ac:dyDescent="0.25">
      <c r="K158" s="1191"/>
      <c r="L158" s="1191"/>
      <c r="M158" s="1200"/>
    </row>
    <row r="159" spans="11:13" x14ac:dyDescent="0.25">
      <c r="K159" s="1191"/>
      <c r="L159" s="1191"/>
      <c r="M159" s="1200"/>
    </row>
    <row r="160" spans="11:13" x14ac:dyDescent="0.25">
      <c r="K160" s="1191"/>
      <c r="L160" s="1191"/>
      <c r="M160" s="1200"/>
    </row>
    <row r="161" spans="11:13" x14ac:dyDescent="0.25">
      <c r="K161" s="1191"/>
      <c r="L161" s="1191"/>
      <c r="M161" s="1200"/>
    </row>
    <row r="162" spans="11:13" x14ac:dyDescent="0.25">
      <c r="K162" s="1191"/>
      <c r="L162" s="1191"/>
      <c r="M162" s="1200"/>
    </row>
    <row r="163" spans="11:13" x14ac:dyDescent="0.25">
      <c r="K163" s="1191"/>
      <c r="L163" s="1191"/>
      <c r="M163" s="1200"/>
    </row>
    <row r="164" spans="11:13" x14ac:dyDescent="0.25">
      <c r="K164" s="1191"/>
      <c r="L164" s="1191"/>
      <c r="M164" s="1200"/>
    </row>
    <row r="165" spans="11:13" x14ac:dyDescent="0.25">
      <c r="K165" s="1191"/>
      <c r="L165" s="1191"/>
      <c r="M165" s="1200"/>
    </row>
    <row r="166" spans="11:13" x14ac:dyDescent="0.25">
      <c r="K166" s="1191"/>
      <c r="L166" s="1191"/>
      <c r="M166" s="1200"/>
    </row>
    <row r="167" spans="11:13" x14ac:dyDescent="0.25">
      <c r="K167" s="1191"/>
      <c r="L167" s="1191"/>
      <c r="M167" s="1200"/>
    </row>
    <row r="168" spans="11:13" x14ac:dyDescent="0.25">
      <c r="K168" s="1191"/>
      <c r="L168" s="1191"/>
      <c r="M168" s="1200"/>
    </row>
    <row r="169" spans="11:13" x14ac:dyDescent="0.25">
      <c r="K169" s="1191"/>
      <c r="L169" s="1191"/>
      <c r="M169" s="1200"/>
    </row>
    <row r="170" spans="11:13" x14ac:dyDescent="0.25">
      <c r="K170" s="1191"/>
      <c r="L170" s="1191"/>
      <c r="M170" s="1200"/>
    </row>
    <row r="171" spans="11:13" x14ac:dyDescent="0.25">
      <c r="K171" s="1191"/>
      <c r="L171" s="1191"/>
      <c r="M171" s="1200"/>
    </row>
    <row r="172" spans="11:13" x14ac:dyDescent="0.25">
      <c r="K172" s="1191"/>
      <c r="L172" s="1191"/>
      <c r="M172" s="1200"/>
    </row>
    <row r="173" spans="11:13" x14ac:dyDescent="0.25">
      <c r="K173" s="1191"/>
      <c r="L173" s="1191"/>
      <c r="M173" s="1200"/>
    </row>
    <row r="174" spans="11:13" x14ac:dyDescent="0.25">
      <c r="K174" s="1191"/>
      <c r="L174" s="1191"/>
      <c r="M174" s="1200"/>
    </row>
    <row r="175" spans="11:13" x14ac:dyDescent="0.25">
      <c r="K175" s="1191"/>
      <c r="L175" s="1191"/>
      <c r="M175" s="1200"/>
    </row>
    <row r="176" spans="11:13" x14ac:dyDescent="0.25">
      <c r="K176" s="1191"/>
      <c r="L176" s="1191"/>
      <c r="M176" s="1200"/>
    </row>
    <row r="177" spans="11:13" x14ac:dyDescent="0.25">
      <c r="K177" s="1191"/>
      <c r="L177" s="1191"/>
      <c r="M177" s="1200"/>
    </row>
    <row r="178" spans="11:13" x14ac:dyDescent="0.25">
      <c r="K178" s="1191"/>
      <c r="L178" s="1191"/>
      <c r="M178" s="1200"/>
    </row>
    <row r="179" spans="11:13" x14ac:dyDescent="0.25">
      <c r="K179" s="1191"/>
      <c r="L179" s="1191"/>
      <c r="M179" s="1200"/>
    </row>
    <row r="180" spans="11:13" x14ac:dyDescent="0.25">
      <c r="K180" s="1191"/>
      <c r="L180" s="1191"/>
      <c r="M180" s="1200"/>
    </row>
    <row r="181" spans="11:13" x14ac:dyDescent="0.25">
      <c r="K181" s="1191"/>
      <c r="L181" s="1191"/>
      <c r="M181" s="1200"/>
    </row>
    <row r="182" spans="11:13" x14ac:dyDescent="0.25">
      <c r="K182" s="1191"/>
      <c r="L182" s="1191"/>
      <c r="M182" s="1200"/>
    </row>
    <row r="183" spans="11:13" x14ac:dyDescent="0.25">
      <c r="K183" s="1191"/>
      <c r="L183" s="1191"/>
      <c r="M183" s="1200"/>
    </row>
    <row r="184" spans="11:13" x14ac:dyDescent="0.25">
      <c r="K184" s="1191"/>
      <c r="L184" s="1191"/>
      <c r="M184" s="1200"/>
    </row>
    <row r="185" spans="11:13" x14ac:dyDescent="0.25">
      <c r="K185" s="1191"/>
      <c r="L185" s="1191"/>
      <c r="M185" s="1200"/>
    </row>
    <row r="186" spans="11:13" x14ac:dyDescent="0.25">
      <c r="K186" s="1191"/>
      <c r="L186" s="1191"/>
      <c r="M186" s="1200"/>
    </row>
    <row r="187" spans="11:13" x14ac:dyDescent="0.25">
      <c r="K187" s="1191"/>
      <c r="L187" s="1191"/>
      <c r="M187" s="1200"/>
    </row>
    <row r="188" spans="11:13" x14ac:dyDescent="0.25">
      <c r="K188" s="1191"/>
      <c r="L188" s="1191"/>
      <c r="M188" s="1200"/>
    </row>
    <row r="189" spans="11:13" x14ac:dyDescent="0.25">
      <c r="K189" s="1191"/>
      <c r="L189" s="1191"/>
      <c r="M189" s="1200"/>
    </row>
    <row r="190" spans="11:13" x14ac:dyDescent="0.25">
      <c r="K190" s="1191"/>
      <c r="L190" s="1191"/>
      <c r="M190" s="1200"/>
    </row>
    <row r="191" spans="11:13" x14ac:dyDescent="0.25">
      <c r="K191" s="1191"/>
      <c r="L191" s="1191"/>
      <c r="M191" s="1200"/>
    </row>
    <row r="192" spans="11:13" x14ac:dyDescent="0.25">
      <c r="K192" s="1191"/>
      <c r="L192" s="1191"/>
      <c r="M192" s="1200"/>
    </row>
    <row r="193" spans="11:13" x14ac:dyDescent="0.25">
      <c r="K193" s="1191"/>
      <c r="L193" s="1191"/>
      <c r="M193" s="1200"/>
    </row>
    <row r="194" spans="11:13" x14ac:dyDescent="0.25">
      <c r="K194" s="1191"/>
      <c r="L194" s="1191"/>
      <c r="M194" s="1200"/>
    </row>
    <row r="195" spans="11:13" x14ac:dyDescent="0.25">
      <c r="K195" s="1191"/>
      <c r="L195" s="1191"/>
      <c r="M195" s="1200"/>
    </row>
    <row r="196" spans="11:13" x14ac:dyDescent="0.25">
      <c r="K196" s="1191"/>
      <c r="L196" s="1191"/>
      <c r="M196" s="1200"/>
    </row>
    <row r="197" spans="11:13" x14ac:dyDescent="0.25">
      <c r="K197" s="1191"/>
      <c r="L197" s="1191"/>
      <c r="M197" s="1200"/>
    </row>
    <row r="198" spans="11:13" x14ac:dyDescent="0.25">
      <c r="K198" s="1191"/>
      <c r="L198" s="1191"/>
      <c r="M198" s="1200"/>
    </row>
    <row r="199" spans="11:13" x14ac:dyDescent="0.25">
      <c r="K199" s="1191"/>
      <c r="L199" s="1191"/>
      <c r="M199" s="1200"/>
    </row>
    <row r="200" spans="11:13" x14ac:dyDescent="0.25">
      <c r="K200" s="1191"/>
      <c r="L200" s="1191"/>
      <c r="M200" s="1200"/>
    </row>
    <row r="201" spans="11:13" x14ac:dyDescent="0.25">
      <c r="K201" s="1191"/>
      <c r="L201" s="1191"/>
      <c r="M201" s="1200"/>
    </row>
    <row r="202" spans="11:13" x14ac:dyDescent="0.25">
      <c r="K202" s="1191"/>
      <c r="L202" s="1191"/>
      <c r="M202" s="1200"/>
    </row>
    <row r="203" spans="11:13" x14ac:dyDescent="0.25">
      <c r="K203" s="1191"/>
      <c r="L203" s="1191"/>
      <c r="M203" s="1200"/>
    </row>
    <row r="204" spans="11:13" x14ac:dyDescent="0.25">
      <c r="K204" s="1191"/>
      <c r="L204" s="1191"/>
      <c r="M204" s="1200"/>
    </row>
    <row r="205" spans="11:13" x14ac:dyDescent="0.25">
      <c r="K205" s="1191"/>
      <c r="L205" s="1191"/>
      <c r="M205" s="1200"/>
    </row>
    <row r="206" spans="11:13" x14ac:dyDescent="0.25">
      <c r="K206" s="1191"/>
      <c r="L206" s="1191"/>
      <c r="M206" s="1200"/>
    </row>
    <row r="207" spans="11:13" x14ac:dyDescent="0.25">
      <c r="K207" s="1191"/>
      <c r="L207" s="1191"/>
      <c r="M207" s="1200"/>
    </row>
    <row r="208" spans="11:13" x14ac:dyDescent="0.25">
      <c r="K208" s="1191"/>
      <c r="L208" s="1191"/>
      <c r="M208" s="1200"/>
    </row>
    <row r="209" spans="11:13" x14ac:dyDescent="0.25">
      <c r="K209" s="1191"/>
      <c r="L209" s="1191"/>
      <c r="M209" s="1200"/>
    </row>
    <row r="210" spans="11:13" x14ac:dyDescent="0.25">
      <c r="K210" s="1191"/>
      <c r="L210" s="1191"/>
      <c r="M210" s="1200"/>
    </row>
    <row r="211" spans="11:13" x14ac:dyDescent="0.25">
      <c r="K211" s="1191"/>
      <c r="L211" s="1191"/>
      <c r="M211" s="1200"/>
    </row>
    <row r="212" spans="11:13" x14ac:dyDescent="0.25">
      <c r="K212" s="1191"/>
      <c r="L212" s="1191"/>
      <c r="M212" s="1200"/>
    </row>
    <row r="213" spans="11:13" x14ac:dyDescent="0.25">
      <c r="K213" s="1191"/>
      <c r="L213" s="1191"/>
      <c r="M213" s="1200"/>
    </row>
    <row r="214" spans="11:13" x14ac:dyDescent="0.25">
      <c r="K214" s="1191"/>
      <c r="L214" s="1191"/>
      <c r="M214" s="1200"/>
    </row>
    <row r="215" spans="11:13" x14ac:dyDescent="0.25">
      <c r="K215" s="1191"/>
      <c r="L215" s="1191"/>
      <c r="M215" s="1200"/>
    </row>
    <row r="216" spans="11:13" x14ac:dyDescent="0.25">
      <c r="K216" s="1191"/>
      <c r="L216" s="1191"/>
      <c r="M216" s="1200"/>
    </row>
    <row r="217" spans="11:13" x14ac:dyDescent="0.25">
      <c r="K217" s="1191"/>
      <c r="L217" s="1191"/>
      <c r="M217" s="1200"/>
    </row>
    <row r="218" spans="11:13" x14ac:dyDescent="0.25">
      <c r="K218" s="1191"/>
      <c r="L218" s="1191"/>
      <c r="M218" s="1200"/>
    </row>
    <row r="219" spans="11:13" x14ac:dyDescent="0.25">
      <c r="K219" s="1191"/>
      <c r="L219" s="1191"/>
      <c r="M219" s="1200"/>
    </row>
    <row r="220" spans="11:13" x14ac:dyDescent="0.25">
      <c r="K220" s="1191"/>
      <c r="L220" s="1191"/>
      <c r="M220" s="1200"/>
    </row>
    <row r="221" spans="11:13" x14ac:dyDescent="0.25">
      <c r="K221" s="1191"/>
      <c r="L221" s="1191"/>
      <c r="M221" s="1200"/>
    </row>
    <row r="222" spans="11:13" x14ac:dyDescent="0.25">
      <c r="K222" s="1191"/>
      <c r="L222" s="1191"/>
      <c r="M222" s="1200"/>
    </row>
    <row r="223" spans="11:13" x14ac:dyDescent="0.25">
      <c r="K223" s="1191"/>
      <c r="L223" s="1191"/>
      <c r="M223" s="1200"/>
    </row>
    <row r="224" spans="11:13" x14ac:dyDescent="0.25">
      <c r="K224" s="1191"/>
      <c r="L224" s="1191"/>
      <c r="M224" s="1200"/>
    </row>
    <row r="225" spans="11:13" x14ac:dyDescent="0.25">
      <c r="K225" s="1191"/>
      <c r="L225" s="1191"/>
      <c r="M225" s="1200"/>
    </row>
    <row r="226" spans="11:13" x14ac:dyDescent="0.25">
      <c r="K226" s="1191"/>
      <c r="L226" s="1191"/>
      <c r="M226" s="1200"/>
    </row>
    <row r="227" spans="11:13" x14ac:dyDescent="0.25">
      <c r="K227" s="1191"/>
      <c r="L227" s="1191"/>
      <c r="M227" s="1200"/>
    </row>
    <row r="228" spans="11:13" x14ac:dyDescent="0.25">
      <c r="K228" s="1191"/>
      <c r="L228" s="1191"/>
      <c r="M228" s="1200"/>
    </row>
    <row r="229" spans="11:13" x14ac:dyDescent="0.25">
      <c r="K229" s="1191"/>
      <c r="L229" s="1191"/>
      <c r="M229" s="1200"/>
    </row>
    <row r="230" spans="11:13" x14ac:dyDescent="0.25">
      <c r="K230" s="1191"/>
      <c r="L230" s="1191"/>
      <c r="M230" s="1200"/>
    </row>
    <row r="231" spans="11:13" x14ac:dyDescent="0.25">
      <c r="K231" s="1191"/>
      <c r="L231" s="1191"/>
      <c r="M231" s="1200"/>
    </row>
    <row r="232" spans="11:13" x14ac:dyDescent="0.25">
      <c r="K232" s="1191"/>
      <c r="L232" s="1191"/>
      <c r="M232" s="1200"/>
    </row>
    <row r="233" spans="11:13" x14ac:dyDescent="0.25">
      <c r="K233" s="1191"/>
      <c r="L233" s="1191"/>
      <c r="M233" s="1200"/>
    </row>
    <row r="234" spans="11:13" x14ac:dyDescent="0.25">
      <c r="K234" s="1191"/>
      <c r="L234" s="1191"/>
      <c r="M234" s="1200"/>
    </row>
    <row r="235" spans="11:13" x14ac:dyDescent="0.25">
      <c r="K235" s="1191"/>
      <c r="L235" s="1191"/>
      <c r="M235" s="1200"/>
    </row>
    <row r="236" spans="11:13" x14ac:dyDescent="0.25">
      <c r="K236" s="1191"/>
      <c r="L236" s="1191"/>
      <c r="M236" s="1200"/>
    </row>
    <row r="237" spans="11:13" x14ac:dyDescent="0.25">
      <c r="K237" s="1191"/>
      <c r="L237" s="1191"/>
      <c r="M237" s="1200"/>
    </row>
    <row r="238" spans="11:13" x14ac:dyDescent="0.25">
      <c r="K238" s="1191"/>
      <c r="L238" s="1191"/>
      <c r="M238" s="1200"/>
    </row>
    <row r="239" spans="11:13" x14ac:dyDescent="0.25">
      <c r="K239" s="1191"/>
      <c r="L239" s="1191"/>
      <c r="M239" s="1200"/>
    </row>
    <row r="240" spans="11:13" x14ac:dyDescent="0.25">
      <c r="K240" s="1191"/>
      <c r="L240" s="1191"/>
      <c r="M240" s="1200"/>
    </row>
    <row r="241" spans="11:13" x14ac:dyDescent="0.25">
      <c r="K241" s="1191"/>
      <c r="L241" s="1191"/>
      <c r="M241" s="1200"/>
    </row>
    <row r="242" spans="11:13" x14ac:dyDescent="0.25">
      <c r="K242" s="1191"/>
      <c r="L242" s="1191"/>
      <c r="M242" s="1200"/>
    </row>
    <row r="243" spans="11:13" x14ac:dyDescent="0.25">
      <c r="K243" s="1191"/>
      <c r="L243" s="1191"/>
      <c r="M243" s="1200"/>
    </row>
    <row r="244" spans="11:13" x14ac:dyDescent="0.25">
      <c r="K244" s="1191"/>
      <c r="L244" s="1191"/>
      <c r="M244" s="1200"/>
    </row>
    <row r="245" spans="11:13" x14ac:dyDescent="0.25">
      <c r="K245" s="1191"/>
      <c r="L245" s="1191"/>
      <c r="M245" s="1200"/>
    </row>
    <row r="246" spans="11:13" x14ac:dyDescent="0.25">
      <c r="K246" s="1191"/>
      <c r="L246" s="1191"/>
      <c r="M246" s="1200"/>
    </row>
    <row r="247" spans="11:13" x14ac:dyDescent="0.25">
      <c r="K247" s="1191"/>
      <c r="L247" s="1191"/>
      <c r="M247" s="1200"/>
    </row>
    <row r="248" spans="11:13" x14ac:dyDescent="0.25">
      <c r="K248" s="1191"/>
      <c r="L248" s="1191"/>
      <c r="M248" s="1200"/>
    </row>
    <row r="249" spans="11:13" x14ac:dyDescent="0.25">
      <c r="K249" s="1191"/>
      <c r="L249" s="1191"/>
      <c r="M249" s="1200"/>
    </row>
    <row r="250" spans="11:13" x14ac:dyDescent="0.25">
      <c r="K250" s="1191"/>
      <c r="L250" s="1191"/>
      <c r="M250" s="1200"/>
    </row>
    <row r="251" spans="11:13" x14ac:dyDescent="0.25">
      <c r="K251" s="1191"/>
      <c r="L251" s="1191"/>
      <c r="M251" s="1200"/>
    </row>
    <row r="252" spans="11:13" x14ac:dyDescent="0.25">
      <c r="K252" s="1191"/>
      <c r="L252" s="1191"/>
      <c r="M252" s="1200"/>
    </row>
    <row r="253" spans="11:13" x14ac:dyDescent="0.25">
      <c r="K253" s="1191"/>
      <c r="L253" s="1191"/>
      <c r="M253" s="1200"/>
    </row>
    <row r="254" spans="11:13" x14ac:dyDescent="0.25">
      <c r="K254" s="1191"/>
      <c r="L254" s="1191"/>
      <c r="M254" s="1200"/>
    </row>
    <row r="255" spans="11:13" x14ac:dyDescent="0.25">
      <c r="K255" s="1191"/>
      <c r="L255" s="1191"/>
      <c r="M255" s="1200"/>
    </row>
    <row r="256" spans="11:13" x14ac:dyDescent="0.25">
      <c r="K256" s="1191"/>
      <c r="L256" s="1191"/>
      <c r="M256" s="1200"/>
    </row>
    <row r="257" spans="11:13" x14ac:dyDescent="0.25">
      <c r="K257" s="1191"/>
      <c r="L257" s="1191"/>
      <c r="M257" s="1200"/>
    </row>
    <row r="258" spans="11:13" x14ac:dyDescent="0.25">
      <c r="K258" s="1191"/>
      <c r="L258" s="1191"/>
      <c r="M258" s="1200"/>
    </row>
    <row r="259" spans="11:13" x14ac:dyDescent="0.25">
      <c r="K259" s="1191"/>
      <c r="L259" s="1191"/>
      <c r="M259" s="1200"/>
    </row>
    <row r="260" spans="11:13" x14ac:dyDescent="0.25">
      <c r="K260" s="1191"/>
      <c r="L260" s="1191"/>
      <c r="M260" s="1200"/>
    </row>
    <row r="261" spans="11:13" x14ac:dyDescent="0.25">
      <c r="K261" s="1191"/>
      <c r="L261" s="1191"/>
      <c r="M261" s="1200"/>
    </row>
    <row r="262" spans="11:13" x14ac:dyDescent="0.25">
      <c r="K262" s="1191"/>
      <c r="L262" s="1191"/>
      <c r="M262" s="1200"/>
    </row>
    <row r="263" spans="11:13" x14ac:dyDescent="0.25">
      <c r="K263" s="1191"/>
      <c r="L263" s="1191"/>
      <c r="M263" s="1200"/>
    </row>
    <row r="264" spans="11:13" x14ac:dyDescent="0.25">
      <c r="K264" s="1191"/>
      <c r="L264" s="1191"/>
      <c r="M264" s="1200"/>
    </row>
    <row r="265" spans="11:13" x14ac:dyDescent="0.25">
      <c r="K265" s="1191"/>
      <c r="L265" s="1191"/>
      <c r="M265" s="1200"/>
    </row>
    <row r="266" spans="11:13" x14ac:dyDescent="0.25">
      <c r="K266" s="1191"/>
      <c r="L266" s="1191"/>
      <c r="M266" s="1200"/>
    </row>
    <row r="267" spans="11:13" x14ac:dyDescent="0.25">
      <c r="K267" s="1191"/>
      <c r="L267" s="1191"/>
      <c r="M267" s="1200"/>
    </row>
    <row r="268" spans="11:13" x14ac:dyDescent="0.25">
      <c r="K268" s="1191"/>
      <c r="L268" s="1191"/>
      <c r="M268" s="1200"/>
    </row>
    <row r="269" spans="11:13" x14ac:dyDescent="0.25">
      <c r="K269" s="1191"/>
      <c r="L269" s="1191"/>
      <c r="M269" s="1200"/>
    </row>
    <row r="270" spans="11:13" x14ac:dyDescent="0.25">
      <c r="K270" s="1191"/>
      <c r="L270" s="1191"/>
      <c r="M270" s="1200"/>
    </row>
    <row r="271" spans="11:13" x14ac:dyDescent="0.25">
      <c r="K271" s="1191"/>
      <c r="L271" s="1191"/>
      <c r="M271" s="1200"/>
    </row>
    <row r="272" spans="11:13" x14ac:dyDescent="0.25">
      <c r="K272" s="1191"/>
      <c r="L272" s="1191"/>
      <c r="M272" s="1200"/>
    </row>
    <row r="273" spans="11:13" x14ac:dyDescent="0.25">
      <c r="K273" s="1191"/>
      <c r="L273" s="1191"/>
      <c r="M273" s="1200"/>
    </row>
    <row r="274" spans="11:13" x14ac:dyDescent="0.25">
      <c r="K274" s="1191"/>
      <c r="L274" s="1191"/>
      <c r="M274" s="1200"/>
    </row>
    <row r="275" spans="11:13" x14ac:dyDescent="0.25">
      <c r="K275" s="1191"/>
      <c r="L275" s="1191"/>
      <c r="M275" s="1200"/>
    </row>
    <row r="276" spans="11:13" x14ac:dyDescent="0.25">
      <c r="K276" s="1191"/>
      <c r="L276" s="1191"/>
      <c r="M276" s="1200"/>
    </row>
    <row r="277" spans="11:13" x14ac:dyDescent="0.25">
      <c r="K277" s="1191"/>
      <c r="L277" s="1191"/>
      <c r="M277" s="1200"/>
    </row>
    <row r="278" spans="11:13" x14ac:dyDescent="0.25">
      <c r="K278" s="1191"/>
      <c r="L278" s="1191"/>
      <c r="M278" s="1200"/>
    </row>
    <row r="279" spans="11:13" x14ac:dyDescent="0.25">
      <c r="K279" s="1191"/>
      <c r="L279" s="1191"/>
      <c r="M279" s="1200"/>
    </row>
    <row r="280" spans="11:13" x14ac:dyDescent="0.25">
      <c r="K280" s="1191"/>
      <c r="L280" s="1191"/>
      <c r="M280" s="1200"/>
    </row>
    <row r="281" spans="11:13" x14ac:dyDescent="0.25">
      <c r="K281" s="1191"/>
      <c r="L281" s="1191"/>
      <c r="M281" s="1200"/>
    </row>
    <row r="282" spans="11:13" x14ac:dyDescent="0.25">
      <c r="K282" s="1191"/>
      <c r="L282" s="1191"/>
      <c r="M282" s="1200"/>
    </row>
    <row r="283" spans="11:13" x14ac:dyDescent="0.25">
      <c r="K283" s="1191"/>
      <c r="L283" s="1191"/>
      <c r="M283" s="1200"/>
    </row>
    <row r="284" spans="11:13" x14ac:dyDescent="0.25">
      <c r="K284" s="1191"/>
      <c r="L284" s="1191"/>
      <c r="M284" s="1200"/>
    </row>
    <row r="285" spans="11:13" x14ac:dyDescent="0.25">
      <c r="K285" s="1191"/>
      <c r="L285" s="1191"/>
      <c r="M285" s="1200"/>
    </row>
    <row r="286" spans="11:13" x14ac:dyDescent="0.25">
      <c r="K286" s="1191"/>
      <c r="L286" s="1191"/>
      <c r="M286" s="1200"/>
    </row>
    <row r="287" spans="11:13" x14ac:dyDescent="0.25">
      <c r="K287" s="1191"/>
      <c r="L287" s="1191"/>
      <c r="M287" s="1200"/>
    </row>
    <row r="288" spans="11:13" x14ac:dyDescent="0.25">
      <c r="K288" s="1191"/>
      <c r="L288" s="1191"/>
      <c r="M288" s="1200"/>
    </row>
    <row r="289" spans="11:13" x14ac:dyDescent="0.25">
      <c r="K289" s="1191"/>
      <c r="L289" s="1191"/>
      <c r="M289" s="1200"/>
    </row>
    <row r="290" spans="11:13" x14ac:dyDescent="0.25">
      <c r="K290" s="1191"/>
      <c r="L290" s="1191"/>
      <c r="M290" s="1200"/>
    </row>
    <row r="291" spans="11:13" x14ac:dyDescent="0.25">
      <c r="K291" s="1191"/>
      <c r="L291" s="1191"/>
      <c r="M291" s="1200"/>
    </row>
    <row r="292" spans="11:13" x14ac:dyDescent="0.25">
      <c r="K292" s="1191"/>
      <c r="L292" s="1191"/>
      <c r="M292" s="1200"/>
    </row>
    <row r="293" spans="11:13" x14ac:dyDescent="0.25">
      <c r="K293" s="1191"/>
      <c r="L293" s="1191"/>
      <c r="M293" s="1200"/>
    </row>
    <row r="294" spans="11:13" x14ac:dyDescent="0.25">
      <c r="K294" s="1191"/>
      <c r="L294" s="1191"/>
      <c r="M294" s="1200"/>
    </row>
    <row r="295" spans="11:13" x14ac:dyDescent="0.25">
      <c r="K295" s="1191"/>
      <c r="L295" s="1191"/>
      <c r="M295" s="1200"/>
    </row>
    <row r="296" spans="11:13" x14ac:dyDescent="0.25">
      <c r="K296" s="1191"/>
      <c r="L296" s="1191"/>
      <c r="M296" s="1200"/>
    </row>
    <row r="297" spans="11:13" x14ac:dyDescent="0.25">
      <c r="K297" s="1191"/>
      <c r="L297" s="1191"/>
      <c r="M297" s="1200"/>
    </row>
    <row r="298" spans="11:13" x14ac:dyDescent="0.25">
      <c r="K298" s="1191"/>
      <c r="L298" s="1191"/>
      <c r="M298" s="1200"/>
    </row>
    <row r="299" spans="11:13" x14ac:dyDescent="0.25">
      <c r="K299" s="1191"/>
      <c r="L299" s="1191"/>
      <c r="M299" s="1200"/>
    </row>
    <row r="300" spans="11:13" x14ac:dyDescent="0.25">
      <c r="K300" s="1191"/>
      <c r="L300" s="1191"/>
      <c r="M300" s="1200"/>
    </row>
    <row r="301" spans="11:13" x14ac:dyDescent="0.25">
      <c r="K301" s="1191"/>
      <c r="L301" s="1191"/>
      <c r="M301" s="1200"/>
    </row>
    <row r="302" spans="11:13" x14ac:dyDescent="0.25">
      <c r="K302" s="1191"/>
      <c r="L302" s="1191"/>
      <c r="M302" s="1200"/>
    </row>
    <row r="303" spans="11:13" x14ac:dyDescent="0.25">
      <c r="K303" s="1191"/>
      <c r="L303" s="1191"/>
      <c r="M303" s="1200"/>
    </row>
    <row r="304" spans="11:13" x14ac:dyDescent="0.25">
      <c r="K304" s="1191"/>
      <c r="L304" s="1191"/>
      <c r="M304" s="1200"/>
    </row>
    <row r="305" spans="11:13" x14ac:dyDescent="0.25">
      <c r="K305" s="1191"/>
      <c r="L305" s="1191"/>
      <c r="M305" s="1200"/>
    </row>
    <row r="306" spans="11:13" x14ac:dyDescent="0.25">
      <c r="K306" s="1191"/>
      <c r="L306" s="1191"/>
      <c r="M306" s="1200"/>
    </row>
    <row r="307" spans="11:13" x14ac:dyDescent="0.25">
      <c r="K307" s="1191"/>
      <c r="L307" s="1191"/>
      <c r="M307" s="1200"/>
    </row>
    <row r="308" spans="11:13" x14ac:dyDescent="0.25">
      <c r="K308" s="1191"/>
      <c r="L308" s="1191"/>
      <c r="M308" s="1200"/>
    </row>
    <row r="309" spans="11:13" x14ac:dyDescent="0.25">
      <c r="K309" s="1191"/>
      <c r="L309" s="1191"/>
      <c r="M309" s="1200"/>
    </row>
    <row r="310" spans="11:13" x14ac:dyDescent="0.25">
      <c r="K310" s="1191"/>
      <c r="L310" s="1191"/>
      <c r="M310" s="1200"/>
    </row>
    <row r="311" spans="11:13" x14ac:dyDescent="0.25">
      <c r="K311" s="1191"/>
      <c r="L311" s="1191"/>
      <c r="M311" s="1200"/>
    </row>
    <row r="312" spans="11:13" x14ac:dyDescent="0.25">
      <c r="K312" s="1191"/>
      <c r="L312" s="1191"/>
      <c r="M312" s="1200"/>
    </row>
    <row r="313" spans="11:13" x14ac:dyDescent="0.25">
      <c r="K313" s="1191"/>
      <c r="L313" s="1191"/>
      <c r="M313" s="1200"/>
    </row>
    <row r="314" spans="11:13" x14ac:dyDescent="0.25">
      <c r="K314" s="1191"/>
      <c r="L314" s="1191"/>
      <c r="M314" s="1200"/>
    </row>
    <row r="315" spans="11:13" x14ac:dyDescent="0.25">
      <c r="K315" s="1191"/>
      <c r="L315" s="1191"/>
      <c r="M315" s="1200"/>
    </row>
    <row r="316" spans="11:13" x14ac:dyDescent="0.25">
      <c r="K316" s="1191"/>
      <c r="L316" s="1191"/>
      <c r="M316" s="1200"/>
    </row>
    <row r="317" spans="11:13" x14ac:dyDescent="0.25">
      <c r="K317" s="1191"/>
      <c r="L317" s="1191"/>
      <c r="M317" s="1200"/>
    </row>
    <row r="318" spans="11:13" x14ac:dyDescent="0.25">
      <c r="K318" s="1191"/>
      <c r="L318" s="1191"/>
      <c r="M318" s="1200"/>
    </row>
    <row r="319" spans="11:13" x14ac:dyDescent="0.25">
      <c r="K319" s="1191"/>
      <c r="L319" s="1191"/>
      <c r="M319" s="1200"/>
    </row>
    <row r="320" spans="11:13" x14ac:dyDescent="0.25">
      <c r="K320" s="1191"/>
      <c r="L320" s="1191"/>
      <c r="M320" s="1200"/>
    </row>
    <row r="321" spans="11:13" x14ac:dyDescent="0.25">
      <c r="K321" s="1191"/>
      <c r="L321" s="1191"/>
      <c r="M321" s="1200"/>
    </row>
    <row r="322" spans="11:13" x14ac:dyDescent="0.25">
      <c r="K322" s="1191"/>
      <c r="L322" s="1191"/>
      <c r="M322" s="1200"/>
    </row>
    <row r="323" spans="11:13" x14ac:dyDescent="0.25">
      <c r="K323" s="1191"/>
      <c r="L323" s="1191"/>
      <c r="M323" s="1200"/>
    </row>
    <row r="324" spans="11:13" x14ac:dyDescent="0.25">
      <c r="K324" s="1191"/>
      <c r="L324" s="1191"/>
      <c r="M324" s="1200"/>
    </row>
    <row r="325" spans="11:13" x14ac:dyDescent="0.25">
      <c r="K325" s="1191"/>
      <c r="L325" s="1191"/>
      <c r="M325" s="1200"/>
    </row>
    <row r="326" spans="11:13" x14ac:dyDescent="0.25">
      <c r="K326" s="1191"/>
      <c r="L326" s="1191"/>
      <c r="M326" s="1200"/>
    </row>
    <row r="327" spans="11:13" x14ac:dyDescent="0.25">
      <c r="K327" s="1191"/>
      <c r="L327" s="1191"/>
      <c r="M327" s="1200"/>
    </row>
    <row r="328" spans="11:13" x14ac:dyDescent="0.25">
      <c r="K328" s="1191"/>
      <c r="L328" s="1191"/>
      <c r="M328" s="1200"/>
    </row>
    <row r="329" spans="11:13" x14ac:dyDescent="0.25">
      <c r="K329" s="1191"/>
      <c r="L329" s="1191"/>
      <c r="M329" s="1200"/>
    </row>
    <row r="330" spans="11:13" x14ac:dyDescent="0.25">
      <c r="K330" s="1191"/>
      <c r="L330" s="1191"/>
      <c r="M330" s="1200"/>
    </row>
    <row r="331" spans="11:13" x14ac:dyDescent="0.25">
      <c r="K331" s="1191"/>
      <c r="L331" s="1191"/>
      <c r="M331" s="1200"/>
    </row>
    <row r="332" spans="11:13" x14ac:dyDescent="0.25">
      <c r="K332" s="1191"/>
      <c r="L332" s="1191"/>
      <c r="M332" s="1200"/>
    </row>
    <row r="333" spans="11:13" x14ac:dyDescent="0.25">
      <c r="K333" s="1191"/>
      <c r="L333" s="1191"/>
      <c r="M333" s="1200"/>
    </row>
    <row r="334" spans="11:13" x14ac:dyDescent="0.25">
      <c r="K334" s="1191"/>
      <c r="L334" s="1191"/>
      <c r="M334" s="1200"/>
    </row>
    <row r="335" spans="11:13" x14ac:dyDescent="0.25">
      <c r="K335" s="1191"/>
      <c r="L335" s="1191"/>
      <c r="M335" s="1200"/>
    </row>
    <row r="336" spans="11:13" x14ac:dyDescent="0.25">
      <c r="K336" s="1191"/>
      <c r="L336" s="1191"/>
      <c r="M336" s="1200"/>
    </row>
    <row r="337" spans="11:13" x14ac:dyDescent="0.25">
      <c r="K337" s="1191"/>
      <c r="L337" s="1191"/>
      <c r="M337" s="1200"/>
    </row>
    <row r="338" spans="11:13" x14ac:dyDescent="0.25">
      <c r="K338" s="1191"/>
      <c r="L338" s="1191"/>
      <c r="M338" s="1200"/>
    </row>
    <row r="339" spans="11:13" x14ac:dyDescent="0.25">
      <c r="K339" s="1191"/>
      <c r="L339" s="1191"/>
      <c r="M339" s="1200"/>
    </row>
    <row r="340" spans="11:13" x14ac:dyDescent="0.25">
      <c r="K340" s="1191"/>
      <c r="L340" s="1191"/>
      <c r="M340" s="1200"/>
    </row>
    <row r="341" spans="11:13" x14ac:dyDescent="0.25">
      <c r="K341" s="1191"/>
      <c r="L341" s="1191"/>
      <c r="M341" s="1200"/>
    </row>
    <row r="342" spans="11:13" x14ac:dyDescent="0.25">
      <c r="K342" s="1191"/>
      <c r="L342" s="1191"/>
      <c r="M342" s="1200"/>
    </row>
    <row r="343" spans="11:13" x14ac:dyDescent="0.25">
      <c r="K343" s="1191"/>
      <c r="L343" s="1191"/>
      <c r="M343" s="1200"/>
    </row>
    <row r="344" spans="11:13" x14ac:dyDescent="0.25">
      <c r="K344" s="1191"/>
      <c r="L344" s="1191"/>
      <c r="M344" s="1200"/>
    </row>
    <row r="345" spans="11:13" x14ac:dyDescent="0.25">
      <c r="K345" s="1191"/>
      <c r="L345" s="1191"/>
      <c r="M345" s="1200"/>
    </row>
    <row r="346" spans="11:13" x14ac:dyDescent="0.25">
      <c r="K346" s="1191"/>
      <c r="L346" s="1191"/>
      <c r="M346" s="1200"/>
    </row>
    <row r="347" spans="11:13" x14ac:dyDescent="0.25">
      <c r="K347" s="1191"/>
      <c r="L347" s="1191"/>
      <c r="M347" s="1200"/>
    </row>
    <row r="348" spans="11:13" x14ac:dyDescent="0.25">
      <c r="K348" s="1191"/>
      <c r="L348" s="1191"/>
      <c r="M348" s="1200"/>
    </row>
    <row r="349" spans="11:13" x14ac:dyDescent="0.25">
      <c r="K349" s="1191"/>
      <c r="L349" s="1191"/>
      <c r="M349" s="1200"/>
    </row>
    <row r="350" spans="11:13" x14ac:dyDescent="0.25">
      <c r="K350" s="1191"/>
      <c r="L350" s="1191"/>
      <c r="M350" s="1200"/>
    </row>
    <row r="351" spans="11:13" x14ac:dyDescent="0.25">
      <c r="K351" s="1191"/>
      <c r="L351" s="1191"/>
      <c r="M351" s="1200"/>
    </row>
    <row r="352" spans="11:13" x14ac:dyDescent="0.25">
      <c r="K352" s="1191"/>
      <c r="L352" s="1191"/>
      <c r="M352" s="1200"/>
    </row>
    <row r="353" spans="11:13" x14ac:dyDescent="0.25">
      <c r="K353" s="1191"/>
      <c r="L353" s="1191"/>
      <c r="M353" s="1200"/>
    </row>
    <row r="354" spans="11:13" x14ac:dyDescent="0.25">
      <c r="K354" s="1191"/>
      <c r="L354" s="1191"/>
      <c r="M354" s="1200"/>
    </row>
    <row r="355" spans="11:13" x14ac:dyDescent="0.25">
      <c r="K355" s="1191"/>
      <c r="L355" s="1191"/>
      <c r="M355" s="1200"/>
    </row>
    <row r="356" spans="11:13" x14ac:dyDescent="0.25">
      <c r="K356" s="1191"/>
      <c r="L356" s="1191"/>
      <c r="M356" s="1200"/>
    </row>
    <row r="357" spans="11:13" x14ac:dyDescent="0.25">
      <c r="K357" s="1191"/>
      <c r="L357" s="1191"/>
      <c r="M357" s="1200"/>
    </row>
    <row r="358" spans="11:13" x14ac:dyDescent="0.25">
      <c r="K358" s="1191"/>
      <c r="L358" s="1191"/>
      <c r="M358" s="1200"/>
    </row>
    <row r="359" spans="11:13" x14ac:dyDescent="0.25">
      <c r="K359" s="1191"/>
      <c r="L359" s="1191"/>
      <c r="M359" s="1200"/>
    </row>
    <row r="360" spans="11:13" x14ac:dyDescent="0.25">
      <c r="K360" s="1191"/>
      <c r="L360" s="1191"/>
      <c r="M360" s="1200"/>
    </row>
    <row r="361" spans="11:13" x14ac:dyDescent="0.25">
      <c r="K361" s="1191"/>
      <c r="L361" s="1191"/>
      <c r="M361" s="1200"/>
    </row>
    <row r="362" spans="11:13" x14ac:dyDescent="0.25">
      <c r="K362" s="1191"/>
      <c r="L362" s="1191"/>
      <c r="M362" s="1200"/>
    </row>
    <row r="363" spans="11:13" x14ac:dyDescent="0.25">
      <c r="K363" s="1191"/>
      <c r="L363" s="1191"/>
      <c r="M363" s="1200"/>
    </row>
    <row r="364" spans="11:13" x14ac:dyDescent="0.25">
      <c r="K364" s="1191"/>
      <c r="L364" s="1191"/>
      <c r="M364" s="1200"/>
    </row>
    <row r="365" spans="11:13" x14ac:dyDescent="0.25">
      <c r="K365" s="1191"/>
      <c r="L365" s="1191"/>
      <c r="M365" s="1200"/>
    </row>
    <row r="366" spans="11:13" x14ac:dyDescent="0.25">
      <c r="K366" s="1191"/>
      <c r="L366" s="1191"/>
      <c r="M366" s="1200"/>
    </row>
    <row r="367" spans="11:13" x14ac:dyDescent="0.25">
      <c r="K367" s="1191"/>
      <c r="L367" s="1191"/>
      <c r="M367" s="1200"/>
    </row>
    <row r="368" spans="11:13" x14ac:dyDescent="0.25">
      <c r="K368" s="1191"/>
      <c r="L368" s="1191"/>
      <c r="M368" s="1200"/>
    </row>
    <row r="369" spans="11:13" x14ac:dyDescent="0.25">
      <c r="K369" s="1191"/>
      <c r="L369" s="1191"/>
      <c r="M369" s="1200"/>
    </row>
    <row r="370" spans="11:13" x14ac:dyDescent="0.25">
      <c r="K370" s="1191"/>
      <c r="L370" s="1191"/>
      <c r="M370" s="1200"/>
    </row>
    <row r="371" spans="11:13" x14ac:dyDescent="0.25">
      <c r="K371" s="1191"/>
      <c r="L371" s="1191"/>
      <c r="M371" s="1200"/>
    </row>
    <row r="372" spans="11:13" x14ac:dyDescent="0.25">
      <c r="K372" s="1191"/>
      <c r="L372" s="1191"/>
      <c r="M372" s="1200"/>
    </row>
    <row r="373" spans="11:13" x14ac:dyDescent="0.25">
      <c r="K373" s="1191"/>
      <c r="L373" s="1191"/>
      <c r="M373" s="1200"/>
    </row>
    <row r="374" spans="11:13" x14ac:dyDescent="0.25">
      <c r="K374" s="1191"/>
      <c r="L374" s="1191"/>
      <c r="M374" s="1200"/>
    </row>
    <row r="375" spans="11:13" x14ac:dyDescent="0.25">
      <c r="K375" s="1191"/>
      <c r="L375" s="1191"/>
      <c r="M375" s="1200"/>
    </row>
    <row r="376" spans="11:13" x14ac:dyDescent="0.25">
      <c r="K376" s="1191"/>
      <c r="L376" s="1191"/>
      <c r="M376" s="1200"/>
    </row>
    <row r="377" spans="11:13" x14ac:dyDescent="0.25">
      <c r="K377" s="1191"/>
      <c r="L377" s="1191"/>
      <c r="M377" s="1200"/>
    </row>
    <row r="378" spans="11:13" x14ac:dyDescent="0.25">
      <c r="K378" s="1191"/>
      <c r="L378" s="1191"/>
      <c r="M378" s="1200"/>
    </row>
    <row r="379" spans="11:13" x14ac:dyDescent="0.25">
      <c r="K379" s="1191"/>
      <c r="L379" s="1191"/>
      <c r="M379" s="1200"/>
    </row>
    <row r="380" spans="11:13" x14ac:dyDescent="0.25">
      <c r="K380" s="1191"/>
      <c r="L380" s="1191"/>
      <c r="M380" s="1200"/>
    </row>
    <row r="381" spans="11:13" x14ac:dyDescent="0.25">
      <c r="K381" s="1191"/>
      <c r="L381" s="1191"/>
      <c r="M381" s="1200"/>
    </row>
    <row r="382" spans="11:13" x14ac:dyDescent="0.25">
      <c r="K382" s="1191"/>
      <c r="L382" s="1191"/>
      <c r="M382" s="1200"/>
    </row>
    <row r="383" spans="11:13" x14ac:dyDescent="0.25">
      <c r="K383" s="1191"/>
      <c r="L383" s="1191"/>
      <c r="M383" s="1200"/>
    </row>
    <row r="384" spans="11:13" x14ac:dyDescent="0.25">
      <c r="K384" s="1191"/>
      <c r="L384" s="1191"/>
      <c r="M384" s="1200"/>
    </row>
    <row r="385" spans="11:13" x14ac:dyDescent="0.25">
      <c r="K385" s="1191"/>
      <c r="L385" s="1191"/>
      <c r="M385" s="1200"/>
    </row>
    <row r="386" spans="11:13" x14ac:dyDescent="0.25">
      <c r="K386" s="1191"/>
      <c r="L386" s="1191"/>
      <c r="M386" s="1200"/>
    </row>
    <row r="387" spans="11:13" x14ac:dyDescent="0.25">
      <c r="K387" s="1191"/>
      <c r="L387" s="1191"/>
      <c r="M387" s="1200"/>
    </row>
    <row r="388" spans="11:13" x14ac:dyDescent="0.25">
      <c r="K388" s="1191"/>
      <c r="L388" s="1191"/>
      <c r="M388" s="1200"/>
    </row>
    <row r="389" spans="11:13" x14ac:dyDescent="0.25">
      <c r="K389" s="1191"/>
      <c r="L389" s="1191"/>
      <c r="M389" s="1200"/>
    </row>
    <row r="390" spans="11:13" x14ac:dyDescent="0.25">
      <c r="K390" s="1191"/>
      <c r="L390" s="1191"/>
      <c r="M390" s="1200"/>
    </row>
    <row r="391" spans="11:13" x14ac:dyDescent="0.25">
      <c r="K391" s="1191"/>
      <c r="L391" s="1191"/>
      <c r="M391" s="1200"/>
    </row>
    <row r="392" spans="11:13" x14ac:dyDescent="0.25">
      <c r="K392" s="1191"/>
      <c r="L392" s="1191"/>
      <c r="M392" s="1200"/>
    </row>
    <row r="393" spans="11:13" x14ac:dyDescent="0.25">
      <c r="K393" s="1191"/>
      <c r="L393" s="1191"/>
      <c r="M393" s="1200"/>
    </row>
    <row r="394" spans="11:13" x14ac:dyDescent="0.25">
      <c r="K394" s="1191"/>
      <c r="L394" s="1191"/>
      <c r="M394" s="1200"/>
    </row>
    <row r="395" spans="11:13" x14ac:dyDescent="0.25">
      <c r="K395" s="1191"/>
      <c r="L395" s="1191"/>
      <c r="M395" s="1200"/>
    </row>
    <row r="396" spans="11:13" x14ac:dyDescent="0.25">
      <c r="K396" s="1191"/>
      <c r="L396" s="1191"/>
      <c r="M396" s="1200"/>
    </row>
    <row r="397" spans="11:13" x14ac:dyDescent="0.25">
      <c r="K397" s="1191"/>
      <c r="L397" s="1191"/>
      <c r="M397" s="1200"/>
    </row>
    <row r="398" spans="11:13" x14ac:dyDescent="0.25">
      <c r="K398" s="1191"/>
      <c r="L398" s="1191"/>
      <c r="M398" s="1200"/>
    </row>
    <row r="399" spans="11:13" x14ac:dyDescent="0.25">
      <c r="K399" s="1191"/>
      <c r="L399" s="1191"/>
      <c r="M399" s="1200"/>
    </row>
    <row r="400" spans="11:13" x14ac:dyDescent="0.25">
      <c r="K400" s="1191"/>
      <c r="L400" s="1191"/>
      <c r="M400" s="1200"/>
    </row>
    <row r="401" spans="11:13" x14ac:dyDescent="0.25">
      <c r="K401" s="1191"/>
      <c r="L401" s="1191"/>
      <c r="M401" s="1200"/>
    </row>
    <row r="402" spans="11:13" x14ac:dyDescent="0.25">
      <c r="K402" s="1191"/>
      <c r="L402" s="1191"/>
      <c r="M402" s="1200"/>
    </row>
    <row r="403" spans="11:13" x14ac:dyDescent="0.25">
      <c r="K403" s="1191"/>
      <c r="L403" s="1191"/>
      <c r="M403" s="1200"/>
    </row>
    <row r="404" spans="11:13" x14ac:dyDescent="0.25">
      <c r="K404" s="1191"/>
      <c r="L404" s="1191"/>
      <c r="M404" s="1200"/>
    </row>
    <row r="405" spans="11:13" x14ac:dyDescent="0.25">
      <c r="K405" s="1191"/>
      <c r="L405" s="1191"/>
      <c r="M405" s="1200"/>
    </row>
  </sheetData>
  <mergeCells count="1">
    <mergeCell ref="G1:J1"/>
  </mergeCells>
  <pageMargins left="0.23622047244094491" right="3.937007874015748E-2" top="0.74803149606299213" bottom="0.74803149606299213" header="0.31496062992125984" footer="0.31496062992125984"/>
  <pageSetup paperSize="9" scale="99" orientation="landscape" horizontalDpi="720" verticalDpi="720" r:id="rId1"/>
  <headerFooter>
    <oddHeader>&amp;L&amp;"Arial Narrow,Normal"&amp;8Cálculo de Recursos Año 2016&amp;R&amp;"Arial Narrow,Normal"&amp;8MUNICIPALIDAD DE VILLA MARÍA
Secretaría de Economía y Administración</oddHeader>
    <oddFooter>&amp;C&amp;"Arial Narrow,Normal"&amp;8Recursos 
&amp;P de &amp;N</oddFooter>
  </headerFooter>
  <rowBreaks count="3" manualBreakCount="3">
    <brk id="37" max="16383" man="1"/>
    <brk id="87" max="16383" man="1"/>
    <brk id="12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sheetPr>
  <dimension ref="A1:L153"/>
  <sheetViews>
    <sheetView view="pageLayout" zoomScaleNormal="115" zoomScaleSheetLayoutView="100" workbookViewId="0">
      <selection activeCell="B140" sqref="B140"/>
    </sheetView>
  </sheetViews>
  <sheetFormatPr baseColWidth="10" defaultRowHeight="13" x14ac:dyDescent="0.3"/>
  <cols>
    <col min="1" max="1" width="9.7265625" style="74" customWidth="1"/>
    <col min="2" max="2" width="46.7265625" style="74" customWidth="1"/>
    <col min="3" max="3" width="12.7265625" style="72" customWidth="1"/>
    <col min="4" max="4" width="11.1796875" style="72" customWidth="1"/>
    <col min="5" max="5" width="13.7265625" style="72" customWidth="1"/>
    <col min="6" max="6" width="6.7265625" style="74" customWidth="1"/>
    <col min="7" max="7" width="12.1796875" style="74" customWidth="1"/>
    <col min="8" max="256" width="11.453125" style="74"/>
    <col min="257" max="257" width="9.7265625" style="74" customWidth="1"/>
    <col min="258" max="258" width="46.7265625" style="74" customWidth="1"/>
    <col min="259" max="259" width="12.7265625" style="74" customWidth="1"/>
    <col min="260" max="260" width="11.1796875" style="74" customWidth="1"/>
    <col min="261" max="261" width="13.7265625" style="74" customWidth="1"/>
    <col min="262" max="262" width="6.7265625" style="74" customWidth="1"/>
    <col min="263" max="263" width="12.1796875" style="74" customWidth="1"/>
    <col min="264" max="512" width="11.453125" style="74"/>
    <col min="513" max="513" width="9.7265625" style="74" customWidth="1"/>
    <col min="514" max="514" width="46.7265625" style="74" customWidth="1"/>
    <col min="515" max="515" width="12.7265625" style="74" customWidth="1"/>
    <col min="516" max="516" width="11.1796875" style="74" customWidth="1"/>
    <col min="517" max="517" width="13.7265625" style="74" customWidth="1"/>
    <col min="518" max="518" width="6.7265625" style="74" customWidth="1"/>
    <col min="519" max="519" width="12.1796875" style="74" customWidth="1"/>
    <col min="520" max="768" width="11.453125" style="74"/>
    <col min="769" max="769" width="9.7265625" style="74" customWidth="1"/>
    <col min="770" max="770" width="46.7265625" style="74" customWidth="1"/>
    <col min="771" max="771" width="12.7265625" style="74" customWidth="1"/>
    <col min="772" max="772" width="11.1796875" style="74" customWidth="1"/>
    <col min="773" max="773" width="13.7265625" style="74" customWidth="1"/>
    <col min="774" max="774" width="6.7265625" style="74" customWidth="1"/>
    <col min="775" max="775" width="12.1796875" style="74" customWidth="1"/>
    <col min="776" max="1024" width="11.453125" style="74"/>
    <col min="1025" max="1025" width="9.7265625" style="74" customWidth="1"/>
    <col min="1026" max="1026" width="46.7265625" style="74" customWidth="1"/>
    <col min="1027" max="1027" width="12.7265625" style="74" customWidth="1"/>
    <col min="1028" max="1028" width="11.1796875" style="74" customWidth="1"/>
    <col min="1029" max="1029" width="13.7265625" style="74" customWidth="1"/>
    <col min="1030" max="1030" width="6.7265625" style="74" customWidth="1"/>
    <col min="1031" max="1031" width="12.1796875" style="74" customWidth="1"/>
    <col min="1032" max="1280" width="11.453125" style="74"/>
    <col min="1281" max="1281" width="9.7265625" style="74" customWidth="1"/>
    <col min="1282" max="1282" width="46.7265625" style="74" customWidth="1"/>
    <col min="1283" max="1283" width="12.7265625" style="74" customWidth="1"/>
    <col min="1284" max="1284" width="11.1796875" style="74" customWidth="1"/>
    <col min="1285" max="1285" width="13.7265625" style="74" customWidth="1"/>
    <col min="1286" max="1286" width="6.7265625" style="74" customWidth="1"/>
    <col min="1287" max="1287" width="12.1796875" style="74" customWidth="1"/>
    <col min="1288" max="1536" width="11.453125" style="74"/>
    <col min="1537" max="1537" width="9.7265625" style="74" customWidth="1"/>
    <col min="1538" max="1538" width="46.7265625" style="74" customWidth="1"/>
    <col min="1539" max="1539" width="12.7265625" style="74" customWidth="1"/>
    <col min="1540" max="1540" width="11.1796875" style="74" customWidth="1"/>
    <col min="1541" max="1541" width="13.7265625" style="74" customWidth="1"/>
    <col min="1542" max="1542" width="6.7265625" style="74" customWidth="1"/>
    <col min="1543" max="1543" width="12.1796875" style="74" customWidth="1"/>
    <col min="1544" max="1792" width="11.453125" style="74"/>
    <col min="1793" max="1793" width="9.7265625" style="74" customWidth="1"/>
    <col min="1794" max="1794" width="46.7265625" style="74" customWidth="1"/>
    <col min="1795" max="1795" width="12.7265625" style="74" customWidth="1"/>
    <col min="1796" max="1796" width="11.1796875" style="74" customWidth="1"/>
    <col min="1797" max="1797" width="13.7265625" style="74" customWidth="1"/>
    <col min="1798" max="1798" width="6.7265625" style="74" customWidth="1"/>
    <col min="1799" max="1799" width="12.1796875" style="74" customWidth="1"/>
    <col min="1800" max="2048" width="11.453125" style="74"/>
    <col min="2049" max="2049" width="9.7265625" style="74" customWidth="1"/>
    <col min="2050" max="2050" width="46.7265625" style="74" customWidth="1"/>
    <col min="2051" max="2051" width="12.7265625" style="74" customWidth="1"/>
    <col min="2052" max="2052" width="11.1796875" style="74" customWidth="1"/>
    <col min="2053" max="2053" width="13.7265625" style="74" customWidth="1"/>
    <col min="2054" max="2054" width="6.7265625" style="74" customWidth="1"/>
    <col min="2055" max="2055" width="12.1796875" style="74" customWidth="1"/>
    <col min="2056" max="2304" width="11.453125" style="74"/>
    <col min="2305" max="2305" width="9.7265625" style="74" customWidth="1"/>
    <col min="2306" max="2306" width="46.7265625" style="74" customWidth="1"/>
    <col min="2307" max="2307" width="12.7265625" style="74" customWidth="1"/>
    <col min="2308" max="2308" width="11.1796875" style="74" customWidth="1"/>
    <col min="2309" max="2309" width="13.7265625" style="74" customWidth="1"/>
    <col min="2310" max="2310" width="6.7265625" style="74" customWidth="1"/>
    <col min="2311" max="2311" width="12.1796875" style="74" customWidth="1"/>
    <col min="2312" max="2560" width="11.453125" style="74"/>
    <col min="2561" max="2561" width="9.7265625" style="74" customWidth="1"/>
    <col min="2562" max="2562" width="46.7265625" style="74" customWidth="1"/>
    <col min="2563" max="2563" width="12.7265625" style="74" customWidth="1"/>
    <col min="2564" max="2564" width="11.1796875" style="74" customWidth="1"/>
    <col min="2565" max="2565" width="13.7265625" style="74" customWidth="1"/>
    <col min="2566" max="2566" width="6.7265625" style="74" customWidth="1"/>
    <col min="2567" max="2567" width="12.1796875" style="74" customWidth="1"/>
    <col min="2568" max="2816" width="11.453125" style="74"/>
    <col min="2817" max="2817" width="9.7265625" style="74" customWidth="1"/>
    <col min="2818" max="2818" width="46.7265625" style="74" customWidth="1"/>
    <col min="2819" max="2819" width="12.7265625" style="74" customWidth="1"/>
    <col min="2820" max="2820" width="11.1796875" style="74" customWidth="1"/>
    <col min="2821" max="2821" width="13.7265625" style="74" customWidth="1"/>
    <col min="2822" max="2822" width="6.7265625" style="74" customWidth="1"/>
    <col min="2823" max="2823" width="12.1796875" style="74" customWidth="1"/>
    <col min="2824" max="3072" width="11.453125" style="74"/>
    <col min="3073" max="3073" width="9.7265625" style="74" customWidth="1"/>
    <col min="3074" max="3074" width="46.7265625" style="74" customWidth="1"/>
    <col min="3075" max="3075" width="12.7265625" style="74" customWidth="1"/>
    <col min="3076" max="3076" width="11.1796875" style="74" customWidth="1"/>
    <col min="3077" max="3077" width="13.7265625" style="74" customWidth="1"/>
    <col min="3078" max="3078" width="6.7265625" style="74" customWidth="1"/>
    <col min="3079" max="3079" width="12.1796875" style="74" customWidth="1"/>
    <col min="3080" max="3328" width="11.453125" style="74"/>
    <col min="3329" max="3329" width="9.7265625" style="74" customWidth="1"/>
    <col min="3330" max="3330" width="46.7265625" style="74" customWidth="1"/>
    <col min="3331" max="3331" width="12.7265625" style="74" customWidth="1"/>
    <col min="3332" max="3332" width="11.1796875" style="74" customWidth="1"/>
    <col min="3333" max="3333" width="13.7265625" style="74" customWidth="1"/>
    <col min="3334" max="3334" width="6.7265625" style="74" customWidth="1"/>
    <col min="3335" max="3335" width="12.1796875" style="74" customWidth="1"/>
    <col min="3336" max="3584" width="11.453125" style="74"/>
    <col min="3585" max="3585" width="9.7265625" style="74" customWidth="1"/>
    <col min="3586" max="3586" width="46.7265625" style="74" customWidth="1"/>
    <col min="3587" max="3587" width="12.7265625" style="74" customWidth="1"/>
    <col min="3588" max="3588" width="11.1796875" style="74" customWidth="1"/>
    <col min="3589" max="3589" width="13.7265625" style="74" customWidth="1"/>
    <col min="3590" max="3590" width="6.7265625" style="74" customWidth="1"/>
    <col min="3591" max="3591" width="12.1796875" style="74" customWidth="1"/>
    <col min="3592" max="3840" width="11.453125" style="74"/>
    <col min="3841" max="3841" width="9.7265625" style="74" customWidth="1"/>
    <col min="3842" max="3842" width="46.7265625" style="74" customWidth="1"/>
    <col min="3843" max="3843" width="12.7265625" style="74" customWidth="1"/>
    <col min="3844" max="3844" width="11.1796875" style="74" customWidth="1"/>
    <col min="3845" max="3845" width="13.7265625" style="74" customWidth="1"/>
    <col min="3846" max="3846" width="6.7265625" style="74" customWidth="1"/>
    <col min="3847" max="3847" width="12.1796875" style="74" customWidth="1"/>
    <col min="3848" max="4096" width="11.453125" style="74"/>
    <col min="4097" max="4097" width="9.7265625" style="74" customWidth="1"/>
    <col min="4098" max="4098" width="46.7265625" style="74" customWidth="1"/>
    <col min="4099" max="4099" width="12.7265625" style="74" customWidth="1"/>
    <col min="4100" max="4100" width="11.1796875" style="74" customWidth="1"/>
    <col min="4101" max="4101" width="13.7265625" style="74" customWidth="1"/>
    <col min="4102" max="4102" width="6.7265625" style="74" customWidth="1"/>
    <col min="4103" max="4103" width="12.1796875" style="74" customWidth="1"/>
    <col min="4104" max="4352" width="11.453125" style="74"/>
    <col min="4353" max="4353" width="9.7265625" style="74" customWidth="1"/>
    <col min="4354" max="4354" width="46.7265625" style="74" customWidth="1"/>
    <col min="4355" max="4355" width="12.7265625" style="74" customWidth="1"/>
    <col min="4356" max="4356" width="11.1796875" style="74" customWidth="1"/>
    <col min="4357" max="4357" width="13.7265625" style="74" customWidth="1"/>
    <col min="4358" max="4358" width="6.7265625" style="74" customWidth="1"/>
    <col min="4359" max="4359" width="12.1796875" style="74" customWidth="1"/>
    <col min="4360" max="4608" width="11.453125" style="74"/>
    <col min="4609" max="4609" width="9.7265625" style="74" customWidth="1"/>
    <col min="4610" max="4610" width="46.7265625" style="74" customWidth="1"/>
    <col min="4611" max="4611" width="12.7265625" style="74" customWidth="1"/>
    <col min="4612" max="4612" width="11.1796875" style="74" customWidth="1"/>
    <col min="4613" max="4613" width="13.7265625" style="74" customWidth="1"/>
    <col min="4614" max="4614" width="6.7265625" style="74" customWidth="1"/>
    <col min="4615" max="4615" width="12.1796875" style="74" customWidth="1"/>
    <col min="4616" max="4864" width="11.453125" style="74"/>
    <col min="4865" max="4865" width="9.7265625" style="74" customWidth="1"/>
    <col min="4866" max="4866" width="46.7265625" style="74" customWidth="1"/>
    <col min="4867" max="4867" width="12.7265625" style="74" customWidth="1"/>
    <col min="4868" max="4868" width="11.1796875" style="74" customWidth="1"/>
    <col min="4869" max="4869" width="13.7265625" style="74" customWidth="1"/>
    <col min="4870" max="4870" width="6.7265625" style="74" customWidth="1"/>
    <col min="4871" max="4871" width="12.1796875" style="74" customWidth="1"/>
    <col min="4872" max="5120" width="11.453125" style="74"/>
    <col min="5121" max="5121" width="9.7265625" style="74" customWidth="1"/>
    <col min="5122" max="5122" width="46.7265625" style="74" customWidth="1"/>
    <col min="5123" max="5123" width="12.7265625" style="74" customWidth="1"/>
    <col min="5124" max="5124" width="11.1796875" style="74" customWidth="1"/>
    <col min="5125" max="5125" width="13.7265625" style="74" customWidth="1"/>
    <col min="5126" max="5126" width="6.7265625" style="74" customWidth="1"/>
    <col min="5127" max="5127" width="12.1796875" style="74" customWidth="1"/>
    <col min="5128" max="5376" width="11.453125" style="74"/>
    <col min="5377" max="5377" width="9.7265625" style="74" customWidth="1"/>
    <col min="5378" max="5378" width="46.7265625" style="74" customWidth="1"/>
    <col min="5379" max="5379" width="12.7265625" style="74" customWidth="1"/>
    <col min="5380" max="5380" width="11.1796875" style="74" customWidth="1"/>
    <col min="5381" max="5381" width="13.7265625" style="74" customWidth="1"/>
    <col min="5382" max="5382" width="6.7265625" style="74" customWidth="1"/>
    <col min="5383" max="5383" width="12.1796875" style="74" customWidth="1"/>
    <col min="5384" max="5632" width="11.453125" style="74"/>
    <col min="5633" max="5633" width="9.7265625" style="74" customWidth="1"/>
    <col min="5634" max="5634" width="46.7265625" style="74" customWidth="1"/>
    <col min="5635" max="5635" width="12.7265625" style="74" customWidth="1"/>
    <col min="5636" max="5636" width="11.1796875" style="74" customWidth="1"/>
    <col min="5637" max="5637" width="13.7265625" style="74" customWidth="1"/>
    <col min="5638" max="5638" width="6.7265625" style="74" customWidth="1"/>
    <col min="5639" max="5639" width="12.1796875" style="74" customWidth="1"/>
    <col min="5640" max="5888" width="11.453125" style="74"/>
    <col min="5889" max="5889" width="9.7265625" style="74" customWidth="1"/>
    <col min="5890" max="5890" width="46.7265625" style="74" customWidth="1"/>
    <col min="5891" max="5891" width="12.7265625" style="74" customWidth="1"/>
    <col min="5892" max="5892" width="11.1796875" style="74" customWidth="1"/>
    <col min="5893" max="5893" width="13.7265625" style="74" customWidth="1"/>
    <col min="5894" max="5894" width="6.7265625" style="74" customWidth="1"/>
    <col min="5895" max="5895" width="12.1796875" style="74" customWidth="1"/>
    <col min="5896" max="6144" width="11.453125" style="74"/>
    <col min="6145" max="6145" width="9.7265625" style="74" customWidth="1"/>
    <col min="6146" max="6146" width="46.7265625" style="74" customWidth="1"/>
    <col min="6147" max="6147" width="12.7265625" style="74" customWidth="1"/>
    <col min="6148" max="6148" width="11.1796875" style="74" customWidth="1"/>
    <col min="6149" max="6149" width="13.7265625" style="74" customWidth="1"/>
    <col min="6150" max="6150" width="6.7265625" style="74" customWidth="1"/>
    <col min="6151" max="6151" width="12.1796875" style="74" customWidth="1"/>
    <col min="6152" max="6400" width="11.453125" style="74"/>
    <col min="6401" max="6401" width="9.7265625" style="74" customWidth="1"/>
    <col min="6402" max="6402" width="46.7265625" style="74" customWidth="1"/>
    <col min="6403" max="6403" width="12.7265625" style="74" customWidth="1"/>
    <col min="6404" max="6404" width="11.1796875" style="74" customWidth="1"/>
    <col min="6405" max="6405" width="13.7265625" style="74" customWidth="1"/>
    <col min="6406" max="6406" width="6.7265625" style="74" customWidth="1"/>
    <col min="6407" max="6407" width="12.1796875" style="74" customWidth="1"/>
    <col min="6408" max="6656" width="11.453125" style="74"/>
    <col min="6657" max="6657" width="9.7265625" style="74" customWidth="1"/>
    <col min="6658" max="6658" width="46.7265625" style="74" customWidth="1"/>
    <col min="6659" max="6659" width="12.7265625" style="74" customWidth="1"/>
    <col min="6660" max="6660" width="11.1796875" style="74" customWidth="1"/>
    <col min="6661" max="6661" width="13.7265625" style="74" customWidth="1"/>
    <col min="6662" max="6662" width="6.7265625" style="74" customWidth="1"/>
    <col min="6663" max="6663" width="12.1796875" style="74" customWidth="1"/>
    <col min="6664" max="6912" width="11.453125" style="74"/>
    <col min="6913" max="6913" width="9.7265625" style="74" customWidth="1"/>
    <col min="6914" max="6914" width="46.7265625" style="74" customWidth="1"/>
    <col min="6915" max="6915" width="12.7265625" style="74" customWidth="1"/>
    <col min="6916" max="6916" width="11.1796875" style="74" customWidth="1"/>
    <col min="6917" max="6917" width="13.7265625" style="74" customWidth="1"/>
    <col min="6918" max="6918" width="6.7265625" style="74" customWidth="1"/>
    <col min="6919" max="6919" width="12.1796875" style="74" customWidth="1"/>
    <col min="6920" max="7168" width="11.453125" style="74"/>
    <col min="7169" max="7169" width="9.7265625" style="74" customWidth="1"/>
    <col min="7170" max="7170" width="46.7265625" style="74" customWidth="1"/>
    <col min="7171" max="7171" width="12.7265625" style="74" customWidth="1"/>
    <col min="7172" max="7172" width="11.1796875" style="74" customWidth="1"/>
    <col min="7173" max="7173" width="13.7265625" style="74" customWidth="1"/>
    <col min="7174" max="7174" width="6.7265625" style="74" customWidth="1"/>
    <col min="7175" max="7175" width="12.1796875" style="74" customWidth="1"/>
    <col min="7176" max="7424" width="11.453125" style="74"/>
    <col min="7425" max="7425" width="9.7265625" style="74" customWidth="1"/>
    <col min="7426" max="7426" width="46.7265625" style="74" customWidth="1"/>
    <col min="7427" max="7427" width="12.7265625" style="74" customWidth="1"/>
    <col min="7428" max="7428" width="11.1796875" style="74" customWidth="1"/>
    <col min="7429" max="7429" width="13.7265625" style="74" customWidth="1"/>
    <col min="7430" max="7430" width="6.7265625" style="74" customWidth="1"/>
    <col min="7431" max="7431" width="12.1796875" style="74" customWidth="1"/>
    <col min="7432" max="7680" width="11.453125" style="74"/>
    <col min="7681" max="7681" width="9.7265625" style="74" customWidth="1"/>
    <col min="7682" max="7682" width="46.7265625" style="74" customWidth="1"/>
    <col min="7683" max="7683" width="12.7265625" style="74" customWidth="1"/>
    <col min="7684" max="7684" width="11.1796875" style="74" customWidth="1"/>
    <col min="7685" max="7685" width="13.7265625" style="74" customWidth="1"/>
    <col min="7686" max="7686" width="6.7265625" style="74" customWidth="1"/>
    <col min="7687" max="7687" width="12.1796875" style="74" customWidth="1"/>
    <col min="7688" max="7936" width="11.453125" style="74"/>
    <col min="7937" max="7937" width="9.7265625" style="74" customWidth="1"/>
    <col min="7938" max="7938" width="46.7265625" style="74" customWidth="1"/>
    <col min="7939" max="7939" width="12.7265625" style="74" customWidth="1"/>
    <col min="7940" max="7940" width="11.1796875" style="74" customWidth="1"/>
    <col min="7941" max="7941" width="13.7265625" style="74" customWidth="1"/>
    <col min="7942" max="7942" width="6.7265625" style="74" customWidth="1"/>
    <col min="7943" max="7943" width="12.1796875" style="74" customWidth="1"/>
    <col min="7944" max="8192" width="11.453125" style="74"/>
    <col min="8193" max="8193" width="9.7265625" style="74" customWidth="1"/>
    <col min="8194" max="8194" width="46.7265625" style="74" customWidth="1"/>
    <col min="8195" max="8195" width="12.7265625" style="74" customWidth="1"/>
    <col min="8196" max="8196" width="11.1796875" style="74" customWidth="1"/>
    <col min="8197" max="8197" width="13.7265625" style="74" customWidth="1"/>
    <col min="8198" max="8198" width="6.7265625" style="74" customWidth="1"/>
    <col min="8199" max="8199" width="12.1796875" style="74" customWidth="1"/>
    <col min="8200" max="8448" width="11.453125" style="74"/>
    <col min="8449" max="8449" width="9.7265625" style="74" customWidth="1"/>
    <col min="8450" max="8450" width="46.7265625" style="74" customWidth="1"/>
    <col min="8451" max="8451" width="12.7265625" style="74" customWidth="1"/>
    <col min="8452" max="8452" width="11.1796875" style="74" customWidth="1"/>
    <col min="8453" max="8453" width="13.7265625" style="74" customWidth="1"/>
    <col min="8454" max="8454" width="6.7265625" style="74" customWidth="1"/>
    <col min="8455" max="8455" width="12.1796875" style="74" customWidth="1"/>
    <col min="8456" max="8704" width="11.453125" style="74"/>
    <col min="8705" max="8705" width="9.7265625" style="74" customWidth="1"/>
    <col min="8706" max="8706" width="46.7265625" style="74" customWidth="1"/>
    <col min="8707" max="8707" width="12.7265625" style="74" customWidth="1"/>
    <col min="8708" max="8708" width="11.1796875" style="74" customWidth="1"/>
    <col min="8709" max="8709" width="13.7265625" style="74" customWidth="1"/>
    <col min="8710" max="8710" width="6.7265625" style="74" customWidth="1"/>
    <col min="8711" max="8711" width="12.1796875" style="74" customWidth="1"/>
    <col min="8712" max="8960" width="11.453125" style="74"/>
    <col min="8961" max="8961" width="9.7265625" style="74" customWidth="1"/>
    <col min="8962" max="8962" width="46.7265625" style="74" customWidth="1"/>
    <col min="8963" max="8963" width="12.7265625" style="74" customWidth="1"/>
    <col min="8964" max="8964" width="11.1796875" style="74" customWidth="1"/>
    <col min="8965" max="8965" width="13.7265625" style="74" customWidth="1"/>
    <col min="8966" max="8966" width="6.7265625" style="74" customWidth="1"/>
    <col min="8967" max="8967" width="12.1796875" style="74" customWidth="1"/>
    <col min="8968" max="9216" width="11.453125" style="74"/>
    <col min="9217" max="9217" width="9.7265625" style="74" customWidth="1"/>
    <col min="9218" max="9218" width="46.7265625" style="74" customWidth="1"/>
    <col min="9219" max="9219" width="12.7265625" style="74" customWidth="1"/>
    <col min="9220" max="9220" width="11.1796875" style="74" customWidth="1"/>
    <col min="9221" max="9221" width="13.7265625" style="74" customWidth="1"/>
    <col min="9222" max="9222" width="6.7265625" style="74" customWidth="1"/>
    <col min="9223" max="9223" width="12.1796875" style="74" customWidth="1"/>
    <col min="9224" max="9472" width="11.453125" style="74"/>
    <col min="9473" max="9473" width="9.7265625" style="74" customWidth="1"/>
    <col min="9474" max="9474" width="46.7265625" style="74" customWidth="1"/>
    <col min="9475" max="9475" width="12.7265625" style="74" customWidth="1"/>
    <col min="9476" max="9476" width="11.1796875" style="74" customWidth="1"/>
    <col min="9477" max="9477" width="13.7265625" style="74" customWidth="1"/>
    <col min="9478" max="9478" width="6.7265625" style="74" customWidth="1"/>
    <col min="9479" max="9479" width="12.1796875" style="74" customWidth="1"/>
    <col min="9480" max="9728" width="11.453125" style="74"/>
    <col min="9729" max="9729" width="9.7265625" style="74" customWidth="1"/>
    <col min="9730" max="9730" width="46.7265625" style="74" customWidth="1"/>
    <col min="9731" max="9731" width="12.7265625" style="74" customWidth="1"/>
    <col min="9732" max="9732" width="11.1796875" style="74" customWidth="1"/>
    <col min="9733" max="9733" width="13.7265625" style="74" customWidth="1"/>
    <col min="9734" max="9734" width="6.7265625" style="74" customWidth="1"/>
    <col min="9735" max="9735" width="12.1796875" style="74" customWidth="1"/>
    <col min="9736" max="9984" width="11.453125" style="74"/>
    <col min="9985" max="9985" width="9.7265625" style="74" customWidth="1"/>
    <col min="9986" max="9986" width="46.7265625" style="74" customWidth="1"/>
    <col min="9987" max="9987" width="12.7265625" style="74" customWidth="1"/>
    <col min="9988" max="9988" width="11.1796875" style="74" customWidth="1"/>
    <col min="9989" max="9989" width="13.7265625" style="74" customWidth="1"/>
    <col min="9990" max="9990" width="6.7265625" style="74" customWidth="1"/>
    <col min="9991" max="9991" width="12.1796875" style="74" customWidth="1"/>
    <col min="9992" max="10240" width="11.453125" style="74"/>
    <col min="10241" max="10241" width="9.7265625" style="74" customWidth="1"/>
    <col min="10242" max="10242" width="46.7265625" style="74" customWidth="1"/>
    <col min="10243" max="10243" width="12.7265625" style="74" customWidth="1"/>
    <col min="10244" max="10244" width="11.1796875" style="74" customWidth="1"/>
    <col min="10245" max="10245" width="13.7265625" style="74" customWidth="1"/>
    <col min="10246" max="10246" width="6.7265625" style="74" customWidth="1"/>
    <col min="10247" max="10247" width="12.1796875" style="74" customWidth="1"/>
    <col min="10248" max="10496" width="11.453125" style="74"/>
    <col min="10497" max="10497" width="9.7265625" style="74" customWidth="1"/>
    <col min="10498" max="10498" width="46.7265625" style="74" customWidth="1"/>
    <col min="10499" max="10499" width="12.7265625" style="74" customWidth="1"/>
    <col min="10500" max="10500" width="11.1796875" style="74" customWidth="1"/>
    <col min="10501" max="10501" width="13.7265625" style="74" customWidth="1"/>
    <col min="10502" max="10502" width="6.7265625" style="74" customWidth="1"/>
    <col min="10503" max="10503" width="12.1796875" style="74" customWidth="1"/>
    <col min="10504" max="10752" width="11.453125" style="74"/>
    <col min="10753" max="10753" width="9.7265625" style="74" customWidth="1"/>
    <col min="10754" max="10754" width="46.7265625" style="74" customWidth="1"/>
    <col min="10755" max="10755" width="12.7265625" style="74" customWidth="1"/>
    <col min="10756" max="10756" width="11.1796875" style="74" customWidth="1"/>
    <col min="10757" max="10757" width="13.7265625" style="74" customWidth="1"/>
    <col min="10758" max="10758" width="6.7265625" style="74" customWidth="1"/>
    <col min="10759" max="10759" width="12.1796875" style="74" customWidth="1"/>
    <col min="10760" max="11008" width="11.453125" style="74"/>
    <col min="11009" max="11009" width="9.7265625" style="74" customWidth="1"/>
    <col min="11010" max="11010" width="46.7265625" style="74" customWidth="1"/>
    <col min="11011" max="11011" width="12.7265625" style="74" customWidth="1"/>
    <col min="11012" max="11012" width="11.1796875" style="74" customWidth="1"/>
    <col min="11013" max="11013" width="13.7265625" style="74" customWidth="1"/>
    <col min="11014" max="11014" width="6.7265625" style="74" customWidth="1"/>
    <col min="11015" max="11015" width="12.1796875" style="74" customWidth="1"/>
    <col min="11016" max="11264" width="11.453125" style="74"/>
    <col min="11265" max="11265" width="9.7265625" style="74" customWidth="1"/>
    <col min="11266" max="11266" width="46.7265625" style="74" customWidth="1"/>
    <col min="11267" max="11267" width="12.7265625" style="74" customWidth="1"/>
    <col min="11268" max="11268" width="11.1796875" style="74" customWidth="1"/>
    <col min="11269" max="11269" width="13.7265625" style="74" customWidth="1"/>
    <col min="11270" max="11270" width="6.7265625" style="74" customWidth="1"/>
    <col min="11271" max="11271" width="12.1796875" style="74" customWidth="1"/>
    <col min="11272" max="11520" width="11.453125" style="74"/>
    <col min="11521" max="11521" width="9.7265625" style="74" customWidth="1"/>
    <col min="11522" max="11522" width="46.7265625" style="74" customWidth="1"/>
    <col min="11523" max="11523" width="12.7265625" style="74" customWidth="1"/>
    <col min="11524" max="11524" width="11.1796875" style="74" customWidth="1"/>
    <col min="11525" max="11525" width="13.7265625" style="74" customWidth="1"/>
    <col min="11526" max="11526" width="6.7265625" style="74" customWidth="1"/>
    <col min="11527" max="11527" width="12.1796875" style="74" customWidth="1"/>
    <col min="11528" max="11776" width="11.453125" style="74"/>
    <col min="11777" max="11777" width="9.7265625" style="74" customWidth="1"/>
    <col min="11778" max="11778" width="46.7265625" style="74" customWidth="1"/>
    <col min="11779" max="11779" width="12.7265625" style="74" customWidth="1"/>
    <col min="11780" max="11780" width="11.1796875" style="74" customWidth="1"/>
    <col min="11781" max="11781" width="13.7265625" style="74" customWidth="1"/>
    <col min="11782" max="11782" width="6.7265625" style="74" customWidth="1"/>
    <col min="11783" max="11783" width="12.1796875" style="74" customWidth="1"/>
    <col min="11784" max="12032" width="11.453125" style="74"/>
    <col min="12033" max="12033" width="9.7265625" style="74" customWidth="1"/>
    <col min="12034" max="12034" width="46.7265625" style="74" customWidth="1"/>
    <col min="12035" max="12035" width="12.7265625" style="74" customWidth="1"/>
    <col min="12036" max="12036" width="11.1796875" style="74" customWidth="1"/>
    <col min="12037" max="12037" width="13.7265625" style="74" customWidth="1"/>
    <col min="12038" max="12038" width="6.7265625" style="74" customWidth="1"/>
    <col min="12039" max="12039" width="12.1796875" style="74" customWidth="1"/>
    <col min="12040" max="12288" width="11.453125" style="74"/>
    <col min="12289" max="12289" width="9.7265625" style="74" customWidth="1"/>
    <col min="12290" max="12290" width="46.7265625" style="74" customWidth="1"/>
    <col min="12291" max="12291" width="12.7265625" style="74" customWidth="1"/>
    <col min="12292" max="12292" width="11.1796875" style="74" customWidth="1"/>
    <col min="12293" max="12293" width="13.7265625" style="74" customWidth="1"/>
    <col min="12294" max="12294" width="6.7265625" style="74" customWidth="1"/>
    <col min="12295" max="12295" width="12.1796875" style="74" customWidth="1"/>
    <col min="12296" max="12544" width="11.453125" style="74"/>
    <col min="12545" max="12545" width="9.7265625" style="74" customWidth="1"/>
    <col min="12546" max="12546" width="46.7265625" style="74" customWidth="1"/>
    <col min="12547" max="12547" width="12.7265625" style="74" customWidth="1"/>
    <col min="12548" max="12548" width="11.1796875" style="74" customWidth="1"/>
    <col min="12549" max="12549" width="13.7265625" style="74" customWidth="1"/>
    <col min="12550" max="12550" width="6.7265625" style="74" customWidth="1"/>
    <col min="12551" max="12551" width="12.1796875" style="74" customWidth="1"/>
    <col min="12552" max="12800" width="11.453125" style="74"/>
    <col min="12801" max="12801" width="9.7265625" style="74" customWidth="1"/>
    <col min="12802" max="12802" width="46.7265625" style="74" customWidth="1"/>
    <col min="12803" max="12803" width="12.7265625" style="74" customWidth="1"/>
    <col min="12804" max="12804" width="11.1796875" style="74" customWidth="1"/>
    <col min="12805" max="12805" width="13.7265625" style="74" customWidth="1"/>
    <col min="12806" max="12806" width="6.7265625" style="74" customWidth="1"/>
    <col min="12807" max="12807" width="12.1796875" style="74" customWidth="1"/>
    <col min="12808" max="13056" width="11.453125" style="74"/>
    <col min="13057" max="13057" width="9.7265625" style="74" customWidth="1"/>
    <col min="13058" max="13058" width="46.7265625" style="74" customWidth="1"/>
    <col min="13059" max="13059" width="12.7265625" style="74" customWidth="1"/>
    <col min="13060" max="13060" width="11.1796875" style="74" customWidth="1"/>
    <col min="13061" max="13061" width="13.7265625" style="74" customWidth="1"/>
    <col min="13062" max="13062" width="6.7265625" style="74" customWidth="1"/>
    <col min="13063" max="13063" width="12.1796875" style="74" customWidth="1"/>
    <col min="13064" max="13312" width="11.453125" style="74"/>
    <col min="13313" max="13313" width="9.7265625" style="74" customWidth="1"/>
    <col min="13314" max="13314" width="46.7265625" style="74" customWidth="1"/>
    <col min="13315" max="13315" width="12.7265625" style="74" customWidth="1"/>
    <col min="13316" max="13316" width="11.1796875" style="74" customWidth="1"/>
    <col min="13317" max="13317" width="13.7265625" style="74" customWidth="1"/>
    <col min="13318" max="13318" width="6.7265625" style="74" customWidth="1"/>
    <col min="13319" max="13319" width="12.1796875" style="74" customWidth="1"/>
    <col min="13320" max="13568" width="11.453125" style="74"/>
    <col min="13569" max="13569" width="9.7265625" style="74" customWidth="1"/>
    <col min="13570" max="13570" width="46.7265625" style="74" customWidth="1"/>
    <col min="13571" max="13571" width="12.7265625" style="74" customWidth="1"/>
    <col min="13572" max="13572" width="11.1796875" style="74" customWidth="1"/>
    <col min="13573" max="13573" width="13.7265625" style="74" customWidth="1"/>
    <col min="13574" max="13574" width="6.7265625" style="74" customWidth="1"/>
    <col min="13575" max="13575" width="12.1796875" style="74" customWidth="1"/>
    <col min="13576" max="13824" width="11.453125" style="74"/>
    <col min="13825" max="13825" width="9.7265625" style="74" customWidth="1"/>
    <col min="13826" max="13826" width="46.7265625" style="74" customWidth="1"/>
    <col min="13827" max="13827" width="12.7265625" style="74" customWidth="1"/>
    <col min="13828" max="13828" width="11.1796875" style="74" customWidth="1"/>
    <col min="13829" max="13829" width="13.7265625" style="74" customWidth="1"/>
    <col min="13830" max="13830" width="6.7265625" style="74" customWidth="1"/>
    <col min="13831" max="13831" width="12.1796875" style="74" customWidth="1"/>
    <col min="13832" max="14080" width="11.453125" style="74"/>
    <col min="14081" max="14081" width="9.7265625" style="74" customWidth="1"/>
    <col min="14082" max="14082" width="46.7265625" style="74" customWidth="1"/>
    <col min="14083" max="14083" width="12.7265625" style="74" customWidth="1"/>
    <col min="14084" max="14084" width="11.1796875" style="74" customWidth="1"/>
    <col min="14085" max="14085" width="13.7265625" style="74" customWidth="1"/>
    <col min="14086" max="14086" width="6.7265625" style="74" customWidth="1"/>
    <col min="14087" max="14087" width="12.1796875" style="74" customWidth="1"/>
    <col min="14088" max="14336" width="11.453125" style="74"/>
    <col min="14337" max="14337" width="9.7265625" style="74" customWidth="1"/>
    <col min="14338" max="14338" width="46.7265625" style="74" customWidth="1"/>
    <col min="14339" max="14339" width="12.7265625" style="74" customWidth="1"/>
    <col min="14340" max="14340" width="11.1796875" style="74" customWidth="1"/>
    <col min="14341" max="14341" width="13.7265625" style="74" customWidth="1"/>
    <col min="14342" max="14342" width="6.7265625" style="74" customWidth="1"/>
    <col min="14343" max="14343" width="12.1796875" style="74" customWidth="1"/>
    <col min="14344" max="14592" width="11.453125" style="74"/>
    <col min="14593" max="14593" width="9.7265625" style="74" customWidth="1"/>
    <col min="14594" max="14594" width="46.7265625" style="74" customWidth="1"/>
    <col min="14595" max="14595" width="12.7265625" style="74" customWidth="1"/>
    <col min="14596" max="14596" width="11.1796875" style="74" customWidth="1"/>
    <col min="14597" max="14597" width="13.7265625" style="74" customWidth="1"/>
    <col min="14598" max="14598" width="6.7265625" style="74" customWidth="1"/>
    <col min="14599" max="14599" width="12.1796875" style="74" customWidth="1"/>
    <col min="14600" max="14848" width="11.453125" style="74"/>
    <col min="14849" max="14849" width="9.7265625" style="74" customWidth="1"/>
    <col min="14850" max="14850" width="46.7265625" style="74" customWidth="1"/>
    <col min="14851" max="14851" width="12.7265625" style="74" customWidth="1"/>
    <col min="14852" max="14852" width="11.1796875" style="74" customWidth="1"/>
    <col min="14853" max="14853" width="13.7265625" style="74" customWidth="1"/>
    <col min="14854" max="14854" width="6.7265625" style="74" customWidth="1"/>
    <col min="14855" max="14855" width="12.1796875" style="74" customWidth="1"/>
    <col min="14856" max="15104" width="11.453125" style="74"/>
    <col min="15105" max="15105" width="9.7265625" style="74" customWidth="1"/>
    <col min="15106" max="15106" width="46.7265625" style="74" customWidth="1"/>
    <col min="15107" max="15107" width="12.7265625" style="74" customWidth="1"/>
    <col min="15108" max="15108" width="11.1796875" style="74" customWidth="1"/>
    <col min="15109" max="15109" width="13.7265625" style="74" customWidth="1"/>
    <col min="15110" max="15110" width="6.7265625" style="74" customWidth="1"/>
    <col min="15111" max="15111" width="12.1796875" style="74" customWidth="1"/>
    <col min="15112" max="15360" width="11.453125" style="74"/>
    <col min="15361" max="15361" width="9.7265625" style="74" customWidth="1"/>
    <col min="15362" max="15362" width="46.7265625" style="74" customWidth="1"/>
    <col min="15363" max="15363" width="12.7265625" style="74" customWidth="1"/>
    <col min="15364" max="15364" width="11.1796875" style="74" customWidth="1"/>
    <col min="15365" max="15365" width="13.7265625" style="74" customWidth="1"/>
    <col min="15366" max="15366" width="6.7265625" style="74" customWidth="1"/>
    <col min="15367" max="15367" width="12.1796875" style="74" customWidth="1"/>
    <col min="15368" max="15616" width="11.453125" style="74"/>
    <col min="15617" max="15617" width="9.7265625" style="74" customWidth="1"/>
    <col min="15618" max="15618" width="46.7265625" style="74" customWidth="1"/>
    <col min="15619" max="15619" width="12.7265625" style="74" customWidth="1"/>
    <col min="15620" max="15620" width="11.1796875" style="74" customWidth="1"/>
    <col min="15621" max="15621" width="13.7265625" style="74" customWidth="1"/>
    <col min="15622" max="15622" width="6.7265625" style="74" customWidth="1"/>
    <col min="15623" max="15623" width="12.1796875" style="74" customWidth="1"/>
    <col min="15624" max="15872" width="11.453125" style="74"/>
    <col min="15873" max="15873" width="9.7265625" style="74" customWidth="1"/>
    <col min="15874" max="15874" width="46.7265625" style="74" customWidth="1"/>
    <col min="15875" max="15875" width="12.7265625" style="74" customWidth="1"/>
    <col min="15876" max="15876" width="11.1796875" style="74" customWidth="1"/>
    <col min="15877" max="15877" width="13.7265625" style="74" customWidth="1"/>
    <col min="15878" max="15878" width="6.7265625" style="74" customWidth="1"/>
    <col min="15879" max="15879" width="12.1796875" style="74" customWidth="1"/>
    <col min="15880" max="16128" width="11.453125" style="74"/>
    <col min="16129" max="16129" width="9.7265625" style="74" customWidth="1"/>
    <col min="16130" max="16130" width="46.7265625" style="74" customWidth="1"/>
    <col min="16131" max="16131" width="12.7265625" style="74" customWidth="1"/>
    <col min="16132" max="16132" width="11.1796875" style="74" customWidth="1"/>
    <col min="16133" max="16133" width="13.7265625" style="74" customWidth="1"/>
    <col min="16134" max="16134" width="6.7265625" style="74" customWidth="1"/>
    <col min="16135" max="16135" width="12.1796875" style="74" customWidth="1"/>
    <col min="16136" max="16384" width="11.453125" style="74"/>
  </cols>
  <sheetData>
    <row r="1" spans="1:12" x14ac:dyDescent="0.3">
      <c r="A1" s="915" t="s">
        <v>954</v>
      </c>
      <c r="B1" s="915"/>
    </row>
    <row r="2" spans="1:12" x14ac:dyDescent="0.3">
      <c r="A2" s="916"/>
      <c r="D2" s="1008"/>
    </row>
    <row r="3" spans="1:12" ht="13.5" thickBot="1" x14ac:dyDescent="0.35"/>
    <row r="4" spans="1:12" x14ac:dyDescent="0.3">
      <c r="A4" s="1009" t="s">
        <v>955</v>
      </c>
      <c r="B4" s="1010"/>
      <c r="C4" s="1011"/>
      <c r="D4" s="1012" t="s">
        <v>1</v>
      </c>
      <c r="E4" s="1013" t="s">
        <v>956</v>
      </c>
    </row>
    <row r="5" spans="1:12" ht="13.5" thickBot="1" x14ac:dyDescent="0.35">
      <c r="A5" s="1014"/>
      <c r="B5" s="1015"/>
      <c r="C5" s="1016"/>
      <c r="D5" s="1017"/>
      <c r="E5" s="1018"/>
    </row>
    <row r="6" spans="1:12" s="84" customFormat="1" ht="12.75" customHeight="1" x14ac:dyDescent="0.3">
      <c r="A6" s="1268" t="s">
        <v>957</v>
      </c>
      <c r="B6" s="1269"/>
      <c r="C6" s="1269"/>
      <c r="D6" s="1269"/>
      <c r="E6" s="1270"/>
    </row>
    <row r="7" spans="1:12" s="84" customFormat="1" x14ac:dyDescent="0.3">
      <c r="A7" s="1311"/>
      <c r="B7" s="1312"/>
      <c r="C7" s="1312"/>
      <c r="D7" s="1312"/>
      <c r="E7" s="1313"/>
    </row>
    <row r="8" spans="1:12" s="84" customFormat="1" x14ac:dyDescent="0.3">
      <c r="A8" s="1311"/>
      <c r="B8" s="1312"/>
      <c r="C8" s="1312"/>
      <c r="D8" s="1312"/>
      <c r="E8" s="1313"/>
    </row>
    <row r="9" spans="1:12" ht="13.5" thickBot="1" x14ac:dyDescent="0.35">
      <c r="A9" s="1271"/>
      <c r="B9" s="1272"/>
      <c r="C9" s="1272"/>
      <c r="D9" s="1272"/>
      <c r="E9" s="1273"/>
    </row>
    <row r="10" spans="1:12" s="917" customFormat="1" ht="11.5" x14ac:dyDescent="0.25">
      <c r="A10" s="26" t="s">
        <v>398</v>
      </c>
      <c r="B10" s="27"/>
      <c r="C10" s="28"/>
      <c r="D10" s="28"/>
      <c r="E10" s="29"/>
    </row>
    <row r="11" spans="1:12" s="917" customFormat="1" ht="11.5" x14ac:dyDescent="0.25">
      <c r="A11" s="26" t="s">
        <v>958</v>
      </c>
      <c r="B11" s="27"/>
      <c r="C11" s="28"/>
      <c r="D11" s="28"/>
      <c r="E11" s="29"/>
    </row>
    <row r="12" spans="1:12" s="917" customFormat="1" ht="11.5" x14ac:dyDescent="0.25">
      <c r="A12" s="26" t="s">
        <v>959</v>
      </c>
      <c r="B12" s="27"/>
      <c r="C12" s="28"/>
      <c r="D12" s="28"/>
      <c r="E12" s="29"/>
    </row>
    <row r="13" spans="1:12" s="917" customFormat="1" ht="12" thickBot="1" x14ac:dyDescent="0.3">
      <c r="A13" s="26" t="s">
        <v>4</v>
      </c>
      <c r="B13" s="27"/>
      <c r="C13" s="28"/>
      <c r="D13" s="28"/>
      <c r="E13" s="29"/>
      <c r="F13" s="924"/>
      <c r="G13" s="924"/>
    </row>
    <row r="14" spans="1:12" s="925" customFormat="1" ht="12" thickBot="1" x14ac:dyDescent="0.3">
      <c r="A14" s="1019" t="s">
        <v>5</v>
      </c>
      <c r="B14" s="1020"/>
      <c r="C14" s="1021"/>
      <c r="D14" s="1022"/>
      <c r="E14" s="1023">
        <f>(C16+C39+C61+C85+C93)</f>
        <v>69254545.919999987</v>
      </c>
      <c r="F14" s="1024"/>
    </row>
    <row r="15" spans="1:12" s="925" customFormat="1" ht="12" thickBot="1" x14ac:dyDescent="0.3">
      <c r="A15" s="39"/>
      <c r="B15" s="39"/>
      <c r="C15" s="40"/>
      <c r="D15" s="40"/>
      <c r="E15" s="40"/>
    </row>
    <row r="16" spans="1:12" s="75" customFormat="1" ht="12.75" customHeight="1" thickBot="1" x14ac:dyDescent="0.3">
      <c r="A16" s="1524" t="s">
        <v>6</v>
      </c>
      <c r="B16" s="1525"/>
      <c r="C16" s="1025">
        <f>C17+C24+C31</f>
        <v>64655005.919999994</v>
      </c>
      <c r="D16" s="40"/>
      <c r="E16" s="1026"/>
      <c r="F16" s="249"/>
      <c r="H16" s="955"/>
      <c r="I16" s="955"/>
      <c r="J16" s="955"/>
      <c r="K16" s="955"/>
      <c r="L16" s="955"/>
    </row>
    <row r="17" spans="1:12" s="75" customFormat="1" ht="12.75" customHeight="1" x14ac:dyDescent="0.25">
      <c r="A17" s="39" t="s">
        <v>7</v>
      </c>
      <c r="B17" s="46" t="s">
        <v>8</v>
      </c>
      <c r="C17" s="40">
        <f>SUM(C18:C23)</f>
        <v>4163994.29</v>
      </c>
      <c r="D17" s="122"/>
      <c r="E17" s="83"/>
      <c r="F17" s="249"/>
      <c r="H17" s="255"/>
      <c r="I17" s="255"/>
      <c r="J17" s="255"/>
      <c r="K17" s="255"/>
      <c r="L17" s="255"/>
    </row>
    <row r="18" spans="1:12" s="75" customFormat="1" ht="12.75" customHeight="1" x14ac:dyDescent="0.25">
      <c r="A18" s="27" t="s">
        <v>9</v>
      </c>
      <c r="B18" s="28" t="s">
        <v>10</v>
      </c>
      <c r="C18" s="28">
        <f>486508.48+176024.49+2702808.45</f>
        <v>3365341.42</v>
      </c>
      <c r="D18" s="122"/>
      <c r="E18" s="83"/>
      <c r="F18" s="249"/>
    </row>
    <row r="19" spans="1:12" s="75" customFormat="1" ht="12.75" customHeight="1" x14ac:dyDescent="0.25">
      <c r="A19" s="27" t="s">
        <v>11</v>
      </c>
      <c r="B19" s="28" t="s">
        <v>12</v>
      </c>
      <c r="C19" s="28">
        <f>121626.38+432449.44</f>
        <v>554075.82000000007</v>
      </c>
      <c r="D19" s="122"/>
      <c r="E19" s="1027"/>
      <c r="F19" s="249"/>
    </row>
    <row r="20" spans="1:12" s="75" customFormat="1" ht="12.75" customHeight="1" x14ac:dyDescent="0.25">
      <c r="A20" s="27" t="s">
        <v>13</v>
      </c>
      <c r="B20" s="28" t="s">
        <v>14</v>
      </c>
      <c r="C20" s="28">
        <v>101649.05</v>
      </c>
      <c r="D20" s="122"/>
      <c r="E20" s="1027"/>
      <c r="F20" s="249"/>
    </row>
    <row r="21" spans="1:12" s="75" customFormat="1" ht="12.75" customHeight="1" x14ac:dyDescent="0.25">
      <c r="A21" s="27" t="s">
        <v>15</v>
      </c>
      <c r="B21" s="28" t="s">
        <v>16</v>
      </c>
      <c r="C21" s="28">
        <v>1</v>
      </c>
      <c r="D21" s="122"/>
      <c r="E21" s="83"/>
      <c r="F21" s="249"/>
    </row>
    <row r="22" spans="1:12" s="75" customFormat="1" ht="12.75" customHeight="1" x14ac:dyDescent="0.25">
      <c r="A22" s="27" t="s">
        <v>17</v>
      </c>
      <c r="B22" s="28" t="s">
        <v>18</v>
      </c>
      <c r="C22" s="28">
        <f>14830+128096</f>
        <v>142926</v>
      </c>
      <c r="D22" s="122"/>
      <c r="E22" s="83"/>
      <c r="F22" s="249"/>
    </row>
    <row r="23" spans="1:12" s="109" customFormat="1" ht="12.75" customHeight="1" x14ac:dyDescent="0.25">
      <c r="A23" s="27" t="s">
        <v>19</v>
      </c>
      <c r="B23" s="28" t="s">
        <v>20</v>
      </c>
      <c r="C23" s="28">
        <v>1</v>
      </c>
      <c r="D23" s="122"/>
      <c r="E23" s="83"/>
      <c r="F23" s="413"/>
    </row>
    <row r="24" spans="1:12" s="109" customFormat="1" ht="12.75" customHeight="1" x14ac:dyDescent="0.25">
      <c r="A24" s="39" t="s">
        <v>21</v>
      </c>
      <c r="B24" s="40" t="s">
        <v>22</v>
      </c>
      <c r="C24" s="40">
        <f>SUM(C25:C30)</f>
        <v>46410441.979999997</v>
      </c>
      <c r="D24" s="1028"/>
      <c r="E24" s="53"/>
      <c r="F24" s="413"/>
    </row>
    <row r="25" spans="1:12" s="109" customFormat="1" ht="12.75" customHeight="1" x14ac:dyDescent="0.25">
      <c r="A25" s="27" t="s">
        <v>23</v>
      </c>
      <c r="B25" s="28" t="s">
        <v>24</v>
      </c>
      <c r="C25" s="28">
        <f>5620570.41+1602465.38+31329276.28</f>
        <v>38552312.07</v>
      </c>
      <c r="D25" s="1028"/>
      <c r="E25" s="53"/>
      <c r="F25" s="413"/>
    </row>
    <row r="26" spans="1:12" s="109" customFormat="1" ht="12.75" customHeight="1" x14ac:dyDescent="0.25">
      <c r="A26" s="27" t="s">
        <v>25</v>
      </c>
      <c r="B26" s="28" t="s">
        <v>26</v>
      </c>
      <c r="C26" s="28">
        <f>4996062.6+1506232.1</f>
        <v>6502294.6999999993</v>
      </c>
      <c r="D26" s="1028"/>
      <c r="E26" s="53"/>
      <c r="F26" s="413"/>
    </row>
    <row r="27" spans="1:12" s="109" customFormat="1" ht="12.75" customHeight="1" x14ac:dyDescent="0.25">
      <c r="A27" s="27" t="s">
        <v>27</v>
      </c>
      <c r="B27" s="28" t="s">
        <v>28</v>
      </c>
      <c r="C27" s="28">
        <v>1355832.21</v>
      </c>
      <c r="D27" s="1028"/>
      <c r="E27" s="53"/>
    </row>
    <row r="28" spans="1:12" s="75" customFormat="1" ht="12.75" customHeight="1" x14ac:dyDescent="0.25">
      <c r="A28" s="27" t="s">
        <v>29</v>
      </c>
      <c r="B28" s="28" t="s">
        <v>30</v>
      </c>
      <c r="C28" s="28">
        <v>1</v>
      </c>
      <c r="D28" s="1028"/>
      <c r="E28" s="53"/>
      <c r="F28" s="81"/>
      <c r="G28" s="81"/>
      <c r="H28" s="81"/>
    </row>
    <row r="29" spans="1:12" s="75" customFormat="1" ht="12.75" customHeight="1" x14ac:dyDescent="0.25">
      <c r="A29" s="27" t="s">
        <v>31</v>
      </c>
      <c r="B29" s="28" t="s">
        <v>32</v>
      </c>
      <c r="C29" s="28">
        <v>1</v>
      </c>
      <c r="D29" s="122"/>
      <c r="E29" s="83"/>
      <c r="F29" s="249"/>
    </row>
    <row r="30" spans="1:12" s="109" customFormat="1" ht="12.75" customHeight="1" x14ac:dyDescent="0.25">
      <c r="A30" s="27" t="s">
        <v>33</v>
      </c>
      <c r="B30" s="28" t="s">
        <v>34</v>
      </c>
      <c r="C30" s="28">
        <v>1</v>
      </c>
      <c r="D30" s="122"/>
      <c r="E30" s="83"/>
      <c r="F30" s="413"/>
    </row>
    <row r="31" spans="1:12" s="109" customFormat="1" ht="12.75" customHeight="1" x14ac:dyDescent="0.25">
      <c r="A31" s="39" t="s">
        <v>35</v>
      </c>
      <c r="B31" s="40" t="s">
        <v>36</v>
      </c>
      <c r="C31" s="40">
        <f>SUM(C32:C37)</f>
        <v>14080569.649999997</v>
      </c>
      <c r="D31" s="122"/>
      <c r="E31" s="83"/>
      <c r="F31" s="413"/>
    </row>
    <row r="32" spans="1:12" s="109" customFormat="1" ht="12.75" customHeight="1" x14ac:dyDescent="0.25">
      <c r="A32" s="27" t="s">
        <v>37</v>
      </c>
      <c r="B32" s="28" t="s">
        <v>38</v>
      </c>
      <c r="C32" s="28">
        <f>1712973.65+491806.48+9516520.79</f>
        <v>11721300.919999998</v>
      </c>
      <c r="D32" s="165"/>
      <c r="E32" s="83"/>
    </row>
    <row r="33" spans="1:8" s="75" customFormat="1" ht="12.75" customHeight="1" x14ac:dyDescent="0.25">
      <c r="A33" s="27" t="s">
        <v>39</v>
      </c>
      <c r="B33" s="28" t="s">
        <v>40</v>
      </c>
      <c r="C33" s="28">
        <f>428243.41+1522643.28</f>
        <v>1950886.69</v>
      </c>
      <c r="D33" s="165"/>
      <c r="E33" s="83"/>
      <c r="F33" s="249"/>
    </row>
    <row r="34" spans="1:8" s="75" customFormat="1" ht="12.75" customHeight="1" x14ac:dyDescent="0.25">
      <c r="A34" s="27" t="s">
        <v>41</v>
      </c>
      <c r="B34" s="28" t="s">
        <v>42</v>
      </c>
      <c r="C34" s="28">
        <v>260740.04</v>
      </c>
      <c r="D34" s="165"/>
      <c r="E34" s="83"/>
      <c r="F34" s="249"/>
    </row>
    <row r="35" spans="1:8" s="109" customFormat="1" ht="12.75" customHeight="1" x14ac:dyDescent="0.25">
      <c r="A35" s="27" t="s">
        <v>43</v>
      </c>
      <c r="B35" s="28" t="s">
        <v>44</v>
      </c>
      <c r="C35" s="28">
        <v>1</v>
      </c>
      <c r="D35" s="122"/>
      <c r="E35" s="83"/>
      <c r="F35" s="413"/>
    </row>
    <row r="36" spans="1:8" s="109" customFormat="1" ht="12.75" customHeight="1" x14ac:dyDescent="0.25">
      <c r="A36" s="27" t="s">
        <v>45</v>
      </c>
      <c r="B36" s="28" t="s">
        <v>46</v>
      </c>
      <c r="C36" s="28">
        <f>2966+144674</f>
        <v>147640</v>
      </c>
      <c r="D36" s="122"/>
      <c r="E36" s="83"/>
      <c r="F36" s="413"/>
    </row>
    <row r="37" spans="1:8" s="84" customFormat="1" x14ac:dyDescent="0.3">
      <c r="A37" s="27" t="s">
        <v>47</v>
      </c>
      <c r="B37" s="28" t="s">
        <v>48</v>
      </c>
      <c r="C37" s="28">
        <v>1</v>
      </c>
      <c r="D37" s="122"/>
      <c r="E37" s="83"/>
    </row>
    <row r="38" spans="1:8" s="84" customFormat="1" ht="13.5" thickBot="1" x14ac:dyDescent="0.35">
      <c r="A38" s="27"/>
      <c r="B38" s="52"/>
      <c r="C38" s="69"/>
      <c r="D38" s="105"/>
      <c r="E38" s="105"/>
    </row>
    <row r="39" spans="1:8" s="84" customFormat="1" ht="13.5" thickBot="1" x14ac:dyDescent="0.35">
      <c r="A39" s="1290" t="s">
        <v>49</v>
      </c>
      <c r="B39" s="1526"/>
      <c r="C39" s="56">
        <f>C40+C42+C44+C46+C48+C56+C53</f>
        <v>750920</v>
      </c>
      <c r="D39" s="105"/>
      <c r="E39" s="105"/>
    </row>
    <row r="40" spans="1:8" s="81" customFormat="1" ht="13.5" customHeight="1" x14ac:dyDescent="0.25">
      <c r="A40" s="39" t="s">
        <v>50</v>
      </c>
      <c r="B40" s="39" t="s">
        <v>51</v>
      </c>
      <c r="C40" s="58">
        <f>SUM(C41)</f>
        <v>170140</v>
      </c>
      <c r="D40" s="170"/>
      <c r="E40" s="170"/>
      <c r="F40" s="1028"/>
      <c r="G40" s="95"/>
    </row>
    <row r="41" spans="1:8" s="81" customFormat="1" ht="13.5" customHeight="1" x14ac:dyDescent="0.25">
      <c r="A41" s="27" t="s">
        <v>52</v>
      </c>
      <c r="B41" s="27" t="s">
        <v>53</v>
      </c>
      <c r="C41" s="28">
        <v>170140</v>
      </c>
      <c r="D41" s="122"/>
      <c r="E41" s="40"/>
      <c r="F41" s="1028"/>
      <c r="G41" s="95"/>
    </row>
    <row r="42" spans="1:8" s="81" customFormat="1" ht="13.5" customHeight="1" x14ac:dyDescent="0.25">
      <c r="A42" s="68" t="s">
        <v>150</v>
      </c>
      <c r="B42" s="39" t="s">
        <v>336</v>
      </c>
      <c r="C42" s="40">
        <f>SUM(C43)</f>
        <v>20080</v>
      </c>
      <c r="D42" s="122"/>
      <c r="E42" s="40"/>
      <c r="F42" s="1028"/>
      <c r="G42" s="95"/>
    </row>
    <row r="43" spans="1:8" s="81" customFormat="1" ht="13.5" customHeight="1" x14ac:dyDescent="0.25">
      <c r="A43" s="52" t="s">
        <v>172</v>
      </c>
      <c r="B43" s="27" t="s">
        <v>173</v>
      </c>
      <c r="C43" s="28">
        <v>20080</v>
      </c>
      <c r="D43" s="122"/>
      <c r="E43" s="40"/>
      <c r="F43" s="1028"/>
      <c r="G43" s="95"/>
    </row>
    <row r="44" spans="1:8" s="75" customFormat="1" ht="13.5" customHeight="1" x14ac:dyDescent="0.25">
      <c r="A44" s="39" t="s">
        <v>54</v>
      </c>
      <c r="B44" s="39" t="s">
        <v>55</v>
      </c>
      <c r="C44" s="40">
        <f>SUM(C45:C45)</f>
        <v>45150</v>
      </c>
      <c r="D44" s="122"/>
      <c r="E44" s="40"/>
      <c r="F44" s="1028"/>
      <c r="G44" s="95"/>
      <c r="H44" s="81"/>
    </row>
    <row r="45" spans="1:8" s="75" customFormat="1" ht="13.5" customHeight="1" x14ac:dyDescent="0.25">
      <c r="A45" s="27" t="s">
        <v>56</v>
      </c>
      <c r="B45" s="27" t="s">
        <v>57</v>
      </c>
      <c r="C45" s="28">
        <v>45150</v>
      </c>
      <c r="D45" s="122"/>
      <c r="E45" s="40"/>
      <c r="F45" s="94"/>
      <c r="G45" s="95"/>
      <c r="H45" s="81"/>
    </row>
    <row r="46" spans="1:8" s="75" customFormat="1" ht="13.5" customHeight="1" x14ac:dyDescent="0.25">
      <c r="A46" s="39" t="s">
        <v>58</v>
      </c>
      <c r="B46" s="39" t="s">
        <v>59</v>
      </c>
      <c r="C46" s="40">
        <f>SUM(C47)</f>
        <v>195910</v>
      </c>
      <c r="D46" s="82"/>
      <c r="E46" s="83"/>
      <c r="F46" s="94"/>
      <c r="G46" s="95"/>
      <c r="H46" s="81"/>
    </row>
    <row r="47" spans="1:8" s="75" customFormat="1" ht="13.5" customHeight="1" x14ac:dyDescent="0.25">
      <c r="A47" s="27" t="s">
        <v>60</v>
      </c>
      <c r="B47" s="28" t="s">
        <v>61</v>
      </c>
      <c r="C47" s="28">
        <v>195910</v>
      </c>
      <c r="D47" s="105"/>
      <c r="E47" s="105"/>
      <c r="F47" s="228"/>
      <c r="G47" s="95"/>
      <c r="H47" s="242"/>
    </row>
    <row r="48" spans="1:8" s="84" customFormat="1" x14ac:dyDescent="0.3">
      <c r="A48" s="68" t="s">
        <v>66</v>
      </c>
      <c r="B48" s="39" t="s">
        <v>67</v>
      </c>
      <c r="C48" s="40">
        <f>SUM(C49:C52)</f>
        <v>81440</v>
      </c>
      <c r="D48" s="105"/>
      <c r="E48" s="105"/>
    </row>
    <row r="49" spans="1:10" s="84" customFormat="1" x14ac:dyDescent="0.3">
      <c r="A49" s="52" t="s">
        <v>68</v>
      </c>
      <c r="B49" s="28" t="s">
        <v>960</v>
      </c>
      <c r="C49" s="28">
        <v>21790</v>
      </c>
      <c r="D49" s="82"/>
      <c r="E49" s="83"/>
    </row>
    <row r="50" spans="1:10" s="84" customFormat="1" x14ac:dyDescent="0.3">
      <c r="A50" s="52" t="s">
        <v>70</v>
      </c>
      <c r="B50" s="28" t="s">
        <v>71</v>
      </c>
      <c r="C50" s="28">
        <v>21250</v>
      </c>
      <c r="D50" s="82"/>
      <c r="E50" s="83"/>
    </row>
    <row r="51" spans="1:10" s="84" customFormat="1" x14ac:dyDescent="0.3">
      <c r="A51" s="52" t="s">
        <v>72</v>
      </c>
      <c r="B51" s="28" t="s">
        <v>73</v>
      </c>
      <c r="C51" s="28">
        <v>18600</v>
      </c>
      <c r="D51" s="82"/>
      <c r="E51" s="83"/>
    </row>
    <row r="52" spans="1:10" s="84" customFormat="1" x14ac:dyDescent="0.3">
      <c r="A52" s="52" t="s">
        <v>76</v>
      </c>
      <c r="B52" s="28" t="s">
        <v>77</v>
      </c>
      <c r="C52" s="28">
        <v>19800</v>
      </c>
      <c r="D52" s="82"/>
      <c r="E52" s="83"/>
    </row>
    <row r="53" spans="1:10" s="75" customFormat="1" ht="13.5" customHeight="1" x14ac:dyDescent="0.25">
      <c r="A53" s="68" t="s">
        <v>78</v>
      </c>
      <c r="B53" s="39" t="s">
        <v>79</v>
      </c>
      <c r="C53" s="40">
        <f>SUM(C54:C55)</f>
        <v>93420</v>
      </c>
      <c r="D53" s="105"/>
      <c r="E53" s="124"/>
      <c r="F53" s="94"/>
      <c r="G53" s="95"/>
      <c r="H53" s="81"/>
      <c r="J53" s="255"/>
    </row>
    <row r="54" spans="1:10" s="75" customFormat="1" ht="13.5" customHeight="1" x14ac:dyDescent="0.25">
      <c r="A54" s="52" t="s">
        <v>80</v>
      </c>
      <c r="B54" s="28" t="s">
        <v>81</v>
      </c>
      <c r="C54" s="28">
        <v>56700</v>
      </c>
      <c r="D54" s="105"/>
      <c r="E54" s="124"/>
      <c r="F54" s="94"/>
      <c r="G54" s="95"/>
      <c r="H54" s="81"/>
      <c r="I54" s="255"/>
    </row>
    <row r="55" spans="1:10" s="75" customFormat="1" ht="13.5" customHeight="1" x14ac:dyDescent="0.25">
      <c r="A55" s="52" t="s">
        <v>82</v>
      </c>
      <c r="B55" s="28" t="s">
        <v>83</v>
      </c>
      <c r="C55" s="28">
        <v>36720</v>
      </c>
      <c r="D55" s="105"/>
      <c r="E55" s="105"/>
      <c r="F55" s="94"/>
      <c r="G55" s="95"/>
      <c r="H55" s="81"/>
      <c r="I55" s="255"/>
    </row>
    <row r="56" spans="1:10" s="84" customFormat="1" x14ac:dyDescent="0.3">
      <c r="A56" s="68" t="s">
        <v>84</v>
      </c>
      <c r="B56" s="39" t="s">
        <v>85</v>
      </c>
      <c r="C56" s="40">
        <f>SUM(C57:C59)</f>
        <v>144780</v>
      </c>
      <c r="D56" s="82"/>
      <c r="E56" s="83"/>
    </row>
    <row r="57" spans="1:10" s="84" customFormat="1" x14ac:dyDescent="0.3">
      <c r="A57" s="52" t="s">
        <v>86</v>
      </c>
      <c r="B57" s="28" t="s">
        <v>87</v>
      </c>
      <c r="C57" s="28">
        <v>85170</v>
      </c>
      <c r="D57" s="82"/>
      <c r="E57" s="83"/>
    </row>
    <row r="58" spans="1:10" s="84" customFormat="1" x14ac:dyDescent="0.3">
      <c r="A58" s="52" t="s">
        <v>235</v>
      </c>
      <c r="B58" s="69" t="s">
        <v>236</v>
      </c>
      <c r="C58" s="28">
        <v>16100</v>
      </c>
      <c r="D58" s="82"/>
      <c r="E58" s="83"/>
      <c r="F58" s="85"/>
    </row>
    <row r="59" spans="1:10" s="75" customFormat="1" ht="13.5" customHeight="1" x14ac:dyDescent="0.25">
      <c r="A59" s="52" t="s">
        <v>90</v>
      </c>
      <c r="B59" s="28" t="s">
        <v>85</v>
      </c>
      <c r="C59" s="28">
        <v>43510</v>
      </c>
      <c r="D59" s="105"/>
      <c r="E59" s="124"/>
      <c r="F59" s="249"/>
      <c r="G59" s="95"/>
      <c r="H59" s="95"/>
    </row>
    <row r="60" spans="1:10" s="75" customFormat="1" ht="13.5" customHeight="1" thickBot="1" x14ac:dyDescent="0.3">
      <c r="A60" s="52"/>
      <c r="B60" s="28"/>
      <c r="C60" s="69"/>
      <c r="D60" s="105"/>
      <c r="E60" s="105"/>
      <c r="F60" s="94"/>
      <c r="G60" s="95"/>
      <c r="H60" s="81"/>
    </row>
    <row r="61" spans="1:10" s="260" customFormat="1" ht="13.5" thickBot="1" x14ac:dyDescent="0.35">
      <c r="A61" s="1274" t="s">
        <v>93</v>
      </c>
      <c r="B61" s="1275"/>
      <c r="C61" s="87">
        <f>C62+C68+C70+C73+C76+C80</f>
        <v>2720340</v>
      </c>
      <c r="D61" s="105"/>
      <c r="E61" s="105"/>
      <c r="F61" s="85"/>
    </row>
    <row r="62" spans="1:10" s="260" customFormat="1" x14ac:dyDescent="0.3">
      <c r="A62" s="68" t="s">
        <v>292</v>
      </c>
      <c r="B62" s="39" t="s">
        <v>293</v>
      </c>
      <c r="C62" s="58">
        <f>SUM(C63:C67)</f>
        <v>284970</v>
      </c>
      <c r="D62" s="170"/>
      <c r="E62" s="170"/>
      <c r="F62" s="85"/>
    </row>
    <row r="63" spans="1:10" s="260" customFormat="1" x14ac:dyDescent="0.3">
      <c r="A63" s="52" t="s">
        <v>571</v>
      </c>
      <c r="B63" s="27" t="s">
        <v>572</v>
      </c>
      <c r="C63" s="28">
        <v>12870</v>
      </c>
      <c r="D63" s="40"/>
      <c r="E63" s="161"/>
      <c r="F63" s="85"/>
    </row>
    <row r="64" spans="1:10" s="260" customFormat="1" x14ac:dyDescent="0.3">
      <c r="A64" s="52" t="s">
        <v>573</v>
      </c>
      <c r="B64" s="27" t="s">
        <v>574</v>
      </c>
      <c r="C64" s="28">
        <v>4050</v>
      </c>
      <c r="D64" s="82"/>
      <c r="E64" s="83"/>
      <c r="F64" s="85"/>
    </row>
    <row r="65" spans="1:8" s="260" customFormat="1" x14ac:dyDescent="0.3">
      <c r="A65" s="52" t="s">
        <v>575</v>
      </c>
      <c r="B65" s="27" t="s">
        <v>576</v>
      </c>
      <c r="C65" s="28">
        <v>151900</v>
      </c>
      <c r="D65" s="82"/>
      <c r="E65" s="83"/>
      <c r="F65" s="85"/>
    </row>
    <row r="66" spans="1:8" s="260" customFormat="1" x14ac:dyDescent="0.3">
      <c r="A66" s="52" t="s">
        <v>294</v>
      </c>
      <c r="B66" s="27" t="s">
        <v>295</v>
      </c>
      <c r="C66" s="28">
        <v>31200</v>
      </c>
      <c r="D66" s="82"/>
      <c r="E66" s="83"/>
      <c r="F66" s="85"/>
    </row>
    <row r="67" spans="1:8" s="260" customFormat="1" x14ac:dyDescent="0.3">
      <c r="A67" s="52" t="s">
        <v>577</v>
      </c>
      <c r="B67" s="27" t="s">
        <v>578</v>
      </c>
      <c r="C67" s="28">
        <v>84950</v>
      </c>
      <c r="D67" s="82"/>
      <c r="E67" s="83"/>
      <c r="F67" s="85"/>
    </row>
    <row r="68" spans="1:8" s="260" customFormat="1" x14ac:dyDescent="0.3">
      <c r="A68" s="39" t="s">
        <v>94</v>
      </c>
      <c r="B68" s="39" t="s">
        <v>95</v>
      </c>
      <c r="C68" s="40">
        <f>SUM(C69)</f>
        <v>105120</v>
      </c>
      <c r="D68" s="82"/>
      <c r="E68" s="83"/>
      <c r="F68" s="85"/>
    </row>
    <row r="69" spans="1:8" s="260" customFormat="1" x14ac:dyDescent="0.3">
      <c r="A69" s="27" t="s">
        <v>98</v>
      </c>
      <c r="B69" s="27" t="s">
        <v>99</v>
      </c>
      <c r="C69" s="28">
        <v>105120</v>
      </c>
      <c r="D69" s="124"/>
      <c r="E69" s="83"/>
      <c r="F69" s="85"/>
    </row>
    <row r="70" spans="1:8" s="260" customFormat="1" x14ac:dyDescent="0.3">
      <c r="A70" s="39" t="s">
        <v>158</v>
      </c>
      <c r="B70" s="39" t="s">
        <v>101</v>
      </c>
      <c r="C70" s="40">
        <f>SUM(C71:C72)</f>
        <v>110370</v>
      </c>
      <c r="D70" s="40"/>
      <c r="E70" s="161"/>
      <c r="F70" s="85"/>
    </row>
    <row r="71" spans="1:8" s="260" customFormat="1" x14ac:dyDescent="0.3">
      <c r="A71" s="27" t="s">
        <v>102</v>
      </c>
      <c r="B71" s="27" t="s">
        <v>103</v>
      </c>
      <c r="C71" s="28">
        <v>72900</v>
      </c>
      <c r="D71" s="40"/>
      <c r="E71" s="161"/>
      <c r="F71" s="85"/>
    </row>
    <row r="72" spans="1:8" s="84" customFormat="1" x14ac:dyDescent="0.3">
      <c r="A72" s="27" t="s">
        <v>104</v>
      </c>
      <c r="B72" s="27" t="s">
        <v>105</v>
      </c>
      <c r="C72" s="28">
        <v>37470</v>
      </c>
      <c r="D72" s="40"/>
      <c r="E72" s="161"/>
      <c r="F72" s="85"/>
    </row>
    <row r="73" spans="1:8" s="84" customFormat="1" x14ac:dyDescent="0.3">
      <c r="A73" s="68" t="s">
        <v>106</v>
      </c>
      <c r="B73" s="39" t="s">
        <v>107</v>
      </c>
      <c r="C73" s="40">
        <f>SUM(C74:C75)</f>
        <v>1079750</v>
      </c>
      <c r="D73" s="40"/>
      <c r="E73" s="161"/>
    </row>
    <row r="74" spans="1:8" s="75" customFormat="1" x14ac:dyDescent="0.25">
      <c r="A74" s="52" t="s">
        <v>108</v>
      </c>
      <c r="B74" s="89" t="s">
        <v>109</v>
      </c>
      <c r="C74" s="28">
        <v>19750</v>
      </c>
      <c r="D74" s="28"/>
      <c r="E74" s="161"/>
      <c r="F74" s="94"/>
      <c r="G74" s="95"/>
      <c r="H74" s="81"/>
    </row>
    <row r="75" spans="1:8" s="75" customFormat="1" x14ac:dyDescent="0.25">
      <c r="A75" s="52" t="s">
        <v>238</v>
      </c>
      <c r="B75" s="27" t="s">
        <v>111</v>
      </c>
      <c r="C75" s="28">
        <v>1060000</v>
      </c>
      <c r="E75" s="161"/>
      <c r="F75" s="28"/>
    </row>
    <row r="76" spans="1:8" s="75" customFormat="1" x14ac:dyDescent="0.25">
      <c r="A76" s="68" t="s">
        <v>112</v>
      </c>
      <c r="B76" s="39" t="s">
        <v>113</v>
      </c>
      <c r="C76" s="40">
        <f>SUM(C77:C79)</f>
        <v>57510</v>
      </c>
      <c r="D76" s="28"/>
      <c r="E76" s="161"/>
      <c r="F76" s="94"/>
      <c r="G76" s="95"/>
      <c r="H76" s="81"/>
    </row>
    <row r="77" spans="1:8" s="75" customFormat="1" ht="13.5" customHeight="1" x14ac:dyDescent="0.25">
      <c r="A77" s="52" t="s">
        <v>114</v>
      </c>
      <c r="B77" s="27" t="s">
        <v>115</v>
      </c>
      <c r="C77" s="28">
        <v>36610</v>
      </c>
      <c r="D77" s="28"/>
      <c r="E77" s="161"/>
      <c r="F77" s="81"/>
      <c r="G77" s="231"/>
      <c r="H77" s="81"/>
    </row>
    <row r="78" spans="1:8" s="75" customFormat="1" ht="13.5" customHeight="1" x14ac:dyDescent="0.25">
      <c r="A78" s="52" t="s">
        <v>581</v>
      </c>
      <c r="B78" s="27" t="s">
        <v>582</v>
      </c>
      <c r="C78" s="28">
        <v>8900</v>
      </c>
      <c r="D78" s="28"/>
      <c r="E78" s="161"/>
      <c r="F78" s="81"/>
      <c r="G78" s="231"/>
      <c r="H78" s="81"/>
    </row>
    <row r="79" spans="1:8" s="75" customFormat="1" ht="13.5" customHeight="1" x14ac:dyDescent="0.25">
      <c r="A79" s="52" t="s">
        <v>277</v>
      </c>
      <c r="B79" s="28" t="s">
        <v>278</v>
      </c>
      <c r="C79" s="28">
        <v>12000</v>
      </c>
      <c r="D79" s="28"/>
      <c r="E79" s="161"/>
      <c r="F79" s="81"/>
      <c r="G79" s="231"/>
      <c r="H79" s="81"/>
    </row>
    <row r="80" spans="1:8" s="75" customFormat="1" ht="13.5" customHeight="1" x14ac:dyDescent="0.25">
      <c r="A80" s="68" t="s">
        <v>119</v>
      </c>
      <c r="B80" s="40" t="s">
        <v>122</v>
      </c>
      <c r="C80" s="40">
        <f>SUM(C81:C83)</f>
        <v>1082620</v>
      </c>
      <c r="D80" s="83"/>
      <c r="E80" s="230"/>
      <c r="F80" s="94"/>
      <c r="G80" s="95"/>
      <c r="H80" s="81"/>
    </row>
    <row r="81" spans="1:8" s="75" customFormat="1" ht="13.5" customHeight="1" x14ac:dyDescent="0.25">
      <c r="A81" s="52" t="s">
        <v>121</v>
      </c>
      <c r="B81" s="28" t="s">
        <v>122</v>
      </c>
      <c r="C81" s="28">
        <v>742000</v>
      </c>
      <c r="E81" s="105"/>
      <c r="F81" s="105"/>
      <c r="G81" s="95"/>
      <c r="H81" s="81"/>
    </row>
    <row r="82" spans="1:8" s="75" customFormat="1" ht="13.5" customHeight="1" x14ac:dyDescent="0.25">
      <c r="A82" s="52" t="s">
        <v>123</v>
      </c>
      <c r="B82" s="28" t="s">
        <v>124</v>
      </c>
      <c r="C82" s="28">
        <v>300000</v>
      </c>
      <c r="E82" s="105"/>
      <c r="F82" s="105"/>
      <c r="G82" s="95"/>
      <c r="H82" s="81"/>
    </row>
    <row r="83" spans="1:8" x14ac:dyDescent="0.3">
      <c r="A83" s="52" t="s">
        <v>127</v>
      </c>
      <c r="B83" s="28" t="s">
        <v>120</v>
      </c>
      <c r="C83" s="28">
        <v>40620</v>
      </c>
      <c r="D83" s="40"/>
      <c r="E83" s="161"/>
    </row>
    <row r="84" spans="1:8" ht="13.5" thickBot="1" x14ac:dyDescent="0.35">
      <c r="A84" s="52"/>
      <c r="B84" s="28"/>
      <c r="C84" s="69"/>
      <c r="D84" s="105"/>
      <c r="E84" s="105"/>
    </row>
    <row r="85" spans="1:8" ht="13.5" thickBot="1" x14ac:dyDescent="0.35">
      <c r="A85" s="1276" t="s">
        <v>128</v>
      </c>
      <c r="B85" s="1277"/>
      <c r="C85" s="92">
        <f>C86+C88</f>
        <v>716000</v>
      </c>
      <c r="D85" s="105"/>
      <c r="E85" s="105"/>
    </row>
    <row r="86" spans="1:8" x14ac:dyDescent="0.3">
      <c r="A86" s="68" t="s">
        <v>249</v>
      </c>
      <c r="B86" s="39" t="s">
        <v>250</v>
      </c>
      <c r="C86" s="58">
        <f>SUM(C87)</f>
        <v>160000</v>
      </c>
      <c r="D86" s="170"/>
      <c r="E86" s="170"/>
    </row>
    <row r="87" spans="1:8" s="75" customFormat="1" ht="13.5" customHeight="1" x14ac:dyDescent="0.25">
      <c r="A87" s="52" t="s">
        <v>251</v>
      </c>
      <c r="B87" s="28" t="s">
        <v>252</v>
      </c>
      <c r="C87" s="28">
        <v>160000</v>
      </c>
      <c r="E87" s="105"/>
      <c r="F87" s="105"/>
      <c r="G87" s="95"/>
      <c r="H87" s="81"/>
    </row>
    <row r="88" spans="1:8" x14ac:dyDescent="0.3">
      <c r="A88" s="68" t="s">
        <v>129</v>
      </c>
      <c r="B88" s="39" t="s">
        <v>130</v>
      </c>
      <c r="C88" s="58">
        <f>SUM(C89:C91)</f>
        <v>556000</v>
      </c>
      <c r="D88" s="170"/>
      <c r="E88" s="170"/>
    </row>
    <row r="89" spans="1:8" s="75" customFormat="1" ht="13.5" customHeight="1" x14ac:dyDescent="0.25">
      <c r="A89" s="52" t="s">
        <v>257</v>
      </c>
      <c r="B89" s="28" t="s">
        <v>258</v>
      </c>
      <c r="C89" s="28">
        <v>156000</v>
      </c>
      <c r="E89" s="105"/>
      <c r="F89" s="105"/>
      <c r="G89" s="95"/>
      <c r="H89" s="81"/>
    </row>
    <row r="90" spans="1:8" s="75" customFormat="1" ht="13.5" customHeight="1" x14ac:dyDescent="0.25">
      <c r="A90" s="52" t="s">
        <v>393</v>
      </c>
      <c r="B90" s="28" t="s">
        <v>394</v>
      </c>
      <c r="C90" s="28">
        <v>280000</v>
      </c>
      <c r="E90" s="105"/>
      <c r="F90" s="105"/>
      <c r="G90" s="95"/>
      <c r="H90" s="81"/>
    </row>
    <row r="91" spans="1:8" s="75" customFormat="1" ht="13.5" customHeight="1" x14ac:dyDescent="0.25">
      <c r="A91" s="52" t="s">
        <v>133</v>
      </c>
      <c r="B91" s="28" t="s">
        <v>134</v>
      </c>
      <c r="C91" s="28">
        <v>120000</v>
      </c>
      <c r="E91" s="105"/>
      <c r="F91" s="105"/>
      <c r="G91" s="95"/>
      <c r="H91" s="81"/>
    </row>
    <row r="92" spans="1:8" ht="13.5" thickBot="1" x14ac:dyDescent="0.35">
      <c r="A92" s="52"/>
      <c r="B92" s="69"/>
      <c r="C92" s="28"/>
      <c r="D92" s="82"/>
      <c r="E92" s="83"/>
    </row>
    <row r="93" spans="1:8" ht="13.5" thickBot="1" x14ac:dyDescent="0.35">
      <c r="A93" s="1305" t="s">
        <v>135</v>
      </c>
      <c r="B93" s="1306"/>
      <c r="C93" s="144">
        <f>+C94+C96+C100+C102</f>
        <v>412280</v>
      </c>
      <c r="D93" s="105"/>
      <c r="E93" s="105"/>
    </row>
    <row r="94" spans="1:8" x14ac:dyDescent="0.3">
      <c r="A94" s="68" t="s">
        <v>369</v>
      </c>
      <c r="B94" s="39" t="s">
        <v>370</v>
      </c>
      <c r="C94" s="58">
        <f>SUM(C95)</f>
        <v>49100</v>
      </c>
      <c r="D94" s="170"/>
      <c r="E94" s="170"/>
      <c r="F94" s="72"/>
      <c r="G94" s="72"/>
    </row>
    <row r="95" spans="1:8" x14ac:dyDescent="0.3">
      <c r="A95" s="52" t="s">
        <v>371</v>
      </c>
      <c r="B95" s="69" t="s">
        <v>615</v>
      </c>
      <c r="C95" s="28">
        <v>49100</v>
      </c>
      <c r="D95" s="82"/>
      <c r="E95" s="83"/>
    </row>
    <row r="96" spans="1:8" x14ac:dyDescent="0.3">
      <c r="A96" s="68" t="s">
        <v>136</v>
      </c>
      <c r="B96" s="39" t="s">
        <v>137</v>
      </c>
      <c r="C96" s="40">
        <f>SUM(C97:C99)</f>
        <v>220180</v>
      </c>
      <c r="D96" s="82"/>
      <c r="E96" s="83"/>
    </row>
    <row r="97" spans="1:8" x14ac:dyDescent="0.3">
      <c r="A97" s="52" t="s">
        <v>138</v>
      </c>
      <c r="B97" s="69" t="s">
        <v>286</v>
      </c>
      <c r="C97" s="28">
        <v>150000</v>
      </c>
      <c r="D97" s="82"/>
      <c r="E97" s="83"/>
    </row>
    <row r="98" spans="1:8" s="75" customFormat="1" ht="13.5" customHeight="1" x14ac:dyDescent="0.25">
      <c r="A98" s="52" t="s">
        <v>140</v>
      </c>
      <c r="B98" s="69" t="s">
        <v>141</v>
      </c>
      <c r="C98" s="28">
        <v>20180</v>
      </c>
      <c r="D98" s="82"/>
      <c r="E98" s="83"/>
      <c r="F98" s="94"/>
      <c r="G98" s="95"/>
      <c r="H98" s="81"/>
    </row>
    <row r="99" spans="1:8" s="75" customFormat="1" ht="13.5" customHeight="1" x14ac:dyDescent="0.25">
      <c r="A99" s="52" t="s">
        <v>142</v>
      </c>
      <c r="B99" s="69" t="s">
        <v>143</v>
      </c>
      <c r="C99" s="28">
        <v>50000</v>
      </c>
      <c r="D99" s="82"/>
      <c r="E99" s="83"/>
      <c r="F99" s="94"/>
      <c r="G99" s="95"/>
      <c r="H99" s="81"/>
    </row>
    <row r="100" spans="1:8" s="81" customFormat="1" ht="13.5" customHeight="1" x14ac:dyDescent="0.25">
      <c r="A100" s="68" t="s">
        <v>944</v>
      </c>
      <c r="B100" s="83" t="s">
        <v>306</v>
      </c>
      <c r="C100" s="40">
        <f>SUM(C101)</f>
        <v>128000</v>
      </c>
      <c r="D100" s="82"/>
      <c r="E100" s="83"/>
      <c r="G100" s="95"/>
    </row>
    <row r="101" spans="1:8" s="75" customFormat="1" ht="13.5" customHeight="1" x14ac:dyDescent="0.25">
      <c r="A101" s="52" t="s">
        <v>307</v>
      </c>
      <c r="B101" s="69" t="s">
        <v>306</v>
      </c>
      <c r="C101" s="28">
        <v>128000</v>
      </c>
      <c r="D101" s="82"/>
      <c r="E101" s="83"/>
      <c r="F101" s="94"/>
      <c r="G101" s="95"/>
      <c r="H101" s="81"/>
    </row>
    <row r="102" spans="1:8" s="75" customFormat="1" ht="13.5" customHeight="1" x14ac:dyDescent="0.25">
      <c r="A102" s="68" t="s">
        <v>144</v>
      </c>
      <c r="B102" s="39" t="s">
        <v>318</v>
      </c>
      <c r="C102" s="40">
        <f>SUM(C103)</f>
        <v>15000</v>
      </c>
      <c r="D102" s="82"/>
      <c r="E102" s="83"/>
      <c r="F102" s="228"/>
      <c r="G102" s="95"/>
      <c r="H102" s="242"/>
    </row>
    <row r="103" spans="1:8" s="84" customFormat="1" x14ac:dyDescent="0.3">
      <c r="A103" s="52" t="s">
        <v>146</v>
      </c>
      <c r="B103" s="28" t="s">
        <v>147</v>
      </c>
      <c r="C103" s="28">
        <v>15000</v>
      </c>
      <c r="D103" s="82"/>
      <c r="E103" s="83"/>
    </row>
    <row r="104" spans="1:8" s="260" customFormat="1" x14ac:dyDescent="0.3">
      <c r="A104" s="52"/>
      <c r="B104" s="52"/>
      <c r="C104" s="69"/>
      <c r="D104" s="105"/>
      <c r="E104" s="105"/>
      <c r="F104" s="85"/>
    </row>
    <row r="105" spans="1:8" s="260" customFormat="1" ht="13.5" thickBot="1" x14ac:dyDescent="0.35">
      <c r="A105" s="52"/>
      <c r="B105" s="52"/>
      <c r="C105" s="69"/>
      <c r="D105" s="41"/>
      <c r="E105" s="41"/>
      <c r="F105" s="85"/>
    </row>
    <row r="106" spans="1:8" s="260" customFormat="1" x14ac:dyDescent="0.3">
      <c r="A106" s="1009" t="s">
        <v>961</v>
      </c>
      <c r="B106" s="1010"/>
      <c r="C106" s="1011"/>
      <c r="D106" s="1012" t="s">
        <v>1</v>
      </c>
      <c r="E106" s="1013" t="s">
        <v>962</v>
      </c>
      <c r="F106" s="85"/>
    </row>
    <row r="107" spans="1:8" s="260" customFormat="1" ht="13.5" thickBot="1" x14ac:dyDescent="0.35">
      <c r="A107" s="1014"/>
      <c r="B107" s="1015"/>
      <c r="C107" s="1016"/>
      <c r="D107" s="1017"/>
      <c r="E107" s="1018"/>
      <c r="F107" s="85"/>
    </row>
    <row r="108" spans="1:8" s="260" customFormat="1" ht="12.75" customHeight="1" x14ac:dyDescent="0.3">
      <c r="A108" s="1268" t="s">
        <v>963</v>
      </c>
      <c r="B108" s="1269"/>
      <c r="C108" s="1269"/>
      <c r="D108" s="1269"/>
      <c r="E108" s="1270"/>
      <c r="F108" s="85"/>
    </row>
    <row r="109" spans="1:8" s="260" customFormat="1" ht="13.5" thickBot="1" x14ac:dyDescent="0.35">
      <c r="A109" s="1271"/>
      <c r="B109" s="1272"/>
      <c r="C109" s="1272"/>
      <c r="D109" s="1272"/>
      <c r="E109" s="1273"/>
      <c r="F109" s="85"/>
    </row>
    <row r="110" spans="1:8" s="84" customFormat="1" x14ac:dyDescent="0.3">
      <c r="A110" s="26" t="s">
        <v>398</v>
      </c>
      <c r="B110" s="27"/>
      <c r="C110" s="28"/>
      <c r="D110" s="28"/>
      <c r="E110" s="29"/>
    </row>
    <row r="111" spans="1:8" s="84" customFormat="1" x14ac:dyDescent="0.3">
      <c r="A111" s="26" t="s">
        <v>958</v>
      </c>
      <c r="B111" s="27"/>
      <c r="C111" s="28"/>
      <c r="D111" s="28"/>
      <c r="E111" s="29"/>
    </row>
    <row r="112" spans="1:8" s="917" customFormat="1" ht="11.5" x14ac:dyDescent="0.25">
      <c r="A112" s="26" t="s">
        <v>959</v>
      </c>
      <c r="B112" s="27"/>
      <c r="C112" s="28"/>
      <c r="D112" s="28"/>
      <c r="E112" s="29"/>
    </row>
    <row r="113" spans="1:7" s="84" customFormat="1" ht="13.5" thickBot="1" x14ac:dyDescent="0.35">
      <c r="A113" s="26" t="s">
        <v>4</v>
      </c>
      <c r="B113" s="27"/>
      <c r="C113" s="28"/>
      <c r="D113" s="28"/>
      <c r="E113" s="29"/>
    </row>
    <row r="114" spans="1:7" ht="13.5" thickBot="1" x14ac:dyDescent="0.35">
      <c r="A114" s="1019" t="s">
        <v>5</v>
      </c>
      <c r="B114" s="1020"/>
      <c r="C114" s="1021"/>
      <c r="D114" s="1022"/>
      <c r="E114" s="1023">
        <f>C116+C133+C147</f>
        <v>1618780</v>
      </c>
      <c r="F114" s="72"/>
    </row>
    <row r="115" spans="1:7" ht="13.5" thickBot="1" x14ac:dyDescent="0.35">
      <c r="A115" s="39"/>
      <c r="B115" s="39"/>
      <c r="C115" s="40"/>
      <c r="D115" s="40"/>
      <c r="E115" s="40"/>
    </row>
    <row r="116" spans="1:7" ht="13.5" thickBot="1" x14ac:dyDescent="0.35">
      <c r="A116" s="1290" t="s">
        <v>49</v>
      </c>
      <c r="B116" s="1291"/>
      <c r="C116" s="56">
        <f>+C117+C119+C122+C128+C124</f>
        <v>579290</v>
      </c>
      <c r="D116" s="41"/>
      <c r="E116" s="1029"/>
    </row>
    <row r="117" spans="1:7" s="81" customFormat="1" ht="13.5" customHeight="1" x14ac:dyDescent="0.25">
      <c r="A117" s="68" t="s">
        <v>150</v>
      </c>
      <c r="B117" s="39" t="s">
        <v>336</v>
      </c>
      <c r="C117" s="40">
        <f>SUM(C118)</f>
        <v>32630</v>
      </c>
      <c r="D117" s="122"/>
      <c r="E117" s="40"/>
      <c r="F117" s="1028"/>
      <c r="G117" s="95"/>
    </row>
    <row r="118" spans="1:7" s="81" customFormat="1" ht="13.5" customHeight="1" x14ac:dyDescent="0.25">
      <c r="A118" s="52" t="s">
        <v>152</v>
      </c>
      <c r="B118" s="154" t="s">
        <v>153</v>
      </c>
      <c r="C118" s="28">
        <v>32630</v>
      </c>
      <c r="E118" s="40"/>
      <c r="F118" s="122"/>
      <c r="G118" s="95"/>
    </row>
    <row r="119" spans="1:7" x14ac:dyDescent="0.3">
      <c r="A119" s="39" t="s">
        <v>54</v>
      </c>
      <c r="B119" s="39" t="s">
        <v>55</v>
      </c>
      <c r="C119" s="58">
        <f>SUM(C120:C121)</f>
        <v>240240</v>
      </c>
      <c r="D119" s="180"/>
      <c r="E119" s="1030"/>
    </row>
    <row r="120" spans="1:7" x14ac:dyDescent="0.3">
      <c r="A120" s="27" t="s">
        <v>321</v>
      </c>
      <c r="B120" s="27" t="s">
        <v>322</v>
      </c>
      <c r="C120" s="28">
        <v>166900</v>
      </c>
      <c r="D120" s="122"/>
      <c r="E120" s="40"/>
    </row>
    <row r="121" spans="1:7" x14ac:dyDescent="0.3">
      <c r="A121" s="27" t="s">
        <v>56</v>
      </c>
      <c r="B121" s="27" t="s">
        <v>57</v>
      </c>
      <c r="C121" s="28">
        <v>73340</v>
      </c>
      <c r="D121" s="122"/>
      <c r="E121" s="40"/>
    </row>
    <row r="122" spans="1:7" x14ac:dyDescent="0.3">
      <c r="A122" s="39" t="s">
        <v>58</v>
      </c>
      <c r="B122" s="39" t="s">
        <v>59</v>
      </c>
      <c r="C122" s="40">
        <f>SUM(C123)</f>
        <v>49290</v>
      </c>
      <c r="D122" s="122"/>
      <c r="E122" s="40"/>
    </row>
    <row r="123" spans="1:7" x14ac:dyDescent="0.3">
      <c r="A123" s="27" t="s">
        <v>60</v>
      </c>
      <c r="B123" s="28" t="s">
        <v>61</v>
      </c>
      <c r="C123" s="28">
        <v>49290</v>
      </c>
      <c r="D123" s="82"/>
      <c r="E123" s="83"/>
      <c r="F123" s="72"/>
      <c r="G123" s="72"/>
    </row>
    <row r="124" spans="1:7" s="84" customFormat="1" x14ac:dyDescent="0.3">
      <c r="A124" s="68" t="s">
        <v>66</v>
      </c>
      <c r="B124" s="39" t="s">
        <v>67</v>
      </c>
      <c r="C124" s="40">
        <f>SUM(C125:C127)</f>
        <v>51000</v>
      </c>
      <c r="D124" s="105"/>
      <c r="E124" s="105"/>
    </row>
    <row r="125" spans="1:7" s="84" customFormat="1" x14ac:dyDescent="0.3">
      <c r="A125" s="52" t="s">
        <v>70</v>
      </c>
      <c r="B125" s="28" t="s">
        <v>71</v>
      </c>
      <c r="C125" s="28">
        <v>16580</v>
      </c>
      <c r="D125" s="82"/>
      <c r="E125" s="83"/>
    </row>
    <row r="126" spans="1:7" s="84" customFormat="1" x14ac:dyDescent="0.3">
      <c r="A126" s="52" t="s">
        <v>72</v>
      </c>
      <c r="B126" s="28" t="s">
        <v>73</v>
      </c>
      <c r="C126" s="28">
        <v>22420</v>
      </c>
      <c r="D126" s="82"/>
      <c r="E126" s="83"/>
    </row>
    <row r="127" spans="1:7" s="84" customFormat="1" x14ac:dyDescent="0.3">
      <c r="A127" s="52" t="s">
        <v>76</v>
      </c>
      <c r="B127" s="28" t="s">
        <v>77</v>
      </c>
      <c r="C127" s="28">
        <v>12000</v>
      </c>
      <c r="D127" s="82"/>
      <c r="E127" s="83"/>
    </row>
    <row r="128" spans="1:7" x14ac:dyDescent="0.3">
      <c r="A128" s="68" t="s">
        <v>964</v>
      </c>
      <c r="B128" s="40" t="s">
        <v>85</v>
      </c>
      <c r="C128" s="40">
        <f>SUM(C129:C131)</f>
        <v>206130</v>
      </c>
      <c r="D128" s="28"/>
      <c r="E128" s="161"/>
    </row>
    <row r="129" spans="1:8" x14ac:dyDescent="0.3">
      <c r="A129" s="52" t="s">
        <v>88</v>
      </c>
      <c r="B129" s="28" t="s">
        <v>89</v>
      </c>
      <c r="C129" s="28">
        <v>116610</v>
      </c>
      <c r="D129" s="82"/>
      <c r="E129" s="83"/>
    </row>
    <row r="130" spans="1:8" s="75" customFormat="1" ht="13.5" customHeight="1" x14ac:dyDescent="0.25">
      <c r="A130" s="52" t="s">
        <v>90</v>
      </c>
      <c r="B130" s="28" t="s">
        <v>85</v>
      </c>
      <c r="C130" s="28">
        <v>19000</v>
      </c>
      <c r="D130" s="82"/>
      <c r="E130" s="83"/>
      <c r="F130" s="94"/>
      <c r="G130" s="95"/>
      <c r="H130" s="81"/>
    </row>
    <row r="131" spans="1:8" s="468" customFormat="1" x14ac:dyDescent="0.3">
      <c r="A131" s="52" t="s">
        <v>91</v>
      </c>
      <c r="B131" s="69" t="s">
        <v>856</v>
      </c>
      <c r="C131" s="76">
        <v>70520</v>
      </c>
      <c r="E131" s="72"/>
      <c r="F131" s="931"/>
      <c r="G131" s="353"/>
    </row>
    <row r="132" spans="1:8" s="84" customFormat="1" ht="13.5" thickBot="1" x14ac:dyDescent="0.35">
      <c r="A132" s="52"/>
      <c r="B132" s="28"/>
      <c r="C132" s="69"/>
      <c r="D132" s="82"/>
      <c r="E132" s="83"/>
    </row>
    <row r="133" spans="1:8" s="75" customFormat="1" ht="13.5" customHeight="1" thickBot="1" x14ac:dyDescent="0.3">
      <c r="A133" s="1274" t="s">
        <v>93</v>
      </c>
      <c r="B133" s="1275"/>
      <c r="C133" s="87">
        <f>C134+C136+C138+C141</f>
        <v>978940</v>
      </c>
      <c r="D133" s="105"/>
      <c r="E133" s="105"/>
      <c r="F133" s="228"/>
      <c r="G133" s="95"/>
      <c r="H133" s="242"/>
    </row>
    <row r="134" spans="1:8" s="84" customFormat="1" x14ac:dyDescent="0.3">
      <c r="A134" s="68" t="s">
        <v>106</v>
      </c>
      <c r="B134" s="39" t="s">
        <v>107</v>
      </c>
      <c r="C134" s="58">
        <f>SUM(C135:C135)</f>
        <v>87500</v>
      </c>
      <c r="D134" s="170"/>
      <c r="E134" s="170"/>
    </row>
    <row r="135" spans="1:8" s="260" customFormat="1" x14ac:dyDescent="0.3">
      <c r="A135" s="52" t="s">
        <v>238</v>
      </c>
      <c r="B135" s="27" t="s">
        <v>111</v>
      </c>
      <c r="C135" s="28">
        <v>87500</v>
      </c>
      <c r="D135" s="28"/>
      <c r="E135" s="161"/>
      <c r="F135" s="85"/>
    </row>
    <row r="136" spans="1:8" s="84" customFormat="1" x14ac:dyDescent="0.3">
      <c r="A136" s="68" t="s">
        <v>112</v>
      </c>
      <c r="B136" s="39" t="s">
        <v>113</v>
      </c>
      <c r="C136" s="40">
        <f>SUM(C137:C137)</f>
        <v>11250</v>
      </c>
      <c r="D136" s="28"/>
      <c r="E136" s="161"/>
      <c r="F136" s="85"/>
    </row>
    <row r="137" spans="1:8" s="75" customFormat="1" ht="13.5" customHeight="1" x14ac:dyDescent="0.25">
      <c r="A137" s="52" t="s">
        <v>277</v>
      </c>
      <c r="B137" s="28" t="s">
        <v>278</v>
      </c>
      <c r="C137" s="28">
        <v>11250</v>
      </c>
      <c r="D137" s="28"/>
      <c r="E137" s="161"/>
      <c r="F137" s="81"/>
      <c r="G137" s="231"/>
      <c r="H137" s="81"/>
    </row>
    <row r="138" spans="1:8" s="75" customFormat="1" ht="13.5" customHeight="1" x14ac:dyDescent="0.25">
      <c r="A138" s="68" t="s">
        <v>279</v>
      </c>
      <c r="B138" s="39" t="s">
        <v>117</v>
      </c>
      <c r="C138" s="40">
        <f>SUM(C139:C140)</f>
        <v>669000</v>
      </c>
      <c r="D138" s="28"/>
      <c r="E138" s="161"/>
      <c r="F138" s="81"/>
      <c r="G138" s="231"/>
      <c r="H138" s="81"/>
    </row>
    <row r="139" spans="1:8" s="75" customFormat="1" ht="13.5" customHeight="1" x14ac:dyDescent="0.25">
      <c r="A139" s="52" t="s">
        <v>118</v>
      </c>
      <c r="B139" s="27" t="s">
        <v>117</v>
      </c>
      <c r="C139" s="28">
        <v>600000</v>
      </c>
      <c r="D139" s="83"/>
      <c r="E139" s="230"/>
      <c r="F139" s="94"/>
      <c r="G139" s="95"/>
      <c r="H139" s="81"/>
    </row>
    <row r="140" spans="1:8" s="75" customFormat="1" ht="13.5" customHeight="1" x14ac:dyDescent="0.25">
      <c r="A140" s="52" t="s">
        <v>411</v>
      </c>
      <c r="B140" s="27" t="s">
        <v>412</v>
      </c>
      <c r="C140" s="28">
        <v>69000</v>
      </c>
      <c r="D140" s="83"/>
      <c r="E140" s="230"/>
      <c r="F140" s="94"/>
      <c r="G140" s="95"/>
      <c r="H140" s="81"/>
    </row>
    <row r="141" spans="1:8" s="84" customFormat="1" x14ac:dyDescent="0.3">
      <c r="A141" s="68" t="s">
        <v>119</v>
      </c>
      <c r="B141" s="40" t="s">
        <v>122</v>
      </c>
      <c r="C141" s="40">
        <f>SUM(C142:C145)</f>
        <v>211190</v>
      </c>
      <c r="D141" s="83"/>
      <c r="E141" s="230"/>
    </row>
    <row r="142" spans="1:8" x14ac:dyDescent="0.3">
      <c r="A142" s="52" t="s">
        <v>163</v>
      </c>
      <c r="B142" s="28" t="s">
        <v>122</v>
      </c>
      <c r="C142" s="28">
        <v>66040</v>
      </c>
      <c r="D142" s="161"/>
      <c r="E142" s="161"/>
    </row>
    <row r="143" spans="1:8" x14ac:dyDescent="0.3">
      <c r="A143" s="52" t="s">
        <v>164</v>
      </c>
      <c r="B143" s="81" t="s">
        <v>165</v>
      </c>
      <c r="C143" s="28">
        <v>26350</v>
      </c>
      <c r="D143" s="28"/>
      <c r="E143" s="161"/>
    </row>
    <row r="144" spans="1:8" x14ac:dyDescent="0.3">
      <c r="A144" s="52" t="s">
        <v>125</v>
      </c>
      <c r="B144" s="81" t="s">
        <v>166</v>
      </c>
      <c r="C144" s="28">
        <v>83350</v>
      </c>
      <c r="D144" s="28"/>
      <c r="E144" s="161"/>
    </row>
    <row r="145" spans="1:7" x14ac:dyDescent="0.3">
      <c r="A145" s="52" t="s">
        <v>127</v>
      </c>
      <c r="B145" s="28" t="s">
        <v>120</v>
      </c>
      <c r="C145" s="28">
        <v>35450</v>
      </c>
      <c r="D145" s="28"/>
      <c r="E145" s="161"/>
    </row>
    <row r="146" spans="1:7" ht="13.5" thickBot="1" x14ac:dyDescent="0.35">
      <c r="A146" s="52"/>
      <c r="B146" s="28"/>
      <c r="C146" s="69"/>
      <c r="D146" s="161"/>
      <c r="E146" s="161"/>
    </row>
    <row r="147" spans="1:7" ht="13.5" thickBot="1" x14ac:dyDescent="0.35">
      <c r="A147" s="1305" t="s">
        <v>135</v>
      </c>
      <c r="B147" s="1306"/>
      <c r="C147" s="144">
        <f>C148+C151</f>
        <v>60550</v>
      </c>
      <c r="D147" s="105"/>
      <c r="E147" s="105"/>
    </row>
    <row r="148" spans="1:7" x14ac:dyDescent="0.3">
      <c r="A148" s="68" t="s">
        <v>136</v>
      </c>
      <c r="B148" s="39" t="s">
        <v>137</v>
      </c>
      <c r="C148" s="58">
        <f>SUM(C149:C150)</f>
        <v>50800</v>
      </c>
      <c r="D148" s="170"/>
      <c r="E148" s="170"/>
    </row>
    <row r="149" spans="1:7" x14ac:dyDescent="0.3">
      <c r="A149" s="52" t="s">
        <v>138</v>
      </c>
      <c r="B149" s="28" t="s">
        <v>286</v>
      </c>
      <c r="C149" s="28">
        <v>25800</v>
      </c>
      <c r="D149" s="105"/>
      <c r="E149" s="105"/>
    </row>
    <row r="150" spans="1:7" x14ac:dyDescent="0.3">
      <c r="A150" s="52" t="s">
        <v>140</v>
      </c>
      <c r="B150" s="69" t="s">
        <v>141</v>
      </c>
      <c r="C150" s="28">
        <v>25000</v>
      </c>
      <c r="D150" s="105"/>
      <c r="E150" s="105"/>
    </row>
    <row r="151" spans="1:7" x14ac:dyDescent="0.3">
      <c r="A151" s="68" t="s">
        <v>144</v>
      </c>
      <c r="B151" s="39" t="s">
        <v>318</v>
      </c>
      <c r="C151" s="40">
        <f>SUM(C152)</f>
        <v>9750</v>
      </c>
      <c r="D151" s="105"/>
      <c r="E151" s="105"/>
    </row>
    <row r="152" spans="1:7" x14ac:dyDescent="0.3">
      <c r="A152" s="52" t="s">
        <v>146</v>
      </c>
      <c r="B152" s="28" t="s">
        <v>147</v>
      </c>
      <c r="C152" s="28">
        <v>9750</v>
      </c>
      <c r="D152" s="105"/>
      <c r="E152" s="105"/>
    </row>
    <row r="153" spans="1:7" x14ac:dyDescent="0.3">
      <c r="A153" s="52"/>
      <c r="B153" s="28"/>
      <c r="C153" s="69"/>
      <c r="D153" s="161"/>
      <c r="E153" s="161"/>
      <c r="G153" s="72"/>
    </row>
  </sheetData>
  <mergeCells count="10">
    <mergeCell ref="A108:E109"/>
    <mergeCell ref="A116:B116"/>
    <mergeCell ref="A133:B133"/>
    <mergeCell ref="A147:B147"/>
    <mergeCell ref="A6:E9"/>
    <mergeCell ref="A16:B16"/>
    <mergeCell ref="A39:B39"/>
    <mergeCell ref="A61:B61"/>
    <mergeCell ref="A85:B85"/>
    <mergeCell ref="A93:B93"/>
  </mergeCells>
  <pageMargins left="0.78740157480314965" right="0.19685039370078741" top="0.78740157480314965" bottom="0.78740157480314965" header="0.39370078740157483" footer="0.19685039370078741"/>
  <pageSetup paperSize="9" scale="90" orientation="portrait" r:id="rId1"/>
  <headerFooter alignWithMargins="0">
    <oddHeader>&amp;L&amp;"Arial Narrow,Normal"&amp;8Presupuesto Municipal 2021&amp;R&amp;"Arial Narrow,Normal"&amp;8MUNICIPALIDAD DE VILLA MARÍA
Secretaría de Economía y Modernización</oddHeader>
  </headerFooter>
  <rowBreaks count="2" manualBreakCount="2">
    <brk id="55" max="4" man="1"/>
    <brk id="105"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L135"/>
  <sheetViews>
    <sheetView view="pageLayout" topLeftCell="C5" zoomScaleNormal="120" zoomScaleSheetLayoutView="100" workbookViewId="0">
      <selection activeCell="H9" sqref="H9:AG27"/>
    </sheetView>
  </sheetViews>
  <sheetFormatPr baseColWidth="10" defaultRowHeight="13" x14ac:dyDescent="0.3"/>
  <cols>
    <col min="1" max="1" width="9.7265625" style="1108" customWidth="1"/>
    <col min="2" max="2" width="46.7265625" style="1120" customWidth="1"/>
    <col min="3" max="3" width="12.7265625" style="179" customWidth="1"/>
    <col min="4" max="4" width="10.7265625" style="1121" customWidth="1"/>
    <col min="5" max="5" width="13.7265625" style="1112" customWidth="1"/>
    <col min="6" max="6" width="7.453125" style="1118" customWidth="1"/>
    <col min="7" max="10" width="12.7265625" style="1114" customWidth="1"/>
    <col min="11" max="256" width="11.453125" style="201"/>
    <col min="257" max="257" width="9.7265625" style="201" customWidth="1"/>
    <col min="258" max="258" width="46.7265625" style="201" customWidth="1"/>
    <col min="259" max="259" width="12.7265625" style="201" customWidth="1"/>
    <col min="260" max="260" width="10.7265625" style="201" customWidth="1"/>
    <col min="261" max="261" width="13.7265625" style="201" customWidth="1"/>
    <col min="262" max="262" width="7.453125" style="201" customWidth="1"/>
    <col min="263" max="266" width="12.7265625" style="201" customWidth="1"/>
    <col min="267" max="512" width="11.453125" style="201"/>
    <col min="513" max="513" width="9.7265625" style="201" customWidth="1"/>
    <col min="514" max="514" width="46.7265625" style="201" customWidth="1"/>
    <col min="515" max="515" width="12.7265625" style="201" customWidth="1"/>
    <col min="516" max="516" width="10.7265625" style="201" customWidth="1"/>
    <col min="517" max="517" width="13.7265625" style="201" customWidth="1"/>
    <col min="518" max="518" width="7.453125" style="201" customWidth="1"/>
    <col min="519" max="522" width="12.7265625" style="201" customWidth="1"/>
    <col min="523" max="768" width="11.453125" style="201"/>
    <col min="769" max="769" width="9.7265625" style="201" customWidth="1"/>
    <col min="770" max="770" width="46.7265625" style="201" customWidth="1"/>
    <col min="771" max="771" width="12.7265625" style="201" customWidth="1"/>
    <col min="772" max="772" width="10.7265625" style="201" customWidth="1"/>
    <col min="773" max="773" width="13.7265625" style="201" customWidth="1"/>
    <col min="774" max="774" width="7.453125" style="201" customWidth="1"/>
    <col min="775" max="778" width="12.7265625" style="201" customWidth="1"/>
    <col min="779" max="1024" width="11.453125" style="201"/>
    <col min="1025" max="1025" width="9.7265625" style="201" customWidth="1"/>
    <col min="1026" max="1026" width="46.7265625" style="201" customWidth="1"/>
    <col min="1027" max="1027" width="12.7265625" style="201" customWidth="1"/>
    <col min="1028" max="1028" width="10.7265625" style="201" customWidth="1"/>
    <col min="1029" max="1029" width="13.7265625" style="201" customWidth="1"/>
    <col min="1030" max="1030" width="7.453125" style="201" customWidth="1"/>
    <col min="1031" max="1034" width="12.7265625" style="201" customWidth="1"/>
    <col min="1035" max="1280" width="11.453125" style="201"/>
    <col min="1281" max="1281" width="9.7265625" style="201" customWidth="1"/>
    <col min="1282" max="1282" width="46.7265625" style="201" customWidth="1"/>
    <col min="1283" max="1283" width="12.7265625" style="201" customWidth="1"/>
    <col min="1284" max="1284" width="10.7265625" style="201" customWidth="1"/>
    <col min="1285" max="1285" width="13.7265625" style="201" customWidth="1"/>
    <col min="1286" max="1286" width="7.453125" style="201" customWidth="1"/>
    <col min="1287" max="1290" width="12.7265625" style="201" customWidth="1"/>
    <col min="1291" max="1536" width="11.453125" style="201"/>
    <col min="1537" max="1537" width="9.7265625" style="201" customWidth="1"/>
    <col min="1538" max="1538" width="46.7265625" style="201" customWidth="1"/>
    <col min="1539" max="1539" width="12.7265625" style="201" customWidth="1"/>
    <col min="1540" max="1540" width="10.7265625" style="201" customWidth="1"/>
    <col min="1541" max="1541" width="13.7265625" style="201" customWidth="1"/>
    <col min="1542" max="1542" width="7.453125" style="201" customWidth="1"/>
    <col min="1543" max="1546" width="12.7265625" style="201" customWidth="1"/>
    <col min="1547" max="1792" width="11.453125" style="201"/>
    <col min="1793" max="1793" width="9.7265625" style="201" customWidth="1"/>
    <col min="1794" max="1794" width="46.7265625" style="201" customWidth="1"/>
    <col min="1795" max="1795" width="12.7265625" style="201" customWidth="1"/>
    <col min="1796" max="1796" width="10.7265625" style="201" customWidth="1"/>
    <col min="1797" max="1797" width="13.7265625" style="201" customWidth="1"/>
    <col min="1798" max="1798" width="7.453125" style="201" customWidth="1"/>
    <col min="1799" max="1802" width="12.7265625" style="201" customWidth="1"/>
    <col min="1803" max="2048" width="11.453125" style="201"/>
    <col min="2049" max="2049" width="9.7265625" style="201" customWidth="1"/>
    <col min="2050" max="2050" width="46.7265625" style="201" customWidth="1"/>
    <col min="2051" max="2051" width="12.7265625" style="201" customWidth="1"/>
    <col min="2052" max="2052" width="10.7265625" style="201" customWidth="1"/>
    <col min="2053" max="2053" width="13.7265625" style="201" customWidth="1"/>
    <col min="2054" max="2054" width="7.453125" style="201" customWidth="1"/>
    <col min="2055" max="2058" width="12.7265625" style="201" customWidth="1"/>
    <col min="2059" max="2304" width="11.453125" style="201"/>
    <col min="2305" max="2305" width="9.7265625" style="201" customWidth="1"/>
    <col min="2306" max="2306" width="46.7265625" style="201" customWidth="1"/>
    <col min="2307" max="2307" width="12.7265625" style="201" customWidth="1"/>
    <col min="2308" max="2308" width="10.7265625" style="201" customWidth="1"/>
    <col min="2309" max="2309" width="13.7265625" style="201" customWidth="1"/>
    <col min="2310" max="2310" width="7.453125" style="201" customWidth="1"/>
    <col min="2311" max="2314" width="12.7265625" style="201" customWidth="1"/>
    <col min="2315" max="2560" width="11.453125" style="201"/>
    <col min="2561" max="2561" width="9.7265625" style="201" customWidth="1"/>
    <col min="2562" max="2562" width="46.7265625" style="201" customWidth="1"/>
    <col min="2563" max="2563" width="12.7265625" style="201" customWidth="1"/>
    <col min="2564" max="2564" width="10.7265625" style="201" customWidth="1"/>
    <col min="2565" max="2565" width="13.7265625" style="201" customWidth="1"/>
    <col min="2566" max="2566" width="7.453125" style="201" customWidth="1"/>
    <col min="2567" max="2570" width="12.7265625" style="201" customWidth="1"/>
    <col min="2571" max="2816" width="11.453125" style="201"/>
    <col min="2817" max="2817" width="9.7265625" style="201" customWidth="1"/>
    <col min="2818" max="2818" width="46.7265625" style="201" customWidth="1"/>
    <col min="2819" max="2819" width="12.7265625" style="201" customWidth="1"/>
    <col min="2820" max="2820" width="10.7265625" style="201" customWidth="1"/>
    <col min="2821" max="2821" width="13.7265625" style="201" customWidth="1"/>
    <col min="2822" max="2822" width="7.453125" style="201" customWidth="1"/>
    <col min="2823" max="2826" width="12.7265625" style="201" customWidth="1"/>
    <col min="2827" max="3072" width="11.453125" style="201"/>
    <col min="3073" max="3073" width="9.7265625" style="201" customWidth="1"/>
    <col min="3074" max="3074" width="46.7265625" style="201" customWidth="1"/>
    <col min="3075" max="3075" width="12.7265625" style="201" customWidth="1"/>
    <col min="3076" max="3076" width="10.7265625" style="201" customWidth="1"/>
    <col min="3077" max="3077" width="13.7265625" style="201" customWidth="1"/>
    <col min="3078" max="3078" width="7.453125" style="201" customWidth="1"/>
    <col min="3079" max="3082" width="12.7265625" style="201" customWidth="1"/>
    <col min="3083" max="3328" width="11.453125" style="201"/>
    <col min="3329" max="3329" width="9.7265625" style="201" customWidth="1"/>
    <col min="3330" max="3330" width="46.7265625" style="201" customWidth="1"/>
    <col min="3331" max="3331" width="12.7265625" style="201" customWidth="1"/>
    <col min="3332" max="3332" width="10.7265625" style="201" customWidth="1"/>
    <col min="3333" max="3333" width="13.7265625" style="201" customWidth="1"/>
    <col min="3334" max="3334" width="7.453125" style="201" customWidth="1"/>
    <col min="3335" max="3338" width="12.7265625" style="201" customWidth="1"/>
    <col min="3339" max="3584" width="11.453125" style="201"/>
    <col min="3585" max="3585" width="9.7265625" style="201" customWidth="1"/>
    <col min="3586" max="3586" width="46.7265625" style="201" customWidth="1"/>
    <col min="3587" max="3587" width="12.7265625" style="201" customWidth="1"/>
    <col min="3588" max="3588" width="10.7265625" style="201" customWidth="1"/>
    <col min="3589" max="3589" width="13.7265625" style="201" customWidth="1"/>
    <col min="3590" max="3590" width="7.453125" style="201" customWidth="1"/>
    <col min="3591" max="3594" width="12.7265625" style="201" customWidth="1"/>
    <col min="3595" max="3840" width="11.453125" style="201"/>
    <col min="3841" max="3841" width="9.7265625" style="201" customWidth="1"/>
    <col min="3842" max="3842" width="46.7265625" style="201" customWidth="1"/>
    <col min="3843" max="3843" width="12.7265625" style="201" customWidth="1"/>
    <col min="3844" max="3844" width="10.7265625" style="201" customWidth="1"/>
    <col min="3845" max="3845" width="13.7265625" style="201" customWidth="1"/>
    <col min="3846" max="3846" width="7.453125" style="201" customWidth="1"/>
    <col min="3847" max="3850" width="12.7265625" style="201" customWidth="1"/>
    <col min="3851" max="4096" width="11.453125" style="201"/>
    <col min="4097" max="4097" width="9.7265625" style="201" customWidth="1"/>
    <col min="4098" max="4098" width="46.7265625" style="201" customWidth="1"/>
    <col min="4099" max="4099" width="12.7265625" style="201" customWidth="1"/>
    <col min="4100" max="4100" width="10.7265625" style="201" customWidth="1"/>
    <col min="4101" max="4101" width="13.7265625" style="201" customWidth="1"/>
    <col min="4102" max="4102" width="7.453125" style="201" customWidth="1"/>
    <col min="4103" max="4106" width="12.7265625" style="201" customWidth="1"/>
    <col min="4107" max="4352" width="11.453125" style="201"/>
    <col min="4353" max="4353" width="9.7265625" style="201" customWidth="1"/>
    <col min="4354" max="4354" width="46.7265625" style="201" customWidth="1"/>
    <col min="4355" max="4355" width="12.7265625" style="201" customWidth="1"/>
    <col min="4356" max="4356" width="10.7265625" style="201" customWidth="1"/>
    <col min="4357" max="4357" width="13.7265625" style="201" customWidth="1"/>
    <col min="4358" max="4358" width="7.453125" style="201" customWidth="1"/>
    <col min="4359" max="4362" width="12.7265625" style="201" customWidth="1"/>
    <col min="4363" max="4608" width="11.453125" style="201"/>
    <col min="4609" max="4609" width="9.7265625" style="201" customWidth="1"/>
    <col min="4610" max="4610" width="46.7265625" style="201" customWidth="1"/>
    <col min="4611" max="4611" width="12.7265625" style="201" customWidth="1"/>
    <col min="4612" max="4612" width="10.7265625" style="201" customWidth="1"/>
    <col min="4613" max="4613" width="13.7265625" style="201" customWidth="1"/>
    <col min="4614" max="4614" width="7.453125" style="201" customWidth="1"/>
    <col min="4615" max="4618" width="12.7265625" style="201" customWidth="1"/>
    <col min="4619" max="4864" width="11.453125" style="201"/>
    <col min="4865" max="4865" width="9.7265625" style="201" customWidth="1"/>
    <col min="4866" max="4866" width="46.7265625" style="201" customWidth="1"/>
    <col min="4867" max="4867" width="12.7265625" style="201" customWidth="1"/>
    <col min="4868" max="4868" width="10.7265625" style="201" customWidth="1"/>
    <col min="4869" max="4869" width="13.7265625" style="201" customWidth="1"/>
    <col min="4870" max="4870" width="7.453125" style="201" customWidth="1"/>
    <col min="4871" max="4874" width="12.7265625" style="201" customWidth="1"/>
    <col min="4875" max="5120" width="11.453125" style="201"/>
    <col min="5121" max="5121" width="9.7265625" style="201" customWidth="1"/>
    <col min="5122" max="5122" width="46.7265625" style="201" customWidth="1"/>
    <col min="5123" max="5123" width="12.7265625" style="201" customWidth="1"/>
    <col min="5124" max="5124" width="10.7265625" style="201" customWidth="1"/>
    <col min="5125" max="5125" width="13.7265625" style="201" customWidth="1"/>
    <col min="5126" max="5126" width="7.453125" style="201" customWidth="1"/>
    <col min="5127" max="5130" width="12.7265625" style="201" customWidth="1"/>
    <col min="5131" max="5376" width="11.453125" style="201"/>
    <col min="5377" max="5377" width="9.7265625" style="201" customWidth="1"/>
    <col min="5378" max="5378" width="46.7265625" style="201" customWidth="1"/>
    <col min="5379" max="5379" width="12.7265625" style="201" customWidth="1"/>
    <col min="5380" max="5380" width="10.7265625" style="201" customWidth="1"/>
    <col min="5381" max="5381" width="13.7265625" style="201" customWidth="1"/>
    <col min="5382" max="5382" width="7.453125" style="201" customWidth="1"/>
    <col min="5383" max="5386" width="12.7265625" style="201" customWidth="1"/>
    <col min="5387" max="5632" width="11.453125" style="201"/>
    <col min="5633" max="5633" width="9.7265625" style="201" customWidth="1"/>
    <col min="5634" max="5634" width="46.7265625" style="201" customWidth="1"/>
    <col min="5635" max="5635" width="12.7265625" style="201" customWidth="1"/>
    <col min="5636" max="5636" width="10.7265625" style="201" customWidth="1"/>
    <col min="5637" max="5637" width="13.7265625" style="201" customWidth="1"/>
    <col min="5638" max="5638" width="7.453125" style="201" customWidth="1"/>
    <col min="5639" max="5642" width="12.7265625" style="201" customWidth="1"/>
    <col min="5643" max="5888" width="11.453125" style="201"/>
    <col min="5889" max="5889" width="9.7265625" style="201" customWidth="1"/>
    <col min="5890" max="5890" width="46.7265625" style="201" customWidth="1"/>
    <col min="5891" max="5891" width="12.7265625" style="201" customWidth="1"/>
    <col min="5892" max="5892" width="10.7265625" style="201" customWidth="1"/>
    <col min="5893" max="5893" width="13.7265625" style="201" customWidth="1"/>
    <col min="5894" max="5894" width="7.453125" style="201" customWidth="1"/>
    <col min="5895" max="5898" width="12.7265625" style="201" customWidth="1"/>
    <col min="5899" max="6144" width="11.453125" style="201"/>
    <col min="6145" max="6145" width="9.7265625" style="201" customWidth="1"/>
    <col min="6146" max="6146" width="46.7265625" style="201" customWidth="1"/>
    <col min="6147" max="6147" width="12.7265625" style="201" customWidth="1"/>
    <col min="6148" max="6148" width="10.7265625" style="201" customWidth="1"/>
    <col min="6149" max="6149" width="13.7265625" style="201" customWidth="1"/>
    <col min="6150" max="6150" width="7.453125" style="201" customWidth="1"/>
    <col min="6151" max="6154" width="12.7265625" style="201" customWidth="1"/>
    <col min="6155" max="6400" width="11.453125" style="201"/>
    <col min="6401" max="6401" width="9.7265625" style="201" customWidth="1"/>
    <col min="6402" max="6402" width="46.7265625" style="201" customWidth="1"/>
    <col min="6403" max="6403" width="12.7265625" style="201" customWidth="1"/>
    <col min="6404" max="6404" width="10.7265625" style="201" customWidth="1"/>
    <col min="6405" max="6405" width="13.7265625" style="201" customWidth="1"/>
    <col min="6406" max="6406" width="7.453125" style="201" customWidth="1"/>
    <col min="6407" max="6410" width="12.7265625" style="201" customWidth="1"/>
    <col min="6411" max="6656" width="11.453125" style="201"/>
    <col min="6657" max="6657" width="9.7265625" style="201" customWidth="1"/>
    <col min="6658" max="6658" width="46.7265625" style="201" customWidth="1"/>
    <col min="6659" max="6659" width="12.7265625" style="201" customWidth="1"/>
    <col min="6660" max="6660" width="10.7265625" style="201" customWidth="1"/>
    <col min="6661" max="6661" width="13.7265625" style="201" customWidth="1"/>
    <col min="6662" max="6662" width="7.453125" style="201" customWidth="1"/>
    <col min="6663" max="6666" width="12.7265625" style="201" customWidth="1"/>
    <col min="6667" max="6912" width="11.453125" style="201"/>
    <col min="6913" max="6913" width="9.7265625" style="201" customWidth="1"/>
    <col min="6914" max="6914" width="46.7265625" style="201" customWidth="1"/>
    <col min="6915" max="6915" width="12.7265625" style="201" customWidth="1"/>
    <col min="6916" max="6916" width="10.7265625" style="201" customWidth="1"/>
    <col min="6917" max="6917" width="13.7265625" style="201" customWidth="1"/>
    <col min="6918" max="6918" width="7.453125" style="201" customWidth="1"/>
    <col min="6919" max="6922" width="12.7265625" style="201" customWidth="1"/>
    <col min="6923" max="7168" width="11.453125" style="201"/>
    <col min="7169" max="7169" width="9.7265625" style="201" customWidth="1"/>
    <col min="7170" max="7170" width="46.7265625" style="201" customWidth="1"/>
    <col min="7171" max="7171" width="12.7265625" style="201" customWidth="1"/>
    <col min="7172" max="7172" width="10.7265625" style="201" customWidth="1"/>
    <col min="7173" max="7173" width="13.7265625" style="201" customWidth="1"/>
    <col min="7174" max="7174" width="7.453125" style="201" customWidth="1"/>
    <col min="7175" max="7178" width="12.7265625" style="201" customWidth="1"/>
    <col min="7179" max="7424" width="11.453125" style="201"/>
    <col min="7425" max="7425" width="9.7265625" style="201" customWidth="1"/>
    <col min="7426" max="7426" width="46.7265625" style="201" customWidth="1"/>
    <col min="7427" max="7427" width="12.7265625" style="201" customWidth="1"/>
    <col min="7428" max="7428" width="10.7265625" style="201" customWidth="1"/>
    <col min="7429" max="7429" width="13.7265625" style="201" customWidth="1"/>
    <col min="7430" max="7430" width="7.453125" style="201" customWidth="1"/>
    <col min="7431" max="7434" width="12.7265625" style="201" customWidth="1"/>
    <col min="7435" max="7680" width="11.453125" style="201"/>
    <col min="7681" max="7681" width="9.7265625" style="201" customWidth="1"/>
    <col min="7682" max="7682" width="46.7265625" style="201" customWidth="1"/>
    <col min="7683" max="7683" width="12.7265625" style="201" customWidth="1"/>
    <col min="7684" max="7684" width="10.7265625" style="201" customWidth="1"/>
    <col min="7685" max="7685" width="13.7265625" style="201" customWidth="1"/>
    <col min="7686" max="7686" width="7.453125" style="201" customWidth="1"/>
    <col min="7687" max="7690" width="12.7265625" style="201" customWidth="1"/>
    <col min="7691" max="7936" width="11.453125" style="201"/>
    <col min="7937" max="7937" width="9.7265625" style="201" customWidth="1"/>
    <col min="7938" max="7938" width="46.7265625" style="201" customWidth="1"/>
    <col min="7939" max="7939" width="12.7265625" style="201" customWidth="1"/>
    <col min="7940" max="7940" width="10.7265625" style="201" customWidth="1"/>
    <col min="7941" max="7941" width="13.7265625" style="201" customWidth="1"/>
    <col min="7942" max="7942" width="7.453125" style="201" customWidth="1"/>
    <col min="7943" max="7946" width="12.7265625" style="201" customWidth="1"/>
    <col min="7947" max="8192" width="11.453125" style="201"/>
    <col min="8193" max="8193" width="9.7265625" style="201" customWidth="1"/>
    <col min="8194" max="8194" width="46.7265625" style="201" customWidth="1"/>
    <col min="8195" max="8195" width="12.7265625" style="201" customWidth="1"/>
    <col min="8196" max="8196" width="10.7265625" style="201" customWidth="1"/>
    <col min="8197" max="8197" width="13.7265625" style="201" customWidth="1"/>
    <col min="8198" max="8198" width="7.453125" style="201" customWidth="1"/>
    <col min="8199" max="8202" width="12.7265625" style="201" customWidth="1"/>
    <col min="8203" max="8448" width="11.453125" style="201"/>
    <col min="8449" max="8449" width="9.7265625" style="201" customWidth="1"/>
    <col min="8450" max="8450" width="46.7265625" style="201" customWidth="1"/>
    <col min="8451" max="8451" width="12.7265625" style="201" customWidth="1"/>
    <col min="8452" max="8452" width="10.7265625" style="201" customWidth="1"/>
    <col min="8453" max="8453" width="13.7265625" style="201" customWidth="1"/>
    <col min="8454" max="8454" width="7.453125" style="201" customWidth="1"/>
    <col min="8455" max="8458" width="12.7265625" style="201" customWidth="1"/>
    <col min="8459" max="8704" width="11.453125" style="201"/>
    <col min="8705" max="8705" width="9.7265625" style="201" customWidth="1"/>
    <col min="8706" max="8706" width="46.7265625" style="201" customWidth="1"/>
    <col min="8707" max="8707" width="12.7265625" style="201" customWidth="1"/>
    <col min="8708" max="8708" width="10.7265625" style="201" customWidth="1"/>
    <col min="8709" max="8709" width="13.7265625" style="201" customWidth="1"/>
    <col min="8710" max="8710" width="7.453125" style="201" customWidth="1"/>
    <col min="8711" max="8714" width="12.7265625" style="201" customWidth="1"/>
    <col min="8715" max="8960" width="11.453125" style="201"/>
    <col min="8961" max="8961" width="9.7265625" style="201" customWidth="1"/>
    <col min="8962" max="8962" width="46.7265625" style="201" customWidth="1"/>
    <col min="8963" max="8963" width="12.7265625" style="201" customWidth="1"/>
    <col min="8964" max="8964" width="10.7265625" style="201" customWidth="1"/>
    <col min="8965" max="8965" width="13.7265625" style="201" customWidth="1"/>
    <col min="8966" max="8966" width="7.453125" style="201" customWidth="1"/>
    <col min="8967" max="8970" width="12.7265625" style="201" customWidth="1"/>
    <col min="8971" max="9216" width="11.453125" style="201"/>
    <col min="9217" max="9217" width="9.7265625" style="201" customWidth="1"/>
    <col min="9218" max="9218" width="46.7265625" style="201" customWidth="1"/>
    <col min="9219" max="9219" width="12.7265625" style="201" customWidth="1"/>
    <col min="9220" max="9220" width="10.7265625" style="201" customWidth="1"/>
    <col min="9221" max="9221" width="13.7265625" style="201" customWidth="1"/>
    <col min="9222" max="9222" width="7.453125" style="201" customWidth="1"/>
    <col min="9223" max="9226" width="12.7265625" style="201" customWidth="1"/>
    <col min="9227" max="9472" width="11.453125" style="201"/>
    <col min="9473" max="9473" width="9.7265625" style="201" customWidth="1"/>
    <col min="9474" max="9474" width="46.7265625" style="201" customWidth="1"/>
    <col min="9475" max="9475" width="12.7265625" style="201" customWidth="1"/>
    <col min="9476" max="9476" width="10.7265625" style="201" customWidth="1"/>
    <col min="9477" max="9477" width="13.7265625" style="201" customWidth="1"/>
    <col min="9478" max="9478" width="7.453125" style="201" customWidth="1"/>
    <col min="9479" max="9482" width="12.7265625" style="201" customWidth="1"/>
    <col min="9483" max="9728" width="11.453125" style="201"/>
    <col min="9729" max="9729" width="9.7265625" style="201" customWidth="1"/>
    <col min="9730" max="9730" width="46.7265625" style="201" customWidth="1"/>
    <col min="9731" max="9731" width="12.7265625" style="201" customWidth="1"/>
    <col min="9732" max="9732" width="10.7265625" style="201" customWidth="1"/>
    <col min="9733" max="9733" width="13.7265625" style="201" customWidth="1"/>
    <col min="9734" max="9734" width="7.453125" style="201" customWidth="1"/>
    <col min="9735" max="9738" width="12.7265625" style="201" customWidth="1"/>
    <col min="9739" max="9984" width="11.453125" style="201"/>
    <col min="9985" max="9985" width="9.7265625" style="201" customWidth="1"/>
    <col min="9986" max="9986" width="46.7265625" style="201" customWidth="1"/>
    <col min="9987" max="9987" width="12.7265625" style="201" customWidth="1"/>
    <col min="9988" max="9988" width="10.7265625" style="201" customWidth="1"/>
    <col min="9989" max="9989" width="13.7265625" style="201" customWidth="1"/>
    <col min="9990" max="9990" width="7.453125" style="201" customWidth="1"/>
    <col min="9991" max="9994" width="12.7265625" style="201" customWidth="1"/>
    <col min="9995" max="10240" width="11.453125" style="201"/>
    <col min="10241" max="10241" width="9.7265625" style="201" customWidth="1"/>
    <col min="10242" max="10242" width="46.7265625" style="201" customWidth="1"/>
    <col min="10243" max="10243" width="12.7265625" style="201" customWidth="1"/>
    <col min="10244" max="10244" width="10.7265625" style="201" customWidth="1"/>
    <col min="10245" max="10245" width="13.7265625" style="201" customWidth="1"/>
    <col min="10246" max="10246" width="7.453125" style="201" customWidth="1"/>
    <col min="10247" max="10250" width="12.7265625" style="201" customWidth="1"/>
    <col min="10251" max="10496" width="11.453125" style="201"/>
    <col min="10497" max="10497" width="9.7265625" style="201" customWidth="1"/>
    <col min="10498" max="10498" width="46.7265625" style="201" customWidth="1"/>
    <col min="10499" max="10499" width="12.7265625" style="201" customWidth="1"/>
    <col min="10500" max="10500" width="10.7265625" style="201" customWidth="1"/>
    <col min="10501" max="10501" width="13.7265625" style="201" customWidth="1"/>
    <col min="10502" max="10502" width="7.453125" style="201" customWidth="1"/>
    <col min="10503" max="10506" width="12.7265625" style="201" customWidth="1"/>
    <col min="10507" max="10752" width="11.453125" style="201"/>
    <col min="10753" max="10753" width="9.7265625" style="201" customWidth="1"/>
    <col min="10754" max="10754" width="46.7265625" style="201" customWidth="1"/>
    <col min="10755" max="10755" width="12.7265625" style="201" customWidth="1"/>
    <col min="10756" max="10756" width="10.7265625" style="201" customWidth="1"/>
    <col min="10757" max="10757" width="13.7265625" style="201" customWidth="1"/>
    <col min="10758" max="10758" width="7.453125" style="201" customWidth="1"/>
    <col min="10759" max="10762" width="12.7265625" style="201" customWidth="1"/>
    <col min="10763" max="11008" width="11.453125" style="201"/>
    <col min="11009" max="11009" width="9.7265625" style="201" customWidth="1"/>
    <col min="11010" max="11010" width="46.7265625" style="201" customWidth="1"/>
    <col min="11011" max="11011" width="12.7265625" style="201" customWidth="1"/>
    <col min="11012" max="11012" width="10.7265625" style="201" customWidth="1"/>
    <col min="11013" max="11013" width="13.7265625" style="201" customWidth="1"/>
    <col min="11014" max="11014" width="7.453125" style="201" customWidth="1"/>
    <col min="11015" max="11018" width="12.7265625" style="201" customWidth="1"/>
    <col min="11019" max="11264" width="11.453125" style="201"/>
    <col min="11265" max="11265" width="9.7265625" style="201" customWidth="1"/>
    <col min="11266" max="11266" width="46.7265625" style="201" customWidth="1"/>
    <col min="11267" max="11267" width="12.7265625" style="201" customWidth="1"/>
    <col min="11268" max="11268" width="10.7265625" style="201" customWidth="1"/>
    <col min="11269" max="11269" width="13.7265625" style="201" customWidth="1"/>
    <col min="11270" max="11270" width="7.453125" style="201" customWidth="1"/>
    <col min="11271" max="11274" width="12.7265625" style="201" customWidth="1"/>
    <col min="11275" max="11520" width="11.453125" style="201"/>
    <col min="11521" max="11521" width="9.7265625" style="201" customWidth="1"/>
    <col min="11522" max="11522" width="46.7265625" style="201" customWidth="1"/>
    <col min="11523" max="11523" width="12.7265625" style="201" customWidth="1"/>
    <col min="11524" max="11524" width="10.7265625" style="201" customWidth="1"/>
    <col min="11525" max="11525" width="13.7265625" style="201" customWidth="1"/>
    <col min="11526" max="11526" width="7.453125" style="201" customWidth="1"/>
    <col min="11527" max="11530" width="12.7265625" style="201" customWidth="1"/>
    <col min="11531" max="11776" width="11.453125" style="201"/>
    <col min="11777" max="11777" width="9.7265625" style="201" customWidth="1"/>
    <col min="11778" max="11778" width="46.7265625" style="201" customWidth="1"/>
    <col min="11779" max="11779" width="12.7265625" style="201" customWidth="1"/>
    <col min="11780" max="11780" width="10.7265625" style="201" customWidth="1"/>
    <col min="11781" max="11781" width="13.7265625" style="201" customWidth="1"/>
    <col min="11782" max="11782" width="7.453125" style="201" customWidth="1"/>
    <col min="11783" max="11786" width="12.7265625" style="201" customWidth="1"/>
    <col min="11787" max="12032" width="11.453125" style="201"/>
    <col min="12033" max="12033" width="9.7265625" style="201" customWidth="1"/>
    <col min="12034" max="12034" width="46.7265625" style="201" customWidth="1"/>
    <col min="12035" max="12035" width="12.7265625" style="201" customWidth="1"/>
    <col min="12036" max="12036" width="10.7265625" style="201" customWidth="1"/>
    <col min="12037" max="12037" width="13.7265625" style="201" customWidth="1"/>
    <col min="12038" max="12038" width="7.453125" style="201" customWidth="1"/>
    <col min="12039" max="12042" width="12.7265625" style="201" customWidth="1"/>
    <col min="12043" max="12288" width="11.453125" style="201"/>
    <col min="12289" max="12289" width="9.7265625" style="201" customWidth="1"/>
    <col min="12290" max="12290" width="46.7265625" style="201" customWidth="1"/>
    <col min="12291" max="12291" width="12.7265625" style="201" customWidth="1"/>
    <col min="12292" max="12292" width="10.7265625" style="201" customWidth="1"/>
    <col min="12293" max="12293" width="13.7265625" style="201" customWidth="1"/>
    <col min="12294" max="12294" width="7.453125" style="201" customWidth="1"/>
    <col min="12295" max="12298" width="12.7265625" style="201" customWidth="1"/>
    <col min="12299" max="12544" width="11.453125" style="201"/>
    <col min="12545" max="12545" width="9.7265625" style="201" customWidth="1"/>
    <col min="12546" max="12546" width="46.7265625" style="201" customWidth="1"/>
    <col min="12547" max="12547" width="12.7265625" style="201" customWidth="1"/>
    <col min="12548" max="12548" width="10.7265625" style="201" customWidth="1"/>
    <col min="12549" max="12549" width="13.7265625" style="201" customWidth="1"/>
    <col min="12550" max="12550" width="7.453125" style="201" customWidth="1"/>
    <col min="12551" max="12554" width="12.7265625" style="201" customWidth="1"/>
    <col min="12555" max="12800" width="11.453125" style="201"/>
    <col min="12801" max="12801" width="9.7265625" style="201" customWidth="1"/>
    <col min="12802" max="12802" width="46.7265625" style="201" customWidth="1"/>
    <col min="12803" max="12803" width="12.7265625" style="201" customWidth="1"/>
    <col min="12804" max="12804" width="10.7265625" style="201" customWidth="1"/>
    <col min="12805" max="12805" width="13.7265625" style="201" customWidth="1"/>
    <col min="12806" max="12806" width="7.453125" style="201" customWidth="1"/>
    <col min="12807" max="12810" width="12.7265625" style="201" customWidth="1"/>
    <col min="12811" max="13056" width="11.453125" style="201"/>
    <col min="13057" max="13057" width="9.7265625" style="201" customWidth="1"/>
    <col min="13058" max="13058" width="46.7265625" style="201" customWidth="1"/>
    <col min="13059" max="13059" width="12.7265625" style="201" customWidth="1"/>
    <col min="13060" max="13060" width="10.7265625" style="201" customWidth="1"/>
    <col min="13061" max="13061" width="13.7265625" style="201" customWidth="1"/>
    <col min="13062" max="13062" width="7.453125" style="201" customWidth="1"/>
    <col min="13063" max="13066" width="12.7265625" style="201" customWidth="1"/>
    <col min="13067" max="13312" width="11.453125" style="201"/>
    <col min="13313" max="13313" width="9.7265625" style="201" customWidth="1"/>
    <col min="13314" max="13314" width="46.7265625" style="201" customWidth="1"/>
    <col min="13315" max="13315" width="12.7265625" style="201" customWidth="1"/>
    <col min="13316" max="13316" width="10.7265625" style="201" customWidth="1"/>
    <col min="13317" max="13317" width="13.7265625" style="201" customWidth="1"/>
    <col min="13318" max="13318" width="7.453125" style="201" customWidth="1"/>
    <col min="13319" max="13322" width="12.7265625" style="201" customWidth="1"/>
    <col min="13323" max="13568" width="11.453125" style="201"/>
    <col min="13569" max="13569" width="9.7265625" style="201" customWidth="1"/>
    <col min="13570" max="13570" width="46.7265625" style="201" customWidth="1"/>
    <col min="13571" max="13571" width="12.7265625" style="201" customWidth="1"/>
    <col min="13572" max="13572" width="10.7265625" style="201" customWidth="1"/>
    <col min="13573" max="13573" width="13.7265625" style="201" customWidth="1"/>
    <col min="13574" max="13574" width="7.453125" style="201" customWidth="1"/>
    <col min="13575" max="13578" width="12.7265625" style="201" customWidth="1"/>
    <col min="13579" max="13824" width="11.453125" style="201"/>
    <col min="13825" max="13825" width="9.7265625" style="201" customWidth="1"/>
    <col min="13826" max="13826" width="46.7265625" style="201" customWidth="1"/>
    <col min="13827" max="13827" width="12.7265625" style="201" customWidth="1"/>
    <col min="13828" max="13828" width="10.7265625" style="201" customWidth="1"/>
    <col min="13829" max="13829" width="13.7265625" style="201" customWidth="1"/>
    <col min="13830" max="13830" width="7.453125" style="201" customWidth="1"/>
    <col min="13831" max="13834" width="12.7265625" style="201" customWidth="1"/>
    <col min="13835" max="14080" width="11.453125" style="201"/>
    <col min="14081" max="14081" width="9.7265625" style="201" customWidth="1"/>
    <col min="14082" max="14082" width="46.7265625" style="201" customWidth="1"/>
    <col min="14083" max="14083" width="12.7265625" style="201" customWidth="1"/>
    <col min="14084" max="14084" width="10.7265625" style="201" customWidth="1"/>
    <col min="14085" max="14085" width="13.7265625" style="201" customWidth="1"/>
    <col min="14086" max="14086" width="7.453125" style="201" customWidth="1"/>
    <col min="14087" max="14090" width="12.7265625" style="201" customWidth="1"/>
    <col min="14091" max="14336" width="11.453125" style="201"/>
    <col min="14337" max="14337" width="9.7265625" style="201" customWidth="1"/>
    <col min="14338" max="14338" width="46.7265625" style="201" customWidth="1"/>
    <col min="14339" max="14339" width="12.7265625" style="201" customWidth="1"/>
    <col min="14340" max="14340" width="10.7265625" style="201" customWidth="1"/>
    <col min="14341" max="14341" width="13.7265625" style="201" customWidth="1"/>
    <col min="14342" max="14342" width="7.453125" style="201" customWidth="1"/>
    <col min="14343" max="14346" width="12.7265625" style="201" customWidth="1"/>
    <col min="14347" max="14592" width="11.453125" style="201"/>
    <col min="14593" max="14593" width="9.7265625" style="201" customWidth="1"/>
    <col min="14594" max="14594" width="46.7265625" style="201" customWidth="1"/>
    <col min="14595" max="14595" width="12.7265625" style="201" customWidth="1"/>
    <col min="14596" max="14596" width="10.7265625" style="201" customWidth="1"/>
    <col min="14597" max="14597" width="13.7265625" style="201" customWidth="1"/>
    <col min="14598" max="14598" width="7.453125" style="201" customWidth="1"/>
    <col min="14599" max="14602" width="12.7265625" style="201" customWidth="1"/>
    <col min="14603" max="14848" width="11.453125" style="201"/>
    <col min="14849" max="14849" width="9.7265625" style="201" customWidth="1"/>
    <col min="14850" max="14850" width="46.7265625" style="201" customWidth="1"/>
    <col min="14851" max="14851" width="12.7265625" style="201" customWidth="1"/>
    <col min="14852" max="14852" width="10.7265625" style="201" customWidth="1"/>
    <col min="14853" max="14853" width="13.7265625" style="201" customWidth="1"/>
    <col min="14854" max="14854" width="7.453125" style="201" customWidth="1"/>
    <col min="14855" max="14858" width="12.7265625" style="201" customWidth="1"/>
    <col min="14859" max="15104" width="11.453125" style="201"/>
    <col min="15105" max="15105" width="9.7265625" style="201" customWidth="1"/>
    <col min="15106" max="15106" width="46.7265625" style="201" customWidth="1"/>
    <col min="15107" max="15107" width="12.7265625" style="201" customWidth="1"/>
    <col min="15108" max="15108" width="10.7265625" style="201" customWidth="1"/>
    <col min="15109" max="15109" width="13.7265625" style="201" customWidth="1"/>
    <col min="15110" max="15110" width="7.453125" style="201" customWidth="1"/>
    <col min="15111" max="15114" width="12.7265625" style="201" customWidth="1"/>
    <col min="15115" max="15360" width="11.453125" style="201"/>
    <col min="15361" max="15361" width="9.7265625" style="201" customWidth="1"/>
    <col min="15362" max="15362" width="46.7265625" style="201" customWidth="1"/>
    <col min="15363" max="15363" width="12.7265625" style="201" customWidth="1"/>
    <col min="15364" max="15364" width="10.7265625" style="201" customWidth="1"/>
    <col min="15365" max="15365" width="13.7265625" style="201" customWidth="1"/>
    <col min="15366" max="15366" width="7.453125" style="201" customWidth="1"/>
    <col min="15367" max="15370" width="12.7265625" style="201" customWidth="1"/>
    <col min="15371" max="15616" width="11.453125" style="201"/>
    <col min="15617" max="15617" width="9.7265625" style="201" customWidth="1"/>
    <col min="15618" max="15618" width="46.7265625" style="201" customWidth="1"/>
    <col min="15619" max="15619" width="12.7265625" style="201" customWidth="1"/>
    <col min="15620" max="15620" width="10.7265625" style="201" customWidth="1"/>
    <col min="15621" max="15621" width="13.7265625" style="201" customWidth="1"/>
    <col min="15622" max="15622" width="7.453125" style="201" customWidth="1"/>
    <col min="15623" max="15626" width="12.7265625" style="201" customWidth="1"/>
    <col min="15627" max="15872" width="11.453125" style="201"/>
    <col min="15873" max="15873" width="9.7265625" style="201" customWidth="1"/>
    <col min="15874" max="15874" width="46.7265625" style="201" customWidth="1"/>
    <col min="15875" max="15875" width="12.7265625" style="201" customWidth="1"/>
    <col min="15876" max="15876" width="10.7265625" style="201" customWidth="1"/>
    <col min="15877" max="15877" width="13.7265625" style="201" customWidth="1"/>
    <col min="15878" max="15878" width="7.453125" style="201" customWidth="1"/>
    <col min="15879" max="15882" width="12.7265625" style="201" customWidth="1"/>
    <col min="15883" max="16128" width="11.453125" style="201"/>
    <col min="16129" max="16129" width="9.7265625" style="201" customWidth="1"/>
    <col min="16130" max="16130" width="46.7265625" style="201" customWidth="1"/>
    <col min="16131" max="16131" width="12.7265625" style="201" customWidth="1"/>
    <col min="16132" max="16132" width="10.7265625" style="201" customWidth="1"/>
    <col min="16133" max="16133" width="13.7265625" style="201" customWidth="1"/>
    <col min="16134" max="16134" width="7.453125" style="201" customWidth="1"/>
    <col min="16135" max="16138" width="12.7265625" style="201" customWidth="1"/>
    <col min="16139" max="16384" width="11.453125" style="201"/>
  </cols>
  <sheetData>
    <row r="1" spans="1:12" s="280" customFormat="1" ht="12.75" customHeight="1" x14ac:dyDescent="0.3">
      <c r="A1" s="388" t="s">
        <v>1008</v>
      </c>
      <c r="B1" s="1090"/>
      <c r="C1" s="275"/>
      <c r="D1" s="276"/>
      <c r="E1" s="277"/>
      <c r="F1" s="278"/>
      <c r="G1" s="279"/>
      <c r="H1" s="279"/>
      <c r="I1" s="279"/>
      <c r="J1" s="279"/>
    </row>
    <row r="2" spans="1:12" s="280" customFormat="1" ht="12.75" customHeight="1" x14ac:dyDescent="0.3">
      <c r="A2" s="273"/>
      <c r="B2" s="274"/>
      <c r="C2" s="275"/>
      <c r="D2" s="276"/>
      <c r="E2" s="277"/>
      <c r="F2" s="278"/>
      <c r="G2" s="279"/>
      <c r="H2" s="279"/>
      <c r="I2" s="279"/>
      <c r="J2" s="279"/>
    </row>
    <row r="3" spans="1:12" s="286" customFormat="1" ht="13.5" customHeight="1" thickBot="1" x14ac:dyDescent="0.3">
      <c r="A3" s="52"/>
      <c r="B3" s="250"/>
      <c r="C3" s="69"/>
      <c r="D3" s="248"/>
      <c r="E3" s="302"/>
      <c r="F3" s="437"/>
    </row>
    <row r="4" spans="1:12" s="354" customFormat="1" ht="13.5" customHeight="1" x14ac:dyDescent="0.25">
      <c r="A4" s="1009" t="s">
        <v>1009</v>
      </c>
      <c r="B4" s="1091"/>
      <c r="C4" s="1092"/>
      <c r="D4" s="1093" t="s">
        <v>1</v>
      </c>
      <c r="E4" s="1094">
        <v>6001</v>
      </c>
      <c r="F4" s="427"/>
    </row>
    <row r="5" spans="1:12" s="354" customFormat="1" ht="13.5" customHeight="1" thickBot="1" x14ac:dyDescent="0.3">
      <c r="A5" s="1095"/>
      <c r="B5" s="1096"/>
      <c r="C5" s="1097"/>
      <c r="D5" s="1098"/>
      <c r="E5" s="1099"/>
      <c r="F5" s="427"/>
    </row>
    <row r="6" spans="1:12" s="354" customFormat="1" ht="13.5" customHeight="1" x14ac:dyDescent="0.25">
      <c r="A6" s="1268" t="s">
        <v>1010</v>
      </c>
      <c r="B6" s="1269"/>
      <c r="C6" s="1269"/>
      <c r="D6" s="1269"/>
      <c r="E6" s="1270"/>
      <c r="F6" s="427"/>
    </row>
    <row r="7" spans="1:12" s="354" customFormat="1" ht="13.5" customHeight="1" thickBot="1" x14ac:dyDescent="0.3">
      <c r="A7" s="1271"/>
      <c r="B7" s="1272"/>
      <c r="C7" s="1272"/>
      <c r="D7" s="1272"/>
      <c r="E7" s="1273"/>
      <c r="F7" s="427"/>
    </row>
    <row r="8" spans="1:12" s="354" customFormat="1" ht="13.5" customHeight="1" x14ac:dyDescent="0.25">
      <c r="A8" s="22" t="s">
        <v>1011</v>
      </c>
      <c r="B8" s="378"/>
      <c r="C8" s="24"/>
      <c r="D8" s="429"/>
      <c r="E8" s="380"/>
      <c r="F8" s="427"/>
    </row>
    <row r="9" spans="1:12" s="354" customFormat="1" ht="13.5" customHeight="1" x14ac:dyDescent="0.25">
      <c r="A9" s="26" t="s">
        <v>1012</v>
      </c>
      <c r="B9" s="321"/>
      <c r="C9" s="28"/>
      <c r="D9" s="430"/>
      <c r="E9" s="323"/>
      <c r="F9" s="427"/>
    </row>
    <row r="10" spans="1:12" s="354" customFormat="1" ht="13.5" customHeight="1" x14ac:dyDescent="0.25">
      <c r="A10" s="26" t="s">
        <v>952</v>
      </c>
      <c r="B10" s="321"/>
      <c r="C10" s="28"/>
      <c r="D10" s="430"/>
      <c r="E10" s="323"/>
      <c r="F10" s="427"/>
    </row>
    <row r="11" spans="1:12" s="354" customFormat="1" ht="13.5" customHeight="1" thickBot="1" x14ac:dyDescent="0.3">
      <c r="A11" s="30" t="s">
        <v>311</v>
      </c>
      <c r="B11" s="324"/>
      <c r="C11" s="32"/>
      <c r="D11" s="431"/>
      <c r="E11" s="326"/>
      <c r="F11" s="427"/>
    </row>
    <row r="12" spans="1:12" s="354" customFormat="1" ht="13.5" customHeight="1" thickBot="1" x14ac:dyDescent="0.3">
      <c r="A12" s="1083" t="s">
        <v>312</v>
      </c>
      <c r="B12" s="1100"/>
      <c r="C12" s="1101" t="s">
        <v>219</v>
      </c>
      <c r="D12" s="1102"/>
      <c r="E12" s="1086">
        <f>C14+C20+C27</f>
        <v>328750</v>
      </c>
      <c r="F12" s="1103"/>
    </row>
    <row r="13" spans="1:12" s="286" customFormat="1" ht="13.5" customHeight="1" thickBot="1" x14ac:dyDescent="0.35">
      <c r="A13" s="39"/>
      <c r="B13" s="435"/>
      <c r="C13" s="40"/>
      <c r="D13" s="436"/>
      <c r="E13" s="366"/>
      <c r="F13" s="437"/>
      <c r="G13" s="260"/>
      <c r="H13" s="260"/>
      <c r="I13" s="260"/>
      <c r="J13" s="260"/>
      <c r="K13" s="260"/>
      <c r="L13" s="354"/>
    </row>
    <row r="14" spans="1:12" s="75" customFormat="1" ht="13.5" customHeight="1" thickBot="1" x14ac:dyDescent="0.35">
      <c r="A14" s="1290" t="s">
        <v>49</v>
      </c>
      <c r="B14" s="1291"/>
      <c r="C14" s="56">
        <f>C15+C17</f>
        <v>45130</v>
      </c>
      <c r="D14" s="236"/>
      <c r="E14" s="1104"/>
      <c r="F14" s="249"/>
      <c r="G14" s="228"/>
      <c r="H14" s="267"/>
      <c r="I14" s="81"/>
      <c r="J14" s="81"/>
      <c r="K14" s="81"/>
      <c r="L14" s="81"/>
    </row>
    <row r="15" spans="1:12" s="94" customFormat="1" ht="13.5" customHeight="1" x14ac:dyDescent="0.3">
      <c r="A15" s="39" t="s">
        <v>58</v>
      </c>
      <c r="B15" s="71" t="s">
        <v>59</v>
      </c>
      <c r="C15" s="58">
        <f>SUM(C16)</f>
        <v>18900</v>
      </c>
      <c r="D15" s="229"/>
      <c r="E15" s="1105"/>
      <c r="H15" s="95"/>
      <c r="I15" s="81"/>
      <c r="J15" s="81"/>
      <c r="K15" s="81"/>
    </row>
    <row r="16" spans="1:12" s="84" customFormat="1" ht="13.5" thickBot="1" x14ac:dyDescent="0.35">
      <c r="A16" s="27" t="s">
        <v>60</v>
      </c>
      <c r="B16" s="69" t="s">
        <v>61</v>
      </c>
      <c r="C16" s="28">
        <v>18900</v>
      </c>
      <c r="D16" s="104"/>
      <c r="E16" s="104"/>
      <c r="F16" s="104"/>
      <c r="G16" s="228"/>
      <c r="H16" s="95"/>
      <c r="I16" s="242"/>
      <c r="J16" s="81"/>
      <c r="K16" s="81"/>
      <c r="L16" s="260"/>
    </row>
    <row r="17" spans="1:12" s="84" customFormat="1" ht="13.5" thickBot="1" x14ac:dyDescent="0.35">
      <c r="A17" s="68" t="s">
        <v>84</v>
      </c>
      <c r="B17" s="83" t="s">
        <v>273</v>
      </c>
      <c r="C17" s="40">
        <f>SUM(C18)</f>
        <v>26230</v>
      </c>
      <c r="D17" s="104"/>
      <c r="E17" s="104"/>
      <c r="F17" s="104"/>
      <c r="G17" s="1106"/>
      <c r="H17" s="955"/>
      <c r="I17" s="955"/>
      <c r="J17" s="955"/>
      <c r="K17" s="955"/>
      <c r="L17" s="955"/>
    </row>
    <row r="18" spans="1:12" s="84" customFormat="1" x14ac:dyDescent="0.3">
      <c r="A18" s="52" t="s">
        <v>90</v>
      </c>
      <c r="B18" s="69" t="s">
        <v>85</v>
      </c>
      <c r="C18" s="76">
        <v>26230</v>
      </c>
      <c r="D18" s="104"/>
      <c r="E18" s="104"/>
      <c r="F18" s="104"/>
      <c r="G18" s="1106"/>
      <c r="H18" s="260"/>
      <c r="I18" s="85"/>
      <c r="J18" s="85"/>
      <c r="K18" s="260"/>
      <c r="L18" s="85"/>
    </row>
    <row r="19" spans="1:12" s="84" customFormat="1" ht="13.5" thickBot="1" x14ac:dyDescent="0.35">
      <c r="A19" s="52"/>
      <c r="B19" s="69"/>
      <c r="C19" s="247"/>
      <c r="D19" s="104"/>
      <c r="E19" s="104"/>
      <c r="F19" s="104"/>
      <c r="G19" s="1106"/>
      <c r="H19" s="260"/>
      <c r="I19" s="260"/>
      <c r="J19" s="260"/>
      <c r="K19" s="260"/>
      <c r="L19" s="260"/>
    </row>
    <row r="20" spans="1:12" s="75" customFormat="1" ht="13.5" customHeight="1" thickBot="1" x14ac:dyDescent="0.35">
      <c r="A20" s="1274" t="s">
        <v>93</v>
      </c>
      <c r="B20" s="1275"/>
      <c r="C20" s="87">
        <f>C21+C23</f>
        <v>240000</v>
      </c>
      <c r="D20" s="85"/>
      <c r="E20" s="441"/>
      <c r="F20" s="94"/>
      <c r="G20" s="81"/>
      <c r="H20" s="81"/>
      <c r="I20" s="81"/>
      <c r="J20" s="81"/>
      <c r="K20" s="81"/>
      <c r="L20" s="81"/>
    </row>
    <row r="21" spans="1:12" s="108" customFormat="1" ht="13.5" customHeight="1" x14ac:dyDescent="0.25">
      <c r="A21" s="39" t="s">
        <v>292</v>
      </c>
      <c r="B21" s="46" t="s">
        <v>293</v>
      </c>
      <c r="C21" s="58">
        <f>SUM(C22)</f>
        <v>16500</v>
      </c>
      <c r="D21" s="170"/>
      <c r="E21" s="170"/>
      <c r="F21" s="146"/>
      <c r="G21" s="146"/>
      <c r="H21" s="165"/>
    </row>
    <row r="22" spans="1:12" s="52" customFormat="1" ht="13.5" customHeight="1" x14ac:dyDescent="0.25">
      <c r="A22" s="27" t="s">
        <v>577</v>
      </c>
      <c r="B22" s="27" t="s">
        <v>578</v>
      </c>
      <c r="C22" s="122">
        <v>16500</v>
      </c>
      <c r="D22" s="165"/>
      <c r="E22" s="40"/>
      <c r="F22" s="108"/>
      <c r="G22" s="165"/>
      <c r="H22" s="27"/>
      <c r="I22" s="69"/>
    </row>
    <row r="23" spans="1:12" s="94" customFormat="1" ht="13.5" customHeight="1" x14ac:dyDescent="0.3">
      <c r="A23" s="244" t="s">
        <v>119</v>
      </c>
      <c r="B23" s="40" t="s">
        <v>122</v>
      </c>
      <c r="C23" s="58">
        <f>SUM(C24:C25)</f>
        <v>223500</v>
      </c>
      <c r="D23" s="229"/>
      <c r="E23" s="417"/>
    </row>
    <row r="24" spans="1:12" s="75" customFormat="1" ht="13.5" customHeight="1" x14ac:dyDescent="0.25">
      <c r="A24" s="52" t="s">
        <v>163</v>
      </c>
      <c r="B24" s="28" t="s">
        <v>122</v>
      </c>
      <c r="C24" s="28">
        <f>25000*8</f>
        <v>200000</v>
      </c>
      <c r="D24" s="81"/>
      <c r="E24" s="63"/>
      <c r="F24" s="90"/>
      <c r="G24" s="960"/>
      <c r="H24" s="81"/>
      <c r="J24" s="255"/>
    </row>
    <row r="25" spans="1:12" s="75" customFormat="1" ht="13.5" customHeight="1" x14ac:dyDescent="0.3">
      <c r="A25" s="52" t="s">
        <v>127</v>
      </c>
      <c r="B25" s="28" t="s">
        <v>120</v>
      </c>
      <c r="C25" s="76">
        <f>23500</f>
        <v>23500</v>
      </c>
      <c r="D25" s="960"/>
      <c r="E25" s="63"/>
      <c r="F25" s="104"/>
      <c r="G25" s="1104"/>
    </row>
    <row r="26" spans="1:12" s="75" customFormat="1" ht="13.5" customHeight="1" thickBot="1" x14ac:dyDescent="0.35">
      <c r="A26" s="52"/>
      <c r="B26" s="28"/>
      <c r="C26" s="76"/>
      <c r="D26" s="960"/>
      <c r="E26" s="63"/>
      <c r="F26" s="104"/>
      <c r="G26" s="1104"/>
    </row>
    <row r="27" spans="1:12" s="75" customFormat="1" ht="13.5" customHeight="1" thickBot="1" x14ac:dyDescent="0.35">
      <c r="A27" s="1305" t="s">
        <v>135</v>
      </c>
      <c r="B27" s="1306"/>
      <c r="C27" s="144">
        <f>C28+C30</f>
        <v>43620</v>
      </c>
      <c r="D27" s="236"/>
      <c r="E27" s="109"/>
      <c r="F27" s="249"/>
    </row>
    <row r="28" spans="1:12" s="94" customFormat="1" ht="13.5" customHeight="1" x14ac:dyDescent="0.3">
      <c r="A28" s="68" t="s">
        <v>136</v>
      </c>
      <c r="B28" s="228" t="s">
        <v>137</v>
      </c>
      <c r="C28" s="58">
        <f>SUM(C29)</f>
        <v>27980</v>
      </c>
      <c r="D28" s="229"/>
      <c r="E28" s="417"/>
    </row>
    <row r="29" spans="1:12" s="84" customFormat="1" x14ac:dyDescent="0.3">
      <c r="A29" s="154" t="s">
        <v>138</v>
      </c>
      <c r="B29" s="154" t="s">
        <v>139</v>
      </c>
      <c r="C29" s="76">
        <v>27980</v>
      </c>
      <c r="D29" s="142"/>
      <c r="E29" s="142"/>
      <c r="F29" s="142"/>
      <c r="G29" s="1107"/>
    </row>
    <row r="30" spans="1:12" s="84" customFormat="1" x14ac:dyDescent="0.3">
      <c r="A30" s="68" t="s">
        <v>144</v>
      </c>
      <c r="B30" s="83" t="s">
        <v>145</v>
      </c>
      <c r="C30" s="224">
        <f>SUM(C31)</f>
        <v>15640</v>
      </c>
      <c r="D30" s="142"/>
      <c r="E30" s="142"/>
      <c r="F30" s="142"/>
      <c r="G30" s="1107"/>
    </row>
    <row r="31" spans="1:12" s="84" customFormat="1" x14ac:dyDescent="0.3">
      <c r="A31" s="52" t="s">
        <v>146</v>
      </c>
      <c r="B31" s="69" t="s">
        <v>147</v>
      </c>
      <c r="C31" s="76">
        <f>4700*1.2+10000</f>
        <v>15640</v>
      </c>
      <c r="D31" s="142"/>
      <c r="E31" s="142"/>
      <c r="F31" s="142"/>
      <c r="G31" s="1107"/>
    </row>
    <row r="32" spans="1:12" s="286" customFormat="1" ht="13.5" customHeight="1" x14ac:dyDescent="0.25">
      <c r="A32" s="52"/>
      <c r="B32" s="52"/>
      <c r="C32" s="28"/>
      <c r="D32" s="248"/>
      <c r="E32" s="302"/>
      <c r="F32" s="437"/>
    </row>
    <row r="33" spans="1:6" x14ac:dyDescent="0.3">
      <c r="B33" s="1109"/>
      <c r="C33" s="1110"/>
      <c r="D33" s="1111"/>
      <c r="F33" s="1113"/>
    </row>
    <row r="34" spans="1:6" ht="14.5" x14ac:dyDescent="0.3">
      <c r="B34" s="1115"/>
      <c r="C34" s="105"/>
      <c r="D34" s="1116"/>
      <c r="E34" s="1117"/>
    </row>
    <row r="39" spans="1:6" s="286" customFormat="1" ht="13.5" customHeight="1" x14ac:dyDescent="0.25">
      <c r="A39" s="150"/>
      <c r="B39" s="300"/>
      <c r="C39" s="342"/>
      <c r="D39" s="438"/>
      <c r="E39" s="302"/>
      <c r="F39" s="437"/>
    </row>
    <row r="40" spans="1:6" s="286" customFormat="1" ht="13.5" customHeight="1" x14ac:dyDescent="0.25">
      <c r="A40" s="150"/>
      <c r="B40" s="300"/>
      <c r="C40" s="342"/>
      <c r="D40" s="1119"/>
      <c r="E40" s="302"/>
      <c r="F40" s="437"/>
    </row>
    <row r="41" spans="1:6" s="286" customFormat="1" ht="13.5" customHeight="1" x14ac:dyDescent="0.25">
      <c r="A41" s="150"/>
      <c r="B41" s="300"/>
      <c r="C41" s="342"/>
      <c r="D41" s="1119"/>
      <c r="E41" s="302"/>
      <c r="F41" s="437"/>
    </row>
    <row r="42" spans="1:6" s="286" customFormat="1" ht="13.5" customHeight="1" x14ac:dyDescent="0.25">
      <c r="A42" s="150"/>
      <c r="B42" s="300"/>
      <c r="C42" s="342"/>
      <c r="D42" s="1119"/>
      <c r="E42" s="302"/>
      <c r="F42" s="437"/>
    </row>
    <row r="43" spans="1:6" s="286" customFormat="1" ht="13.5" customHeight="1" x14ac:dyDescent="0.25">
      <c r="A43" s="150"/>
      <c r="B43" s="300"/>
      <c r="C43" s="342"/>
      <c r="D43" s="1119"/>
      <c r="E43" s="302"/>
      <c r="F43" s="437"/>
    </row>
    <row r="44" spans="1:6" s="286" customFormat="1" ht="13.5" customHeight="1" x14ac:dyDescent="0.25">
      <c r="A44" s="150"/>
      <c r="B44" s="300"/>
      <c r="C44" s="342"/>
      <c r="D44" s="1119"/>
      <c r="E44" s="302"/>
      <c r="F44" s="437"/>
    </row>
    <row r="45" spans="1:6" s="286" customFormat="1" ht="13.5" customHeight="1" x14ac:dyDescent="0.25">
      <c r="A45" s="150"/>
      <c r="B45" s="300"/>
      <c r="C45" s="342"/>
      <c r="D45" s="1119"/>
      <c r="E45" s="302"/>
      <c r="F45" s="437"/>
    </row>
    <row r="46" spans="1:6" s="286" customFormat="1" ht="13.5" customHeight="1" x14ac:dyDescent="0.25">
      <c r="A46" s="150"/>
      <c r="B46" s="300"/>
      <c r="C46" s="342"/>
      <c r="D46" s="1119"/>
      <c r="E46" s="302"/>
      <c r="F46" s="437"/>
    </row>
    <row r="47" spans="1:6" s="286" customFormat="1" ht="13.5" customHeight="1" x14ac:dyDescent="0.25">
      <c r="A47" s="150"/>
      <c r="B47" s="300"/>
      <c r="C47" s="342"/>
      <c r="D47" s="1119"/>
      <c r="E47" s="302"/>
      <c r="F47" s="437"/>
    </row>
    <row r="48" spans="1:6" s="286" customFormat="1" ht="13.5" customHeight="1" x14ac:dyDescent="0.25">
      <c r="A48" s="150"/>
      <c r="B48" s="300"/>
      <c r="C48" s="342"/>
      <c r="D48" s="1119"/>
      <c r="E48" s="302"/>
      <c r="F48" s="437"/>
    </row>
    <row r="49" spans="1:6" s="286" customFormat="1" ht="13.5" customHeight="1" x14ac:dyDescent="0.25">
      <c r="A49" s="150"/>
      <c r="B49" s="300"/>
      <c r="C49" s="342"/>
      <c r="D49" s="1119"/>
      <c r="E49" s="302"/>
      <c r="F49" s="437"/>
    </row>
    <row r="50" spans="1:6" ht="13.5" customHeight="1" x14ac:dyDescent="0.3"/>
    <row r="51" spans="1:6" ht="13.5" customHeight="1" x14ac:dyDescent="0.3"/>
    <row r="52" spans="1:6" ht="13.5" customHeight="1" x14ac:dyDescent="0.3"/>
    <row r="53" spans="1:6" ht="13.5" customHeight="1" x14ac:dyDescent="0.3"/>
    <row r="54" spans="1:6" ht="13.5" customHeight="1" x14ac:dyDescent="0.3"/>
    <row r="55" spans="1:6" ht="13.5" customHeight="1" x14ac:dyDescent="0.3"/>
    <row r="56" spans="1:6" ht="13.5" customHeight="1" x14ac:dyDescent="0.3"/>
    <row r="57" spans="1:6" ht="13.5" customHeight="1" x14ac:dyDescent="0.3"/>
    <row r="58" spans="1:6" ht="13.5" customHeight="1" x14ac:dyDescent="0.3"/>
    <row r="59" spans="1:6" ht="13.5" customHeight="1" x14ac:dyDescent="0.3"/>
    <row r="60" spans="1:6" ht="13.5" customHeight="1" x14ac:dyDescent="0.3"/>
    <row r="61" spans="1:6" ht="13.5" customHeight="1" x14ac:dyDescent="0.3"/>
    <row r="62" spans="1:6" ht="13.5" customHeight="1" x14ac:dyDescent="0.3"/>
    <row r="63" spans="1:6" ht="13.5" customHeight="1" x14ac:dyDescent="0.3"/>
    <row r="64" spans="1:6"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sheetData>
  <mergeCells count="4">
    <mergeCell ref="A6:E7"/>
    <mergeCell ref="A14:B14"/>
    <mergeCell ref="A20:B20"/>
    <mergeCell ref="A27:B27"/>
  </mergeCells>
  <pageMargins left="0.78740157480314965" right="0.19685039370078741" top="0.78740157480314965" bottom="0.78740157480314965" header="0.31496062992125984" footer="0.31496062992125984"/>
  <pageSetup paperSize="9" scale="90" orientation="portrait" r:id="rId1"/>
  <headerFooter>
    <oddHeader>&amp;L&amp;"Arial Narrow,Normal"&amp;8Presupuesto Municipal 2021&amp;R&amp;"Arial Narrow,Normal"&amp;8MUNICIPALIDAD DE VILLA MARÍA
Secretaría de Economía y Modernización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9"/>
  <sheetViews>
    <sheetView view="pageLayout" topLeftCell="C11" zoomScaleNormal="120" zoomScaleSheetLayoutView="100" workbookViewId="0">
      <selection activeCell="H14" sqref="H14:BC32"/>
    </sheetView>
  </sheetViews>
  <sheetFormatPr baseColWidth="10" defaultRowHeight="13" x14ac:dyDescent="0.3"/>
  <cols>
    <col min="1" max="1" width="9.7265625" style="74" customWidth="1"/>
    <col min="2" max="2" width="46.7265625" style="74" customWidth="1"/>
    <col min="3" max="3" width="12.7265625" style="72" customWidth="1"/>
    <col min="4" max="4" width="10.7265625" style="72" customWidth="1"/>
    <col min="5" max="5" width="13.7265625" style="72" customWidth="1"/>
    <col min="6" max="6" width="6.453125" style="74" customWidth="1"/>
    <col min="7" max="256" width="11.453125" style="74"/>
    <col min="257" max="257" width="9.7265625" style="74" customWidth="1"/>
    <col min="258" max="258" width="46.7265625" style="74" customWidth="1"/>
    <col min="259" max="259" width="12.7265625" style="74" customWidth="1"/>
    <col min="260" max="260" width="10.7265625" style="74" customWidth="1"/>
    <col min="261" max="261" width="13.7265625" style="74" customWidth="1"/>
    <col min="262" max="262" width="6.453125" style="74" customWidth="1"/>
    <col min="263" max="512" width="11.453125" style="74"/>
    <col min="513" max="513" width="9.7265625" style="74" customWidth="1"/>
    <col min="514" max="514" width="46.7265625" style="74" customWidth="1"/>
    <col min="515" max="515" width="12.7265625" style="74" customWidth="1"/>
    <col min="516" max="516" width="10.7265625" style="74" customWidth="1"/>
    <col min="517" max="517" width="13.7265625" style="74" customWidth="1"/>
    <col min="518" max="518" width="6.453125" style="74" customWidth="1"/>
    <col min="519" max="768" width="11.453125" style="74"/>
    <col min="769" max="769" width="9.7265625" style="74" customWidth="1"/>
    <col min="770" max="770" width="46.7265625" style="74" customWidth="1"/>
    <col min="771" max="771" width="12.7265625" style="74" customWidth="1"/>
    <col min="772" max="772" width="10.7265625" style="74" customWidth="1"/>
    <col min="773" max="773" width="13.7265625" style="74" customWidth="1"/>
    <col min="774" max="774" width="6.453125" style="74" customWidth="1"/>
    <col min="775" max="1024" width="11.453125" style="74"/>
    <col min="1025" max="1025" width="9.7265625" style="74" customWidth="1"/>
    <col min="1026" max="1026" width="46.7265625" style="74" customWidth="1"/>
    <col min="1027" max="1027" width="12.7265625" style="74" customWidth="1"/>
    <col min="1028" max="1028" width="10.7265625" style="74" customWidth="1"/>
    <col min="1029" max="1029" width="13.7265625" style="74" customWidth="1"/>
    <col min="1030" max="1030" width="6.453125" style="74" customWidth="1"/>
    <col min="1031" max="1280" width="11.453125" style="74"/>
    <col min="1281" max="1281" width="9.7265625" style="74" customWidth="1"/>
    <col min="1282" max="1282" width="46.7265625" style="74" customWidth="1"/>
    <col min="1283" max="1283" width="12.7265625" style="74" customWidth="1"/>
    <col min="1284" max="1284" width="10.7265625" style="74" customWidth="1"/>
    <col min="1285" max="1285" width="13.7265625" style="74" customWidth="1"/>
    <col min="1286" max="1286" width="6.453125" style="74" customWidth="1"/>
    <col min="1287" max="1536" width="11.453125" style="74"/>
    <col min="1537" max="1537" width="9.7265625" style="74" customWidth="1"/>
    <col min="1538" max="1538" width="46.7265625" style="74" customWidth="1"/>
    <col min="1539" max="1539" width="12.7265625" style="74" customWidth="1"/>
    <col min="1540" max="1540" width="10.7265625" style="74" customWidth="1"/>
    <col min="1541" max="1541" width="13.7265625" style="74" customWidth="1"/>
    <col min="1542" max="1542" width="6.453125" style="74" customWidth="1"/>
    <col min="1543" max="1792" width="11.453125" style="74"/>
    <col min="1793" max="1793" width="9.7265625" style="74" customWidth="1"/>
    <col min="1794" max="1794" width="46.7265625" style="74" customWidth="1"/>
    <col min="1795" max="1795" width="12.7265625" style="74" customWidth="1"/>
    <col min="1796" max="1796" width="10.7265625" style="74" customWidth="1"/>
    <col min="1797" max="1797" width="13.7265625" style="74" customWidth="1"/>
    <col min="1798" max="1798" width="6.453125" style="74" customWidth="1"/>
    <col min="1799" max="2048" width="11.453125" style="74"/>
    <col min="2049" max="2049" width="9.7265625" style="74" customWidth="1"/>
    <col min="2050" max="2050" width="46.7265625" style="74" customWidth="1"/>
    <col min="2051" max="2051" width="12.7265625" style="74" customWidth="1"/>
    <col min="2052" max="2052" width="10.7265625" style="74" customWidth="1"/>
    <col min="2053" max="2053" width="13.7265625" style="74" customWidth="1"/>
    <col min="2054" max="2054" width="6.453125" style="74" customWidth="1"/>
    <col min="2055" max="2304" width="11.453125" style="74"/>
    <col min="2305" max="2305" width="9.7265625" style="74" customWidth="1"/>
    <col min="2306" max="2306" width="46.7265625" style="74" customWidth="1"/>
    <col min="2307" max="2307" width="12.7265625" style="74" customWidth="1"/>
    <col min="2308" max="2308" width="10.7265625" style="74" customWidth="1"/>
    <col min="2309" max="2309" width="13.7265625" style="74" customWidth="1"/>
    <col min="2310" max="2310" width="6.453125" style="74" customWidth="1"/>
    <col min="2311" max="2560" width="11.453125" style="74"/>
    <col min="2561" max="2561" width="9.7265625" style="74" customWidth="1"/>
    <col min="2562" max="2562" width="46.7265625" style="74" customWidth="1"/>
    <col min="2563" max="2563" width="12.7265625" style="74" customWidth="1"/>
    <col min="2564" max="2564" width="10.7265625" style="74" customWidth="1"/>
    <col min="2565" max="2565" width="13.7265625" style="74" customWidth="1"/>
    <col min="2566" max="2566" width="6.453125" style="74" customWidth="1"/>
    <col min="2567" max="2816" width="11.453125" style="74"/>
    <col min="2817" max="2817" width="9.7265625" style="74" customWidth="1"/>
    <col min="2818" max="2818" width="46.7265625" style="74" customWidth="1"/>
    <col min="2819" max="2819" width="12.7265625" style="74" customWidth="1"/>
    <col min="2820" max="2820" width="10.7265625" style="74" customWidth="1"/>
    <col min="2821" max="2821" width="13.7265625" style="74" customWidth="1"/>
    <col min="2822" max="2822" width="6.453125" style="74" customWidth="1"/>
    <col min="2823" max="3072" width="11.453125" style="74"/>
    <col min="3073" max="3073" width="9.7265625" style="74" customWidth="1"/>
    <col min="3074" max="3074" width="46.7265625" style="74" customWidth="1"/>
    <col min="3075" max="3075" width="12.7265625" style="74" customWidth="1"/>
    <col min="3076" max="3076" width="10.7265625" style="74" customWidth="1"/>
    <col min="3077" max="3077" width="13.7265625" style="74" customWidth="1"/>
    <col min="3078" max="3078" width="6.453125" style="74" customWidth="1"/>
    <col min="3079" max="3328" width="11.453125" style="74"/>
    <col min="3329" max="3329" width="9.7265625" style="74" customWidth="1"/>
    <col min="3330" max="3330" width="46.7265625" style="74" customWidth="1"/>
    <col min="3331" max="3331" width="12.7265625" style="74" customWidth="1"/>
    <col min="3332" max="3332" width="10.7265625" style="74" customWidth="1"/>
    <col min="3333" max="3333" width="13.7265625" style="74" customWidth="1"/>
    <col min="3334" max="3334" width="6.453125" style="74" customWidth="1"/>
    <col min="3335" max="3584" width="11.453125" style="74"/>
    <col min="3585" max="3585" width="9.7265625" style="74" customWidth="1"/>
    <col min="3586" max="3586" width="46.7265625" style="74" customWidth="1"/>
    <col min="3587" max="3587" width="12.7265625" style="74" customWidth="1"/>
    <col min="3588" max="3588" width="10.7265625" style="74" customWidth="1"/>
    <col min="3589" max="3589" width="13.7265625" style="74" customWidth="1"/>
    <col min="3590" max="3590" width="6.453125" style="74" customWidth="1"/>
    <col min="3591" max="3840" width="11.453125" style="74"/>
    <col min="3841" max="3841" width="9.7265625" style="74" customWidth="1"/>
    <col min="3842" max="3842" width="46.7265625" style="74" customWidth="1"/>
    <col min="3843" max="3843" width="12.7265625" style="74" customWidth="1"/>
    <col min="3844" max="3844" width="10.7265625" style="74" customWidth="1"/>
    <col min="3845" max="3845" width="13.7265625" style="74" customWidth="1"/>
    <col min="3846" max="3846" width="6.453125" style="74" customWidth="1"/>
    <col min="3847" max="4096" width="11.453125" style="74"/>
    <col min="4097" max="4097" width="9.7265625" style="74" customWidth="1"/>
    <col min="4098" max="4098" width="46.7265625" style="74" customWidth="1"/>
    <col min="4099" max="4099" width="12.7265625" style="74" customWidth="1"/>
    <col min="4100" max="4100" width="10.7265625" style="74" customWidth="1"/>
    <col min="4101" max="4101" width="13.7265625" style="74" customWidth="1"/>
    <col min="4102" max="4102" width="6.453125" style="74" customWidth="1"/>
    <col min="4103" max="4352" width="11.453125" style="74"/>
    <col min="4353" max="4353" width="9.7265625" style="74" customWidth="1"/>
    <col min="4354" max="4354" width="46.7265625" style="74" customWidth="1"/>
    <col min="4355" max="4355" width="12.7265625" style="74" customWidth="1"/>
    <col min="4356" max="4356" width="10.7265625" style="74" customWidth="1"/>
    <col min="4357" max="4357" width="13.7265625" style="74" customWidth="1"/>
    <col min="4358" max="4358" width="6.453125" style="74" customWidth="1"/>
    <col min="4359" max="4608" width="11.453125" style="74"/>
    <col min="4609" max="4609" width="9.7265625" style="74" customWidth="1"/>
    <col min="4610" max="4610" width="46.7265625" style="74" customWidth="1"/>
    <col min="4611" max="4611" width="12.7265625" style="74" customWidth="1"/>
    <col min="4612" max="4612" width="10.7265625" style="74" customWidth="1"/>
    <col min="4613" max="4613" width="13.7265625" style="74" customWidth="1"/>
    <col min="4614" max="4614" width="6.453125" style="74" customWidth="1"/>
    <col min="4615" max="4864" width="11.453125" style="74"/>
    <col min="4865" max="4865" width="9.7265625" style="74" customWidth="1"/>
    <col min="4866" max="4866" width="46.7265625" style="74" customWidth="1"/>
    <col min="4867" max="4867" width="12.7265625" style="74" customWidth="1"/>
    <col min="4868" max="4868" width="10.7265625" style="74" customWidth="1"/>
    <col min="4869" max="4869" width="13.7265625" style="74" customWidth="1"/>
    <col min="4870" max="4870" width="6.453125" style="74" customWidth="1"/>
    <col min="4871" max="5120" width="11.453125" style="74"/>
    <col min="5121" max="5121" width="9.7265625" style="74" customWidth="1"/>
    <col min="5122" max="5122" width="46.7265625" style="74" customWidth="1"/>
    <col min="5123" max="5123" width="12.7265625" style="74" customWidth="1"/>
    <col min="5124" max="5124" width="10.7265625" style="74" customWidth="1"/>
    <col min="5125" max="5125" width="13.7265625" style="74" customWidth="1"/>
    <col min="5126" max="5126" width="6.453125" style="74" customWidth="1"/>
    <col min="5127" max="5376" width="11.453125" style="74"/>
    <col min="5377" max="5377" width="9.7265625" style="74" customWidth="1"/>
    <col min="5378" max="5378" width="46.7265625" style="74" customWidth="1"/>
    <col min="5379" max="5379" width="12.7265625" style="74" customWidth="1"/>
    <col min="5380" max="5380" width="10.7265625" style="74" customWidth="1"/>
    <col min="5381" max="5381" width="13.7265625" style="74" customWidth="1"/>
    <col min="5382" max="5382" width="6.453125" style="74" customWidth="1"/>
    <col min="5383" max="5632" width="11.453125" style="74"/>
    <col min="5633" max="5633" width="9.7265625" style="74" customWidth="1"/>
    <col min="5634" max="5634" width="46.7265625" style="74" customWidth="1"/>
    <col min="5635" max="5635" width="12.7265625" style="74" customWidth="1"/>
    <col min="5636" max="5636" width="10.7265625" style="74" customWidth="1"/>
    <col min="5637" max="5637" width="13.7265625" style="74" customWidth="1"/>
    <col min="5638" max="5638" width="6.453125" style="74" customWidth="1"/>
    <col min="5639" max="5888" width="11.453125" style="74"/>
    <col min="5889" max="5889" width="9.7265625" style="74" customWidth="1"/>
    <col min="5890" max="5890" width="46.7265625" style="74" customWidth="1"/>
    <col min="5891" max="5891" width="12.7265625" style="74" customWidth="1"/>
    <col min="5892" max="5892" width="10.7265625" style="74" customWidth="1"/>
    <col min="5893" max="5893" width="13.7265625" style="74" customWidth="1"/>
    <col min="5894" max="5894" width="6.453125" style="74" customWidth="1"/>
    <col min="5895" max="6144" width="11.453125" style="74"/>
    <col min="6145" max="6145" width="9.7265625" style="74" customWidth="1"/>
    <col min="6146" max="6146" width="46.7265625" style="74" customWidth="1"/>
    <col min="6147" max="6147" width="12.7265625" style="74" customWidth="1"/>
    <col min="6148" max="6148" width="10.7265625" style="74" customWidth="1"/>
    <col min="6149" max="6149" width="13.7265625" style="74" customWidth="1"/>
    <col min="6150" max="6150" width="6.453125" style="74" customWidth="1"/>
    <col min="6151" max="6400" width="11.453125" style="74"/>
    <col min="6401" max="6401" width="9.7265625" style="74" customWidth="1"/>
    <col min="6402" max="6402" width="46.7265625" style="74" customWidth="1"/>
    <col min="6403" max="6403" width="12.7265625" style="74" customWidth="1"/>
    <col min="6404" max="6404" width="10.7265625" style="74" customWidth="1"/>
    <col min="6405" max="6405" width="13.7265625" style="74" customWidth="1"/>
    <col min="6406" max="6406" width="6.453125" style="74" customWidth="1"/>
    <col min="6407" max="6656" width="11.453125" style="74"/>
    <col min="6657" max="6657" width="9.7265625" style="74" customWidth="1"/>
    <col min="6658" max="6658" width="46.7265625" style="74" customWidth="1"/>
    <col min="6659" max="6659" width="12.7265625" style="74" customWidth="1"/>
    <col min="6660" max="6660" width="10.7265625" style="74" customWidth="1"/>
    <col min="6661" max="6661" width="13.7265625" style="74" customWidth="1"/>
    <col min="6662" max="6662" width="6.453125" style="74" customWidth="1"/>
    <col min="6663" max="6912" width="11.453125" style="74"/>
    <col min="6913" max="6913" width="9.7265625" style="74" customWidth="1"/>
    <col min="6914" max="6914" width="46.7265625" style="74" customWidth="1"/>
    <col min="6915" max="6915" width="12.7265625" style="74" customWidth="1"/>
    <col min="6916" max="6916" width="10.7265625" style="74" customWidth="1"/>
    <col min="6917" max="6917" width="13.7265625" style="74" customWidth="1"/>
    <col min="6918" max="6918" width="6.453125" style="74" customWidth="1"/>
    <col min="6919" max="7168" width="11.453125" style="74"/>
    <col min="7169" max="7169" width="9.7265625" style="74" customWidth="1"/>
    <col min="7170" max="7170" width="46.7265625" style="74" customWidth="1"/>
    <col min="7171" max="7171" width="12.7265625" style="74" customWidth="1"/>
    <col min="7172" max="7172" width="10.7265625" style="74" customWidth="1"/>
    <col min="7173" max="7173" width="13.7265625" style="74" customWidth="1"/>
    <col min="7174" max="7174" width="6.453125" style="74" customWidth="1"/>
    <col min="7175" max="7424" width="11.453125" style="74"/>
    <col min="7425" max="7425" width="9.7265625" style="74" customWidth="1"/>
    <col min="7426" max="7426" width="46.7265625" style="74" customWidth="1"/>
    <col min="7427" max="7427" width="12.7265625" style="74" customWidth="1"/>
    <col min="7428" max="7428" width="10.7265625" style="74" customWidth="1"/>
    <col min="7429" max="7429" width="13.7265625" style="74" customWidth="1"/>
    <col min="7430" max="7430" width="6.453125" style="74" customWidth="1"/>
    <col min="7431" max="7680" width="11.453125" style="74"/>
    <col min="7681" max="7681" width="9.7265625" style="74" customWidth="1"/>
    <col min="7682" max="7682" width="46.7265625" style="74" customWidth="1"/>
    <col min="7683" max="7683" width="12.7265625" style="74" customWidth="1"/>
    <col min="7684" max="7684" width="10.7265625" style="74" customWidth="1"/>
    <col min="7685" max="7685" width="13.7265625" style="74" customWidth="1"/>
    <col min="7686" max="7686" width="6.453125" style="74" customWidth="1"/>
    <col min="7687" max="7936" width="11.453125" style="74"/>
    <col min="7937" max="7937" width="9.7265625" style="74" customWidth="1"/>
    <col min="7938" max="7938" width="46.7265625" style="74" customWidth="1"/>
    <col min="7939" max="7939" width="12.7265625" style="74" customWidth="1"/>
    <col min="7940" max="7940" width="10.7265625" style="74" customWidth="1"/>
    <col min="7941" max="7941" width="13.7265625" style="74" customWidth="1"/>
    <col min="7942" max="7942" width="6.453125" style="74" customWidth="1"/>
    <col min="7943" max="8192" width="11.453125" style="74"/>
    <col min="8193" max="8193" width="9.7265625" style="74" customWidth="1"/>
    <col min="8194" max="8194" width="46.7265625" style="74" customWidth="1"/>
    <col min="8195" max="8195" width="12.7265625" style="74" customWidth="1"/>
    <col min="8196" max="8196" width="10.7265625" style="74" customWidth="1"/>
    <col min="8197" max="8197" width="13.7265625" style="74" customWidth="1"/>
    <col min="8198" max="8198" width="6.453125" style="74" customWidth="1"/>
    <col min="8199" max="8448" width="11.453125" style="74"/>
    <col min="8449" max="8449" width="9.7265625" style="74" customWidth="1"/>
    <col min="8450" max="8450" width="46.7265625" style="74" customWidth="1"/>
    <col min="8451" max="8451" width="12.7265625" style="74" customWidth="1"/>
    <col min="8452" max="8452" width="10.7265625" style="74" customWidth="1"/>
    <col min="8453" max="8453" width="13.7265625" style="74" customWidth="1"/>
    <col min="8454" max="8454" width="6.453125" style="74" customWidth="1"/>
    <col min="8455" max="8704" width="11.453125" style="74"/>
    <col min="8705" max="8705" width="9.7265625" style="74" customWidth="1"/>
    <col min="8706" max="8706" width="46.7265625" style="74" customWidth="1"/>
    <col min="8707" max="8707" width="12.7265625" style="74" customWidth="1"/>
    <col min="8708" max="8708" width="10.7265625" style="74" customWidth="1"/>
    <col min="8709" max="8709" width="13.7265625" style="74" customWidth="1"/>
    <col min="8710" max="8710" width="6.453125" style="74" customWidth="1"/>
    <col min="8711" max="8960" width="11.453125" style="74"/>
    <col min="8961" max="8961" width="9.7265625" style="74" customWidth="1"/>
    <col min="8962" max="8962" width="46.7265625" style="74" customWidth="1"/>
    <col min="8963" max="8963" width="12.7265625" style="74" customWidth="1"/>
    <col min="8964" max="8964" width="10.7265625" style="74" customWidth="1"/>
    <col min="8965" max="8965" width="13.7265625" style="74" customWidth="1"/>
    <col min="8966" max="8966" width="6.453125" style="74" customWidth="1"/>
    <col min="8967" max="9216" width="11.453125" style="74"/>
    <col min="9217" max="9217" width="9.7265625" style="74" customWidth="1"/>
    <col min="9218" max="9218" width="46.7265625" style="74" customWidth="1"/>
    <col min="9219" max="9219" width="12.7265625" style="74" customWidth="1"/>
    <col min="9220" max="9220" width="10.7265625" style="74" customWidth="1"/>
    <col min="9221" max="9221" width="13.7265625" style="74" customWidth="1"/>
    <col min="9222" max="9222" width="6.453125" style="74" customWidth="1"/>
    <col min="9223" max="9472" width="11.453125" style="74"/>
    <col min="9473" max="9473" width="9.7265625" style="74" customWidth="1"/>
    <col min="9474" max="9474" width="46.7265625" style="74" customWidth="1"/>
    <col min="9475" max="9475" width="12.7265625" style="74" customWidth="1"/>
    <col min="9476" max="9476" width="10.7265625" style="74" customWidth="1"/>
    <col min="9477" max="9477" width="13.7265625" style="74" customWidth="1"/>
    <col min="9478" max="9478" width="6.453125" style="74" customWidth="1"/>
    <col min="9479" max="9728" width="11.453125" style="74"/>
    <col min="9729" max="9729" width="9.7265625" style="74" customWidth="1"/>
    <col min="9730" max="9730" width="46.7265625" style="74" customWidth="1"/>
    <col min="9731" max="9731" width="12.7265625" style="74" customWidth="1"/>
    <col min="9732" max="9732" width="10.7265625" style="74" customWidth="1"/>
    <col min="9733" max="9733" width="13.7265625" style="74" customWidth="1"/>
    <col min="9734" max="9734" width="6.453125" style="74" customWidth="1"/>
    <col min="9735" max="9984" width="11.453125" style="74"/>
    <col min="9985" max="9985" width="9.7265625" style="74" customWidth="1"/>
    <col min="9986" max="9986" width="46.7265625" style="74" customWidth="1"/>
    <col min="9987" max="9987" width="12.7265625" style="74" customWidth="1"/>
    <col min="9988" max="9988" width="10.7265625" style="74" customWidth="1"/>
    <col min="9989" max="9989" width="13.7265625" style="74" customWidth="1"/>
    <col min="9990" max="9990" width="6.453125" style="74" customWidth="1"/>
    <col min="9991" max="10240" width="11.453125" style="74"/>
    <col min="10241" max="10241" width="9.7265625" style="74" customWidth="1"/>
    <col min="10242" max="10242" width="46.7265625" style="74" customWidth="1"/>
    <col min="10243" max="10243" width="12.7265625" style="74" customWidth="1"/>
    <col min="10244" max="10244" width="10.7265625" style="74" customWidth="1"/>
    <col min="10245" max="10245" width="13.7265625" style="74" customWidth="1"/>
    <col min="10246" max="10246" width="6.453125" style="74" customWidth="1"/>
    <col min="10247" max="10496" width="11.453125" style="74"/>
    <col min="10497" max="10497" width="9.7265625" style="74" customWidth="1"/>
    <col min="10498" max="10498" width="46.7265625" style="74" customWidth="1"/>
    <col min="10499" max="10499" width="12.7265625" style="74" customWidth="1"/>
    <col min="10500" max="10500" width="10.7265625" style="74" customWidth="1"/>
    <col min="10501" max="10501" width="13.7265625" style="74" customWidth="1"/>
    <col min="10502" max="10502" width="6.453125" style="74" customWidth="1"/>
    <col min="10503" max="10752" width="11.453125" style="74"/>
    <col min="10753" max="10753" width="9.7265625" style="74" customWidth="1"/>
    <col min="10754" max="10754" width="46.7265625" style="74" customWidth="1"/>
    <col min="10755" max="10755" width="12.7265625" style="74" customWidth="1"/>
    <col min="10756" max="10756" width="10.7265625" style="74" customWidth="1"/>
    <col min="10757" max="10757" width="13.7265625" style="74" customWidth="1"/>
    <col min="10758" max="10758" width="6.453125" style="74" customWidth="1"/>
    <col min="10759" max="11008" width="11.453125" style="74"/>
    <col min="11009" max="11009" width="9.7265625" style="74" customWidth="1"/>
    <col min="11010" max="11010" width="46.7265625" style="74" customWidth="1"/>
    <col min="11011" max="11011" width="12.7265625" style="74" customWidth="1"/>
    <col min="11012" max="11012" width="10.7265625" style="74" customWidth="1"/>
    <col min="11013" max="11013" width="13.7265625" style="74" customWidth="1"/>
    <col min="11014" max="11014" width="6.453125" style="74" customWidth="1"/>
    <col min="11015" max="11264" width="11.453125" style="74"/>
    <col min="11265" max="11265" width="9.7265625" style="74" customWidth="1"/>
    <col min="11266" max="11266" width="46.7265625" style="74" customWidth="1"/>
    <col min="11267" max="11267" width="12.7265625" style="74" customWidth="1"/>
    <col min="11268" max="11268" width="10.7265625" style="74" customWidth="1"/>
    <col min="11269" max="11269" width="13.7265625" style="74" customWidth="1"/>
    <col min="11270" max="11270" width="6.453125" style="74" customWidth="1"/>
    <col min="11271" max="11520" width="11.453125" style="74"/>
    <col min="11521" max="11521" width="9.7265625" style="74" customWidth="1"/>
    <col min="11522" max="11522" width="46.7265625" style="74" customWidth="1"/>
    <col min="11523" max="11523" width="12.7265625" style="74" customWidth="1"/>
    <col min="11524" max="11524" width="10.7265625" style="74" customWidth="1"/>
    <col min="11525" max="11525" width="13.7265625" style="74" customWidth="1"/>
    <col min="11526" max="11526" width="6.453125" style="74" customWidth="1"/>
    <col min="11527" max="11776" width="11.453125" style="74"/>
    <col min="11777" max="11777" width="9.7265625" style="74" customWidth="1"/>
    <col min="11778" max="11778" width="46.7265625" style="74" customWidth="1"/>
    <col min="11779" max="11779" width="12.7265625" style="74" customWidth="1"/>
    <col min="11780" max="11780" width="10.7265625" style="74" customWidth="1"/>
    <col min="11781" max="11781" width="13.7265625" style="74" customWidth="1"/>
    <col min="11782" max="11782" width="6.453125" style="74" customWidth="1"/>
    <col min="11783" max="12032" width="11.453125" style="74"/>
    <col min="12033" max="12033" width="9.7265625" style="74" customWidth="1"/>
    <col min="12034" max="12034" width="46.7265625" style="74" customWidth="1"/>
    <col min="12035" max="12035" width="12.7265625" style="74" customWidth="1"/>
    <col min="12036" max="12036" width="10.7265625" style="74" customWidth="1"/>
    <col min="12037" max="12037" width="13.7265625" style="74" customWidth="1"/>
    <col min="12038" max="12038" width="6.453125" style="74" customWidth="1"/>
    <col min="12039" max="12288" width="11.453125" style="74"/>
    <col min="12289" max="12289" width="9.7265625" style="74" customWidth="1"/>
    <col min="12290" max="12290" width="46.7265625" style="74" customWidth="1"/>
    <col min="12291" max="12291" width="12.7265625" style="74" customWidth="1"/>
    <col min="12292" max="12292" width="10.7265625" style="74" customWidth="1"/>
    <col min="12293" max="12293" width="13.7265625" style="74" customWidth="1"/>
    <col min="12294" max="12294" width="6.453125" style="74" customWidth="1"/>
    <col min="12295" max="12544" width="11.453125" style="74"/>
    <col min="12545" max="12545" width="9.7265625" style="74" customWidth="1"/>
    <col min="12546" max="12546" width="46.7265625" style="74" customWidth="1"/>
    <col min="12547" max="12547" width="12.7265625" style="74" customWidth="1"/>
    <col min="12548" max="12548" width="10.7265625" style="74" customWidth="1"/>
    <col min="12549" max="12549" width="13.7265625" style="74" customWidth="1"/>
    <col min="12550" max="12550" width="6.453125" style="74" customWidth="1"/>
    <col min="12551" max="12800" width="11.453125" style="74"/>
    <col min="12801" max="12801" width="9.7265625" style="74" customWidth="1"/>
    <col min="12802" max="12802" width="46.7265625" style="74" customWidth="1"/>
    <col min="12803" max="12803" width="12.7265625" style="74" customWidth="1"/>
    <col min="12804" max="12804" width="10.7265625" style="74" customWidth="1"/>
    <col min="12805" max="12805" width="13.7265625" style="74" customWidth="1"/>
    <col min="12806" max="12806" width="6.453125" style="74" customWidth="1"/>
    <col min="12807" max="13056" width="11.453125" style="74"/>
    <col min="13057" max="13057" width="9.7265625" style="74" customWidth="1"/>
    <col min="13058" max="13058" width="46.7265625" style="74" customWidth="1"/>
    <col min="13059" max="13059" width="12.7265625" style="74" customWidth="1"/>
    <col min="13060" max="13060" width="10.7265625" style="74" customWidth="1"/>
    <col min="13061" max="13061" width="13.7265625" style="74" customWidth="1"/>
    <col min="13062" max="13062" width="6.453125" style="74" customWidth="1"/>
    <col min="13063" max="13312" width="11.453125" style="74"/>
    <col min="13313" max="13313" width="9.7265625" style="74" customWidth="1"/>
    <col min="13314" max="13314" width="46.7265625" style="74" customWidth="1"/>
    <col min="13315" max="13315" width="12.7265625" style="74" customWidth="1"/>
    <col min="13316" max="13316" width="10.7265625" style="74" customWidth="1"/>
    <col min="13317" max="13317" width="13.7265625" style="74" customWidth="1"/>
    <col min="13318" max="13318" width="6.453125" style="74" customWidth="1"/>
    <col min="13319" max="13568" width="11.453125" style="74"/>
    <col min="13569" max="13569" width="9.7265625" style="74" customWidth="1"/>
    <col min="13570" max="13570" width="46.7265625" style="74" customWidth="1"/>
    <col min="13571" max="13571" width="12.7265625" style="74" customWidth="1"/>
    <col min="13572" max="13572" width="10.7265625" style="74" customWidth="1"/>
    <col min="13573" max="13573" width="13.7265625" style="74" customWidth="1"/>
    <col min="13574" max="13574" width="6.453125" style="74" customWidth="1"/>
    <col min="13575" max="13824" width="11.453125" style="74"/>
    <col min="13825" max="13825" width="9.7265625" style="74" customWidth="1"/>
    <col min="13826" max="13826" width="46.7265625" style="74" customWidth="1"/>
    <col min="13827" max="13827" width="12.7265625" style="74" customWidth="1"/>
    <col min="13828" max="13828" width="10.7265625" style="74" customWidth="1"/>
    <col min="13829" max="13829" width="13.7265625" style="74" customWidth="1"/>
    <col min="13830" max="13830" width="6.453125" style="74" customWidth="1"/>
    <col min="13831" max="14080" width="11.453125" style="74"/>
    <col min="14081" max="14081" width="9.7265625" style="74" customWidth="1"/>
    <col min="14082" max="14082" width="46.7265625" style="74" customWidth="1"/>
    <col min="14083" max="14083" width="12.7265625" style="74" customWidth="1"/>
    <col min="14084" max="14084" width="10.7265625" style="74" customWidth="1"/>
    <col min="14085" max="14085" width="13.7265625" style="74" customWidth="1"/>
    <col min="14086" max="14086" width="6.453125" style="74" customWidth="1"/>
    <col min="14087" max="14336" width="11.453125" style="74"/>
    <col min="14337" max="14337" width="9.7265625" style="74" customWidth="1"/>
    <col min="14338" max="14338" width="46.7265625" style="74" customWidth="1"/>
    <col min="14339" max="14339" width="12.7265625" style="74" customWidth="1"/>
    <col min="14340" max="14340" width="10.7265625" style="74" customWidth="1"/>
    <col min="14341" max="14341" width="13.7265625" style="74" customWidth="1"/>
    <col min="14342" max="14342" width="6.453125" style="74" customWidth="1"/>
    <col min="14343" max="14592" width="11.453125" style="74"/>
    <col min="14593" max="14593" width="9.7265625" style="74" customWidth="1"/>
    <col min="14594" max="14594" width="46.7265625" style="74" customWidth="1"/>
    <col min="14595" max="14595" width="12.7265625" style="74" customWidth="1"/>
    <col min="14596" max="14596" width="10.7265625" style="74" customWidth="1"/>
    <col min="14597" max="14597" width="13.7265625" style="74" customWidth="1"/>
    <col min="14598" max="14598" width="6.453125" style="74" customWidth="1"/>
    <col min="14599" max="14848" width="11.453125" style="74"/>
    <col min="14849" max="14849" width="9.7265625" style="74" customWidth="1"/>
    <col min="14850" max="14850" width="46.7265625" style="74" customWidth="1"/>
    <col min="14851" max="14851" width="12.7265625" style="74" customWidth="1"/>
    <col min="14852" max="14852" width="10.7265625" style="74" customWidth="1"/>
    <col min="14853" max="14853" width="13.7265625" style="74" customWidth="1"/>
    <col min="14854" max="14854" width="6.453125" style="74" customWidth="1"/>
    <col min="14855" max="15104" width="11.453125" style="74"/>
    <col min="15105" max="15105" width="9.7265625" style="74" customWidth="1"/>
    <col min="15106" max="15106" width="46.7265625" style="74" customWidth="1"/>
    <col min="15107" max="15107" width="12.7265625" style="74" customWidth="1"/>
    <col min="15108" max="15108" width="10.7265625" style="74" customWidth="1"/>
    <col min="15109" max="15109" width="13.7265625" style="74" customWidth="1"/>
    <col min="15110" max="15110" width="6.453125" style="74" customWidth="1"/>
    <col min="15111" max="15360" width="11.453125" style="74"/>
    <col min="15361" max="15361" width="9.7265625" style="74" customWidth="1"/>
    <col min="15362" max="15362" width="46.7265625" style="74" customWidth="1"/>
    <col min="15363" max="15363" width="12.7265625" style="74" customWidth="1"/>
    <col min="15364" max="15364" width="10.7265625" style="74" customWidth="1"/>
    <col min="15365" max="15365" width="13.7265625" style="74" customWidth="1"/>
    <col min="15366" max="15366" width="6.453125" style="74" customWidth="1"/>
    <col min="15367" max="15616" width="11.453125" style="74"/>
    <col min="15617" max="15617" width="9.7265625" style="74" customWidth="1"/>
    <col min="15618" max="15618" width="46.7265625" style="74" customWidth="1"/>
    <col min="15619" max="15619" width="12.7265625" style="74" customWidth="1"/>
    <col min="15620" max="15620" width="10.7265625" style="74" customWidth="1"/>
    <col min="15621" max="15621" width="13.7265625" style="74" customWidth="1"/>
    <col min="15622" max="15622" width="6.453125" style="74" customWidth="1"/>
    <col min="15623" max="15872" width="11.453125" style="74"/>
    <col min="15873" max="15873" width="9.7265625" style="74" customWidth="1"/>
    <col min="15874" max="15874" width="46.7265625" style="74" customWidth="1"/>
    <col min="15875" max="15875" width="12.7265625" style="74" customWidth="1"/>
    <col min="15876" max="15876" width="10.7265625" style="74" customWidth="1"/>
    <col min="15877" max="15877" width="13.7265625" style="74" customWidth="1"/>
    <col min="15878" max="15878" width="6.453125" style="74" customWidth="1"/>
    <col min="15879" max="16128" width="11.453125" style="74"/>
    <col min="16129" max="16129" width="9.7265625" style="74" customWidth="1"/>
    <col min="16130" max="16130" width="46.7265625" style="74" customWidth="1"/>
    <col min="16131" max="16131" width="12.7265625" style="74" customWidth="1"/>
    <col min="16132" max="16132" width="10.7265625" style="74" customWidth="1"/>
    <col min="16133" max="16133" width="13.7265625" style="74" customWidth="1"/>
    <col min="16134" max="16134" width="6.453125" style="74" customWidth="1"/>
    <col min="16135" max="16384" width="11.453125" style="74"/>
  </cols>
  <sheetData>
    <row r="1" spans="1:7" x14ac:dyDescent="0.3">
      <c r="A1" s="915" t="s">
        <v>1001</v>
      </c>
      <c r="B1" s="915"/>
    </row>
    <row r="2" spans="1:7" x14ac:dyDescent="0.3">
      <c r="A2" s="916"/>
    </row>
    <row r="3" spans="1:7" ht="13.5" thickBot="1" x14ac:dyDescent="0.35"/>
    <row r="4" spans="1:7" x14ac:dyDescent="0.3">
      <c r="A4" s="1052" t="s">
        <v>1002</v>
      </c>
      <c r="B4" s="1053"/>
      <c r="C4" s="1054"/>
      <c r="D4" s="1055" t="s">
        <v>1</v>
      </c>
      <c r="E4" s="1035" t="s">
        <v>1003</v>
      </c>
    </row>
    <row r="5" spans="1:7" ht="13.5" thickBot="1" x14ac:dyDescent="0.35">
      <c r="A5" s="1056"/>
      <c r="B5" s="1057"/>
      <c r="C5" s="1058"/>
      <c r="D5" s="1059"/>
      <c r="E5" s="1040"/>
    </row>
    <row r="6" spans="1:7" x14ac:dyDescent="0.3">
      <c r="A6" s="1268" t="s">
        <v>1004</v>
      </c>
      <c r="B6" s="1269"/>
      <c r="C6" s="1269"/>
      <c r="D6" s="1269"/>
      <c r="E6" s="1270"/>
    </row>
    <row r="7" spans="1:7" x14ac:dyDescent="0.3">
      <c r="A7" s="1311"/>
      <c r="B7" s="1312"/>
      <c r="C7" s="1312"/>
      <c r="D7" s="1312"/>
      <c r="E7" s="1313"/>
    </row>
    <row r="8" spans="1:7" ht="13.5" thickBot="1" x14ac:dyDescent="0.35">
      <c r="A8" s="1271"/>
      <c r="B8" s="1272"/>
      <c r="C8" s="1272"/>
      <c r="D8" s="1272"/>
      <c r="E8" s="1273"/>
    </row>
    <row r="9" spans="1:7" s="917" customFormat="1" ht="11.5" x14ac:dyDescent="0.25">
      <c r="A9" s="206" t="s">
        <v>398</v>
      </c>
      <c r="B9" s="89"/>
      <c r="C9" s="76"/>
      <c r="D9" s="76"/>
      <c r="E9" s="207"/>
    </row>
    <row r="10" spans="1:7" s="917" customFormat="1" ht="11.5" x14ac:dyDescent="0.25">
      <c r="A10" s="206" t="s">
        <v>1005</v>
      </c>
      <c r="B10" s="89"/>
      <c r="C10" s="76"/>
      <c r="D10" s="76"/>
      <c r="E10" s="207"/>
    </row>
    <row r="11" spans="1:7" s="917" customFormat="1" ht="11.5" x14ac:dyDescent="0.25">
      <c r="A11" s="206" t="s">
        <v>1006</v>
      </c>
      <c r="B11" s="89"/>
      <c r="C11" s="76"/>
      <c r="D11" s="76"/>
      <c r="E11" s="207"/>
    </row>
    <row r="12" spans="1:7" s="917" customFormat="1" ht="12" thickBot="1" x14ac:dyDescent="0.3">
      <c r="A12" s="206" t="s">
        <v>4</v>
      </c>
      <c r="B12" s="89"/>
      <c r="C12" s="76"/>
      <c r="D12" s="76"/>
      <c r="E12" s="207"/>
    </row>
    <row r="13" spans="1:7" s="917" customFormat="1" ht="12" thickBot="1" x14ac:dyDescent="0.3">
      <c r="A13" s="1041" t="s">
        <v>5</v>
      </c>
      <c r="B13" s="1042"/>
      <c r="C13" s="1043"/>
      <c r="D13" s="1060"/>
      <c r="E13" s="1044">
        <f>C15+C32+C44</f>
        <v>1182750</v>
      </c>
      <c r="G13" s="1045"/>
    </row>
    <row r="14" spans="1:7" ht="13.5" thickBot="1" x14ac:dyDescent="0.35"/>
    <row r="15" spans="1:7" ht="13.5" thickBot="1" x14ac:dyDescent="0.35">
      <c r="A15" s="1309" t="s">
        <v>49</v>
      </c>
      <c r="B15" s="1310"/>
      <c r="C15" s="235">
        <f>C16+C18+C21+C27+C25+C23</f>
        <v>163710</v>
      </c>
      <c r="E15" s="1088"/>
    </row>
    <row r="16" spans="1:7" s="468" customFormat="1" x14ac:dyDescent="0.3">
      <c r="A16" s="39" t="s">
        <v>50</v>
      </c>
      <c r="B16" s="228" t="s">
        <v>51</v>
      </c>
      <c r="C16" s="327">
        <f>SUM(C17)</f>
        <v>36920</v>
      </c>
      <c r="D16" s="353"/>
      <c r="E16" s="1089"/>
    </row>
    <row r="17" spans="1:12" s="81" customFormat="1" ht="13.5" customHeight="1" x14ac:dyDescent="0.25">
      <c r="A17" s="27" t="s">
        <v>52</v>
      </c>
      <c r="B17" s="81" t="s">
        <v>53</v>
      </c>
      <c r="C17" s="28">
        <v>36920</v>
      </c>
      <c r="D17" s="122"/>
      <c r="E17" s="40"/>
      <c r="G17" s="95"/>
    </row>
    <row r="18" spans="1:12" s="81" customFormat="1" ht="13.5" customHeight="1" x14ac:dyDescent="0.25">
      <c r="A18" s="39" t="s">
        <v>54</v>
      </c>
      <c r="B18" s="71" t="s">
        <v>55</v>
      </c>
      <c r="C18" s="40">
        <f>SUM(C19:C20)</f>
        <v>32330</v>
      </c>
      <c r="D18" s="122"/>
      <c r="E18" s="40"/>
      <c r="G18" s="95"/>
    </row>
    <row r="19" spans="1:12" s="81" customFormat="1" ht="13.5" customHeight="1" thickBot="1" x14ac:dyDescent="0.3">
      <c r="A19" s="27" t="s">
        <v>321</v>
      </c>
      <c r="B19" s="81" t="s">
        <v>322</v>
      </c>
      <c r="C19" s="28">
        <v>11660</v>
      </c>
      <c r="D19" s="122"/>
      <c r="E19" s="40"/>
      <c r="G19" s="95"/>
    </row>
    <row r="20" spans="1:12" s="81" customFormat="1" ht="13.5" customHeight="1" thickBot="1" x14ac:dyDescent="0.3">
      <c r="A20" s="27" t="s">
        <v>56</v>
      </c>
      <c r="B20" s="81" t="s">
        <v>57</v>
      </c>
      <c r="C20" s="28">
        <v>20670</v>
      </c>
      <c r="D20" s="122"/>
      <c r="E20" s="40"/>
      <c r="G20" s="95"/>
      <c r="H20" s="955"/>
      <c r="I20" s="955"/>
      <c r="J20" s="955"/>
      <c r="K20" s="955"/>
      <c r="L20" s="955"/>
    </row>
    <row r="21" spans="1:12" s="81" customFormat="1" ht="13.5" customHeight="1" x14ac:dyDescent="0.25">
      <c r="A21" s="39" t="s">
        <v>58</v>
      </c>
      <c r="B21" s="71" t="s">
        <v>59</v>
      </c>
      <c r="C21" s="40">
        <f>SUM(C22)</f>
        <v>41140</v>
      </c>
      <c r="D21" s="122"/>
      <c r="E21" s="40"/>
      <c r="G21" s="95"/>
      <c r="I21" s="95"/>
      <c r="J21" s="95"/>
      <c r="L21" s="95"/>
    </row>
    <row r="22" spans="1:12" s="75" customFormat="1" ht="13.5" customHeight="1" x14ac:dyDescent="0.25">
      <c r="A22" s="27" t="s">
        <v>60</v>
      </c>
      <c r="B22" s="28" t="s">
        <v>61</v>
      </c>
      <c r="C22" s="28">
        <v>41140</v>
      </c>
      <c r="D22" s="82"/>
      <c r="E22" s="83"/>
      <c r="F22" s="94"/>
      <c r="G22" s="95"/>
      <c r="H22" s="81"/>
    </row>
    <row r="23" spans="1:12" s="75" customFormat="1" ht="13.5" customHeight="1" x14ac:dyDescent="0.25">
      <c r="A23" s="68" t="s">
        <v>66</v>
      </c>
      <c r="B23" s="77" t="s">
        <v>67</v>
      </c>
      <c r="C23" s="40">
        <f>SUM(C24)</f>
        <v>10400</v>
      </c>
      <c r="D23" s="82"/>
      <c r="E23" s="83"/>
      <c r="F23" s="94"/>
      <c r="G23" s="95"/>
      <c r="H23" s="81"/>
    </row>
    <row r="24" spans="1:12" s="75" customFormat="1" ht="13.5" customHeight="1" x14ac:dyDescent="0.25">
      <c r="A24" s="52" t="s">
        <v>70</v>
      </c>
      <c r="B24" s="28" t="s">
        <v>73</v>
      </c>
      <c r="C24" s="28">
        <v>10400</v>
      </c>
      <c r="D24" s="82"/>
      <c r="E24" s="83"/>
      <c r="F24" s="94"/>
      <c r="G24" s="95"/>
      <c r="H24" s="81"/>
    </row>
    <row r="25" spans="1:12" s="84" customFormat="1" x14ac:dyDescent="0.3">
      <c r="A25" s="68" t="s">
        <v>78</v>
      </c>
      <c r="B25" s="77" t="s">
        <v>79</v>
      </c>
      <c r="C25" s="224">
        <f>SUM(C26)</f>
        <v>7800</v>
      </c>
      <c r="D25" s="236"/>
      <c r="E25" s="236"/>
    </row>
    <row r="26" spans="1:12" s="75" customFormat="1" ht="13.5" customHeight="1" x14ac:dyDescent="0.25">
      <c r="A26" s="89" t="s">
        <v>82</v>
      </c>
      <c r="B26" s="89" t="s">
        <v>1007</v>
      </c>
      <c r="C26" s="28">
        <v>7800</v>
      </c>
      <c r="D26" s="82"/>
      <c r="E26" s="83"/>
      <c r="F26" s="249"/>
      <c r="G26" s="95"/>
      <c r="H26" s="95"/>
    </row>
    <row r="27" spans="1:12" s="84" customFormat="1" x14ac:dyDescent="0.3">
      <c r="A27" s="68" t="s">
        <v>84</v>
      </c>
      <c r="B27" s="83" t="s">
        <v>85</v>
      </c>
      <c r="C27" s="224">
        <f>SUM(C28:C30)</f>
        <v>35120</v>
      </c>
      <c r="D27" s="236"/>
      <c r="E27" s="236"/>
    </row>
    <row r="28" spans="1:12" s="84" customFormat="1" ht="13.5" customHeight="1" x14ac:dyDescent="0.3">
      <c r="A28" s="27" t="s">
        <v>86</v>
      </c>
      <c r="B28" s="28" t="s">
        <v>87</v>
      </c>
      <c r="C28" s="76">
        <v>6100</v>
      </c>
      <c r="D28" s="236"/>
      <c r="E28" s="236"/>
    </row>
    <row r="29" spans="1:12" s="84" customFormat="1" ht="13.5" customHeight="1" x14ac:dyDescent="0.3">
      <c r="A29" s="27" t="s">
        <v>88</v>
      </c>
      <c r="B29" s="28" t="s">
        <v>89</v>
      </c>
      <c r="C29" s="76">
        <v>7800</v>
      </c>
      <c r="D29" s="236"/>
      <c r="E29" s="236"/>
    </row>
    <row r="30" spans="1:12" s="75" customFormat="1" ht="13.5" customHeight="1" x14ac:dyDescent="0.25">
      <c r="A30" s="27" t="s">
        <v>90</v>
      </c>
      <c r="B30" s="69" t="s">
        <v>85</v>
      </c>
      <c r="C30" s="28">
        <v>21220</v>
      </c>
      <c r="D30" s="82"/>
      <c r="E30" s="83"/>
      <c r="F30" s="228"/>
      <c r="G30" s="95"/>
      <c r="H30" s="242"/>
    </row>
    <row r="31" spans="1:12" s="75" customFormat="1" ht="13.5" customHeight="1" thickBot="1" x14ac:dyDescent="0.3">
      <c r="A31" s="27"/>
      <c r="B31" s="28"/>
      <c r="C31" s="28"/>
      <c r="D31" s="82"/>
      <c r="E31" s="83"/>
      <c r="F31" s="228"/>
      <c r="G31" s="95"/>
      <c r="H31" s="242"/>
    </row>
    <row r="32" spans="1:12" s="84" customFormat="1" ht="13.5" thickBot="1" x14ac:dyDescent="0.35">
      <c r="A32" s="1307" t="s">
        <v>93</v>
      </c>
      <c r="B32" s="1308"/>
      <c r="C32" s="241">
        <f>C35+C37+C39+C33</f>
        <v>990440</v>
      </c>
      <c r="D32" s="236"/>
      <c r="E32" s="236"/>
    </row>
    <row r="33" spans="1:9" s="260" customFormat="1" x14ac:dyDescent="0.3">
      <c r="A33" s="39" t="s">
        <v>94</v>
      </c>
      <c r="B33" s="39" t="s">
        <v>95</v>
      </c>
      <c r="C33" s="40">
        <f>SUM(C34)</f>
        <v>45000</v>
      </c>
      <c r="D33" s="82"/>
      <c r="E33" s="83"/>
      <c r="F33" s="85"/>
    </row>
    <row r="34" spans="1:9" s="260" customFormat="1" x14ac:dyDescent="0.3">
      <c r="A34" s="27" t="s">
        <v>98</v>
      </c>
      <c r="B34" s="27" t="s">
        <v>99</v>
      </c>
      <c r="C34" s="28">
        <v>45000</v>
      </c>
      <c r="D34" s="124"/>
      <c r="E34" s="83"/>
      <c r="F34" s="85"/>
    </row>
    <row r="35" spans="1:9" s="75" customFormat="1" ht="13.5" customHeight="1" x14ac:dyDescent="0.25">
      <c r="A35" s="244" t="s">
        <v>158</v>
      </c>
      <c r="B35" s="245" t="s">
        <v>101</v>
      </c>
      <c r="C35" s="40">
        <f>SUM(C36)</f>
        <v>9780</v>
      </c>
      <c r="D35" s="82"/>
      <c r="E35" s="83"/>
      <c r="F35" s="94"/>
      <c r="G35" s="95"/>
      <c r="H35" s="81"/>
      <c r="I35" s="255"/>
    </row>
    <row r="36" spans="1:9" s="75" customFormat="1" ht="13.5" customHeight="1" x14ac:dyDescent="0.25">
      <c r="A36" s="89" t="s">
        <v>104</v>
      </c>
      <c r="B36" s="89" t="s">
        <v>105</v>
      </c>
      <c r="C36" s="28">
        <v>9780</v>
      </c>
      <c r="D36" s="82"/>
      <c r="E36" s="83"/>
      <c r="F36" s="249"/>
      <c r="G36" s="95"/>
      <c r="H36" s="95"/>
    </row>
    <row r="37" spans="1:9" s="75" customFormat="1" ht="13.5" customHeight="1" x14ac:dyDescent="0.25">
      <c r="A37" s="68" t="s">
        <v>106</v>
      </c>
      <c r="B37" s="83" t="s">
        <v>107</v>
      </c>
      <c r="C37" s="40">
        <f>SUM(C38)</f>
        <v>609500</v>
      </c>
      <c r="D37" s="82"/>
      <c r="E37" s="83"/>
      <c r="F37" s="249"/>
      <c r="G37" s="95"/>
      <c r="H37" s="95"/>
    </row>
    <row r="38" spans="1:9" s="260" customFormat="1" ht="13.5" customHeight="1" x14ac:dyDescent="0.3">
      <c r="A38" s="27" t="s">
        <v>238</v>
      </c>
      <c r="B38" s="28" t="s">
        <v>111</v>
      </c>
      <c r="C38" s="76">
        <v>609500</v>
      </c>
      <c r="F38" s="85"/>
    </row>
    <row r="39" spans="1:9" s="260" customFormat="1" x14ac:dyDescent="0.3">
      <c r="A39" s="68" t="s">
        <v>119</v>
      </c>
      <c r="B39" s="83" t="s">
        <v>122</v>
      </c>
      <c r="C39" s="224">
        <f>SUM(C40:C42)</f>
        <v>326160</v>
      </c>
      <c r="F39" s="85"/>
    </row>
    <row r="40" spans="1:9" s="260" customFormat="1" ht="13.5" customHeight="1" x14ac:dyDescent="0.3">
      <c r="A40" s="27" t="s">
        <v>163</v>
      </c>
      <c r="B40" s="28" t="s">
        <v>122</v>
      </c>
      <c r="C40" s="76">
        <v>271630</v>
      </c>
      <c r="F40" s="85"/>
    </row>
    <row r="41" spans="1:9" s="260" customFormat="1" ht="13.5" customHeight="1" x14ac:dyDescent="0.3">
      <c r="A41" s="52" t="s">
        <v>123</v>
      </c>
      <c r="B41" s="69" t="s">
        <v>124</v>
      </c>
      <c r="C41" s="76">
        <v>9530</v>
      </c>
      <c r="D41" s="224"/>
      <c r="E41" s="85"/>
      <c r="F41" s="85"/>
    </row>
    <row r="42" spans="1:9" s="84" customFormat="1" ht="13.5" customHeight="1" x14ac:dyDescent="0.3">
      <c r="A42" s="52" t="s">
        <v>127</v>
      </c>
      <c r="B42" s="69" t="s">
        <v>120</v>
      </c>
      <c r="C42" s="76">
        <v>45000</v>
      </c>
      <c r="D42" s="83"/>
      <c r="E42" s="422"/>
      <c r="F42" s="85"/>
      <c r="G42" s="260"/>
      <c r="H42" s="260"/>
      <c r="I42" s="260"/>
    </row>
    <row r="43" spans="1:9" s="84" customFormat="1" ht="13.5" thickBot="1" x14ac:dyDescent="0.35">
      <c r="A43" s="52"/>
      <c r="B43" s="89"/>
      <c r="C43" s="247"/>
      <c r="D43" s="76"/>
      <c r="E43" s="85"/>
      <c r="F43" s="85"/>
    </row>
    <row r="44" spans="1:9" s="84" customFormat="1" ht="13.5" thickBot="1" x14ac:dyDescent="0.35">
      <c r="A44" s="1300" t="s">
        <v>135</v>
      </c>
      <c r="B44" s="1301"/>
      <c r="C44" s="256">
        <f>C45+C47</f>
        <v>28600</v>
      </c>
      <c r="D44" s="236"/>
      <c r="E44" s="236"/>
    </row>
    <row r="45" spans="1:9" s="329" customFormat="1" x14ac:dyDescent="0.3">
      <c r="A45" s="68" t="s">
        <v>136</v>
      </c>
      <c r="B45" s="228" t="s">
        <v>137</v>
      </c>
      <c r="C45" s="327">
        <f>SUM(C46)</f>
        <v>18800</v>
      </c>
      <c r="D45" s="229"/>
      <c r="E45" s="229"/>
    </row>
    <row r="46" spans="1:9" s="84" customFormat="1" ht="13.5" customHeight="1" x14ac:dyDescent="0.3">
      <c r="A46" s="52" t="s">
        <v>138</v>
      </c>
      <c r="B46" s="154" t="s">
        <v>139</v>
      </c>
      <c r="C46" s="76">
        <v>18800</v>
      </c>
      <c r="D46" s="236"/>
      <c r="E46" s="236"/>
    </row>
    <row r="47" spans="1:9" s="84" customFormat="1" x14ac:dyDescent="0.3">
      <c r="A47" s="68" t="s">
        <v>144</v>
      </c>
      <c r="B47" s="83" t="s">
        <v>318</v>
      </c>
      <c r="C47" s="224">
        <f>SUM(C48)</f>
        <v>9800</v>
      </c>
      <c r="D47" s="236"/>
      <c r="E47" s="236"/>
    </row>
    <row r="48" spans="1:9" s="84" customFormat="1" ht="13.5" customHeight="1" x14ac:dyDescent="0.3">
      <c r="A48" s="52" t="s">
        <v>146</v>
      </c>
      <c r="B48" s="69" t="s">
        <v>147</v>
      </c>
      <c r="C48" s="76">
        <v>9800</v>
      </c>
      <c r="D48" s="247"/>
      <c r="E48" s="236"/>
    </row>
    <row r="49" spans="3:5" s="84" customFormat="1" x14ac:dyDescent="0.3">
      <c r="C49" s="85"/>
      <c r="D49" s="236"/>
      <c r="E49" s="236"/>
    </row>
  </sheetData>
  <mergeCells count="4">
    <mergeCell ref="A6:E8"/>
    <mergeCell ref="A15:B15"/>
    <mergeCell ref="A32:B32"/>
    <mergeCell ref="A44:B44"/>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2021&amp;R&amp;"Arial Narrow,Normal"&amp;8MUNICIPALIDAD DE VILLA MARÍA
Secretaría de Economía y Modernización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63"/>
  <sheetViews>
    <sheetView view="pageLayout" topLeftCell="C3" zoomScaleNormal="120" zoomScaleSheetLayoutView="100" workbookViewId="0">
      <selection activeCell="G8" sqref="G8:AP24"/>
    </sheetView>
  </sheetViews>
  <sheetFormatPr baseColWidth="10" defaultRowHeight="13" x14ac:dyDescent="0.25"/>
  <cols>
    <col min="1" max="1" width="9.7265625" style="6" customWidth="1"/>
    <col min="2" max="2" width="46.7265625" style="6" customWidth="1"/>
    <col min="3" max="3" width="12.7265625" style="41" customWidth="1"/>
    <col min="4" max="4" width="10.7265625" style="41" customWidth="1"/>
    <col min="5" max="5" width="13.7265625" style="41" customWidth="1"/>
    <col min="6" max="256" width="11.453125" style="6"/>
    <col min="257" max="257" width="9.7265625" style="6" customWidth="1"/>
    <col min="258" max="258" width="46.7265625" style="6" customWidth="1"/>
    <col min="259" max="259" width="12.7265625" style="6" customWidth="1"/>
    <col min="260" max="260" width="10.7265625" style="6" customWidth="1"/>
    <col min="261" max="261" width="13.7265625" style="6" customWidth="1"/>
    <col min="262" max="512" width="11.453125" style="6"/>
    <col min="513" max="513" width="9.7265625" style="6" customWidth="1"/>
    <col min="514" max="514" width="46.7265625" style="6" customWidth="1"/>
    <col min="515" max="515" width="12.7265625" style="6" customWidth="1"/>
    <col min="516" max="516" width="10.7265625" style="6" customWidth="1"/>
    <col min="517" max="517" width="13.7265625" style="6" customWidth="1"/>
    <col min="518" max="768" width="11.453125" style="6"/>
    <col min="769" max="769" width="9.7265625" style="6" customWidth="1"/>
    <col min="770" max="770" width="46.7265625" style="6" customWidth="1"/>
    <col min="771" max="771" width="12.7265625" style="6" customWidth="1"/>
    <col min="772" max="772" width="10.7265625" style="6" customWidth="1"/>
    <col min="773" max="773" width="13.7265625" style="6" customWidth="1"/>
    <col min="774" max="1024" width="11.453125" style="6"/>
    <col min="1025" max="1025" width="9.7265625" style="6" customWidth="1"/>
    <col min="1026" max="1026" width="46.7265625" style="6" customWidth="1"/>
    <col min="1027" max="1027" width="12.7265625" style="6" customWidth="1"/>
    <col min="1028" max="1028" width="10.7265625" style="6" customWidth="1"/>
    <col min="1029" max="1029" width="13.7265625" style="6" customWidth="1"/>
    <col min="1030" max="1280" width="11.453125" style="6"/>
    <col min="1281" max="1281" width="9.7265625" style="6" customWidth="1"/>
    <col min="1282" max="1282" width="46.7265625" style="6" customWidth="1"/>
    <col min="1283" max="1283" width="12.7265625" style="6" customWidth="1"/>
    <col min="1284" max="1284" width="10.7265625" style="6" customWidth="1"/>
    <col min="1285" max="1285" width="13.7265625" style="6" customWidth="1"/>
    <col min="1286" max="1536" width="11.453125" style="6"/>
    <col min="1537" max="1537" width="9.7265625" style="6" customWidth="1"/>
    <col min="1538" max="1538" width="46.7265625" style="6" customWidth="1"/>
    <col min="1539" max="1539" width="12.7265625" style="6" customWidth="1"/>
    <col min="1540" max="1540" width="10.7265625" style="6" customWidth="1"/>
    <col min="1541" max="1541" width="13.7265625" style="6" customWidth="1"/>
    <col min="1542" max="1792" width="11.453125" style="6"/>
    <col min="1793" max="1793" width="9.7265625" style="6" customWidth="1"/>
    <col min="1794" max="1794" width="46.7265625" style="6" customWidth="1"/>
    <col min="1795" max="1795" width="12.7265625" style="6" customWidth="1"/>
    <col min="1796" max="1796" width="10.7265625" style="6" customWidth="1"/>
    <col min="1797" max="1797" width="13.7265625" style="6" customWidth="1"/>
    <col min="1798" max="2048" width="11.453125" style="6"/>
    <col min="2049" max="2049" width="9.7265625" style="6" customWidth="1"/>
    <col min="2050" max="2050" width="46.7265625" style="6" customWidth="1"/>
    <col min="2051" max="2051" width="12.7265625" style="6" customWidth="1"/>
    <col min="2052" max="2052" width="10.7265625" style="6" customWidth="1"/>
    <col min="2053" max="2053" width="13.7265625" style="6" customWidth="1"/>
    <col min="2054" max="2304" width="11.453125" style="6"/>
    <col min="2305" max="2305" width="9.7265625" style="6" customWidth="1"/>
    <col min="2306" max="2306" width="46.7265625" style="6" customWidth="1"/>
    <col min="2307" max="2307" width="12.7265625" style="6" customWidth="1"/>
    <col min="2308" max="2308" width="10.7265625" style="6" customWidth="1"/>
    <col min="2309" max="2309" width="13.7265625" style="6" customWidth="1"/>
    <col min="2310" max="2560" width="11.453125" style="6"/>
    <col min="2561" max="2561" width="9.7265625" style="6" customWidth="1"/>
    <col min="2562" max="2562" width="46.7265625" style="6" customWidth="1"/>
    <col min="2563" max="2563" width="12.7265625" style="6" customWidth="1"/>
    <col min="2564" max="2564" width="10.7265625" style="6" customWidth="1"/>
    <col min="2565" max="2565" width="13.7265625" style="6" customWidth="1"/>
    <col min="2566" max="2816" width="11.453125" style="6"/>
    <col min="2817" max="2817" width="9.7265625" style="6" customWidth="1"/>
    <col min="2818" max="2818" width="46.7265625" style="6" customWidth="1"/>
    <col min="2819" max="2819" width="12.7265625" style="6" customWidth="1"/>
    <col min="2820" max="2820" width="10.7265625" style="6" customWidth="1"/>
    <col min="2821" max="2821" width="13.7265625" style="6" customWidth="1"/>
    <col min="2822" max="3072" width="11.453125" style="6"/>
    <col min="3073" max="3073" width="9.7265625" style="6" customWidth="1"/>
    <col min="3074" max="3074" width="46.7265625" style="6" customWidth="1"/>
    <col min="3075" max="3075" width="12.7265625" style="6" customWidth="1"/>
    <col min="3076" max="3076" width="10.7265625" style="6" customWidth="1"/>
    <col min="3077" max="3077" width="13.7265625" style="6" customWidth="1"/>
    <col min="3078" max="3328" width="11.453125" style="6"/>
    <col min="3329" max="3329" width="9.7265625" style="6" customWidth="1"/>
    <col min="3330" max="3330" width="46.7265625" style="6" customWidth="1"/>
    <col min="3331" max="3331" width="12.7265625" style="6" customWidth="1"/>
    <col min="3332" max="3332" width="10.7265625" style="6" customWidth="1"/>
    <col min="3333" max="3333" width="13.7265625" style="6" customWidth="1"/>
    <col min="3334" max="3584" width="11.453125" style="6"/>
    <col min="3585" max="3585" width="9.7265625" style="6" customWidth="1"/>
    <col min="3586" max="3586" width="46.7265625" style="6" customWidth="1"/>
    <col min="3587" max="3587" width="12.7265625" style="6" customWidth="1"/>
    <col min="3588" max="3588" width="10.7265625" style="6" customWidth="1"/>
    <col min="3589" max="3589" width="13.7265625" style="6" customWidth="1"/>
    <col min="3590" max="3840" width="11.453125" style="6"/>
    <col min="3841" max="3841" width="9.7265625" style="6" customWidth="1"/>
    <col min="3842" max="3842" width="46.7265625" style="6" customWidth="1"/>
    <col min="3843" max="3843" width="12.7265625" style="6" customWidth="1"/>
    <col min="3844" max="3844" width="10.7265625" style="6" customWidth="1"/>
    <col min="3845" max="3845" width="13.7265625" style="6" customWidth="1"/>
    <col min="3846" max="4096" width="11.453125" style="6"/>
    <col min="4097" max="4097" width="9.7265625" style="6" customWidth="1"/>
    <col min="4098" max="4098" width="46.7265625" style="6" customWidth="1"/>
    <col min="4099" max="4099" width="12.7265625" style="6" customWidth="1"/>
    <col min="4100" max="4100" width="10.7265625" style="6" customWidth="1"/>
    <col min="4101" max="4101" width="13.7265625" style="6" customWidth="1"/>
    <col min="4102" max="4352" width="11.453125" style="6"/>
    <col min="4353" max="4353" width="9.7265625" style="6" customWidth="1"/>
    <col min="4354" max="4354" width="46.7265625" style="6" customWidth="1"/>
    <col min="4355" max="4355" width="12.7265625" style="6" customWidth="1"/>
    <col min="4356" max="4356" width="10.7265625" style="6" customWidth="1"/>
    <col min="4357" max="4357" width="13.7265625" style="6" customWidth="1"/>
    <col min="4358" max="4608" width="11.453125" style="6"/>
    <col min="4609" max="4609" width="9.7265625" style="6" customWidth="1"/>
    <col min="4610" max="4610" width="46.7265625" style="6" customWidth="1"/>
    <col min="4611" max="4611" width="12.7265625" style="6" customWidth="1"/>
    <col min="4612" max="4612" width="10.7265625" style="6" customWidth="1"/>
    <col min="4613" max="4613" width="13.7265625" style="6" customWidth="1"/>
    <col min="4614" max="4864" width="11.453125" style="6"/>
    <col min="4865" max="4865" width="9.7265625" style="6" customWidth="1"/>
    <col min="4866" max="4866" width="46.7265625" style="6" customWidth="1"/>
    <col min="4867" max="4867" width="12.7265625" style="6" customWidth="1"/>
    <col min="4868" max="4868" width="10.7265625" style="6" customWidth="1"/>
    <col min="4869" max="4869" width="13.7265625" style="6" customWidth="1"/>
    <col min="4870" max="5120" width="11.453125" style="6"/>
    <col min="5121" max="5121" width="9.7265625" style="6" customWidth="1"/>
    <col min="5122" max="5122" width="46.7265625" style="6" customWidth="1"/>
    <col min="5123" max="5123" width="12.7265625" style="6" customWidth="1"/>
    <col min="5124" max="5124" width="10.7265625" style="6" customWidth="1"/>
    <col min="5125" max="5125" width="13.7265625" style="6" customWidth="1"/>
    <col min="5126" max="5376" width="11.453125" style="6"/>
    <col min="5377" max="5377" width="9.7265625" style="6" customWidth="1"/>
    <col min="5378" max="5378" width="46.7265625" style="6" customWidth="1"/>
    <col min="5379" max="5379" width="12.7265625" style="6" customWidth="1"/>
    <col min="5380" max="5380" width="10.7265625" style="6" customWidth="1"/>
    <col min="5381" max="5381" width="13.7265625" style="6" customWidth="1"/>
    <col min="5382" max="5632" width="11.453125" style="6"/>
    <col min="5633" max="5633" width="9.7265625" style="6" customWidth="1"/>
    <col min="5634" max="5634" width="46.7265625" style="6" customWidth="1"/>
    <col min="5635" max="5635" width="12.7265625" style="6" customWidth="1"/>
    <col min="5636" max="5636" width="10.7265625" style="6" customWidth="1"/>
    <col min="5637" max="5637" width="13.7265625" style="6" customWidth="1"/>
    <col min="5638" max="5888" width="11.453125" style="6"/>
    <col min="5889" max="5889" width="9.7265625" style="6" customWidth="1"/>
    <col min="5890" max="5890" width="46.7265625" style="6" customWidth="1"/>
    <col min="5891" max="5891" width="12.7265625" style="6" customWidth="1"/>
    <col min="5892" max="5892" width="10.7265625" style="6" customWidth="1"/>
    <col min="5893" max="5893" width="13.7265625" style="6" customWidth="1"/>
    <col min="5894" max="6144" width="11.453125" style="6"/>
    <col min="6145" max="6145" width="9.7265625" style="6" customWidth="1"/>
    <col min="6146" max="6146" width="46.7265625" style="6" customWidth="1"/>
    <col min="6147" max="6147" width="12.7265625" style="6" customWidth="1"/>
    <col min="6148" max="6148" width="10.7265625" style="6" customWidth="1"/>
    <col min="6149" max="6149" width="13.7265625" style="6" customWidth="1"/>
    <col min="6150" max="6400" width="11.453125" style="6"/>
    <col min="6401" max="6401" width="9.7265625" style="6" customWidth="1"/>
    <col min="6402" max="6402" width="46.7265625" style="6" customWidth="1"/>
    <col min="6403" max="6403" width="12.7265625" style="6" customWidth="1"/>
    <col min="6404" max="6404" width="10.7265625" style="6" customWidth="1"/>
    <col min="6405" max="6405" width="13.7265625" style="6" customWidth="1"/>
    <col min="6406" max="6656" width="11.453125" style="6"/>
    <col min="6657" max="6657" width="9.7265625" style="6" customWidth="1"/>
    <col min="6658" max="6658" width="46.7265625" style="6" customWidth="1"/>
    <col min="6659" max="6659" width="12.7265625" style="6" customWidth="1"/>
    <col min="6660" max="6660" width="10.7265625" style="6" customWidth="1"/>
    <col min="6661" max="6661" width="13.7265625" style="6" customWidth="1"/>
    <col min="6662" max="6912" width="11.453125" style="6"/>
    <col min="6913" max="6913" width="9.7265625" style="6" customWidth="1"/>
    <col min="6914" max="6914" width="46.7265625" style="6" customWidth="1"/>
    <col min="6915" max="6915" width="12.7265625" style="6" customWidth="1"/>
    <col min="6916" max="6916" width="10.7265625" style="6" customWidth="1"/>
    <col min="6917" max="6917" width="13.7265625" style="6" customWidth="1"/>
    <col min="6918" max="7168" width="11.453125" style="6"/>
    <col min="7169" max="7169" width="9.7265625" style="6" customWidth="1"/>
    <col min="7170" max="7170" width="46.7265625" style="6" customWidth="1"/>
    <col min="7171" max="7171" width="12.7265625" style="6" customWidth="1"/>
    <col min="7172" max="7172" width="10.7265625" style="6" customWidth="1"/>
    <col min="7173" max="7173" width="13.7265625" style="6" customWidth="1"/>
    <col min="7174" max="7424" width="11.453125" style="6"/>
    <col min="7425" max="7425" width="9.7265625" style="6" customWidth="1"/>
    <col min="7426" max="7426" width="46.7265625" style="6" customWidth="1"/>
    <col min="7427" max="7427" width="12.7265625" style="6" customWidth="1"/>
    <col min="7428" max="7428" width="10.7265625" style="6" customWidth="1"/>
    <col min="7429" max="7429" width="13.7265625" style="6" customWidth="1"/>
    <col min="7430" max="7680" width="11.453125" style="6"/>
    <col min="7681" max="7681" width="9.7265625" style="6" customWidth="1"/>
    <col min="7682" max="7682" width="46.7265625" style="6" customWidth="1"/>
    <col min="7683" max="7683" width="12.7265625" style="6" customWidth="1"/>
    <col min="7684" max="7684" width="10.7265625" style="6" customWidth="1"/>
    <col min="7685" max="7685" width="13.7265625" style="6" customWidth="1"/>
    <col min="7686" max="7936" width="11.453125" style="6"/>
    <col min="7937" max="7937" width="9.7265625" style="6" customWidth="1"/>
    <col min="7938" max="7938" width="46.7265625" style="6" customWidth="1"/>
    <col min="7939" max="7939" width="12.7265625" style="6" customWidth="1"/>
    <col min="7940" max="7940" width="10.7265625" style="6" customWidth="1"/>
    <col min="7941" max="7941" width="13.7265625" style="6" customWidth="1"/>
    <col min="7942" max="8192" width="11.453125" style="6"/>
    <col min="8193" max="8193" width="9.7265625" style="6" customWidth="1"/>
    <col min="8194" max="8194" width="46.7265625" style="6" customWidth="1"/>
    <col min="8195" max="8195" width="12.7265625" style="6" customWidth="1"/>
    <col min="8196" max="8196" width="10.7265625" style="6" customWidth="1"/>
    <col min="8197" max="8197" width="13.7265625" style="6" customWidth="1"/>
    <col min="8198" max="8448" width="11.453125" style="6"/>
    <col min="8449" max="8449" width="9.7265625" style="6" customWidth="1"/>
    <col min="8450" max="8450" width="46.7265625" style="6" customWidth="1"/>
    <col min="8451" max="8451" width="12.7265625" style="6" customWidth="1"/>
    <col min="8452" max="8452" width="10.7265625" style="6" customWidth="1"/>
    <col min="8453" max="8453" width="13.7265625" style="6" customWidth="1"/>
    <col min="8454" max="8704" width="11.453125" style="6"/>
    <col min="8705" max="8705" width="9.7265625" style="6" customWidth="1"/>
    <col min="8706" max="8706" width="46.7265625" style="6" customWidth="1"/>
    <col min="8707" max="8707" width="12.7265625" style="6" customWidth="1"/>
    <col min="8708" max="8708" width="10.7265625" style="6" customWidth="1"/>
    <col min="8709" max="8709" width="13.7265625" style="6" customWidth="1"/>
    <col min="8710" max="8960" width="11.453125" style="6"/>
    <col min="8961" max="8961" width="9.7265625" style="6" customWidth="1"/>
    <col min="8962" max="8962" width="46.7265625" style="6" customWidth="1"/>
    <col min="8963" max="8963" width="12.7265625" style="6" customWidth="1"/>
    <col min="8964" max="8964" width="10.7265625" style="6" customWidth="1"/>
    <col min="8965" max="8965" width="13.7265625" style="6" customWidth="1"/>
    <col min="8966" max="9216" width="11.453125" style="6"/>
    <col min="9217" max="9217" width="9.7265625" style="6" customWidth="1"/>
    <col min="9218" max="9218" width="46.7265625" style="6" customWidth="1"/>
    <col min="9219" max="9219" width="12.7265625" style="6" customWidth="1"/>
    <col min="9220" max="9220" width="10.7265625" style="6" customWidth="1"/>
    <col min="9221" max="9221" width="13.7265625" style="6" customWidth="1"/>
    <col min="9222" max="9472" width="11.453125" style="6"/>
    <col min="9473" max="9473" width="9.7265625" style="6" customWidth="1"/>
    <col min="9474" max="9474" width="46.7265625" style="6" customWidth="1"/>
    <col min="9475" max="9475" width="12.7265625" style="6" customWidth="1"/>
    <col min="9476" max="9476" width="10.7265625" style="6" customWidth="1"/>
    <col min="9477" max="9477" width="13.7265625" style="6" customWidth="1"/>
    <col min="9478" max="9728" width="11.453125" style="6"/>
    <col min="9729" max="9729" width="9.7265625" style="6" customWidth="1"/>
    <col min="9730" max="9730" width="46.7265625" style="6" customWidth="1"/>
    <col min="9731" max="9731" width="12.7265625" style="6" customWidth="1"/>
    <col min="9732" max="9732" width="10.7265625" style="6" customWidth="1"/>
    <col min="9733" max="9733" width="13.7265625" style="6" customWidth="1"/>
    <col min="9734" max="9984" width="11.453125" style="6"/>
    <col min="9985" max="9985" width="9.7265625" style="6" customWidth="1"/>
    <col min="9986" max="9986" width="46.7265625" style="6" customWidth="1"/>
    <col min="9987" max="9987" width="12.7265625" style="6" customWidth="1"/>
    <col min="9988" max="9988" width="10.7265625" style="6" customWidth="1"/>
    <col min="9989" max="9989" width="13.7265625" style="6" customWidth="1"/>
    <col min="9990" max="10240" width="11.453125" style="6"/>
    <col min="10241" max="10241" width="9.7265625" style="6" customWidth="1"/>
    <col min="10242" max="10242" width="46.7265625" style="6" customWidth="1"/>
    <col min="10243" max="10243" width="12.7265625" style="6" customWidth="1"/>
    <col min="10244" max="10244" width="10.7265625" style="6" customWidth="1"/>
    <col min="10245" max="10245" width="13.7265625" style="6" customWidth="1"/>
    <col min="10246" max="10496" width="11.453125" style="6"/>
    <col min="10497" max="10497" width="9.7265625" style="6" customWidth="1"/>
    <col min="10498" max="10498" width="46.7265625" style="6" customWidth="1"/>
    <col min="10499" max="10499" width="12.7265625" style="6" customWidth="1"/>
    <col min="10500" max="10500" width="10.7265625" style="6" customWidth="1"/>
    <col min="10501" max="10501" width="13.7265625" style="6" customWidth="1"/>
    <col min="10502" max="10752" width="11.453125" style="6"/>
    <col min="10753" max="10753" width="9.7265625" style="6" customWidth="1"/>
    <col min="10754" max="10754" width="46.7265625" style="6" customWidth="1"/>
    <col min="10755" max="10755" width="12.7265625" style="6" customWidth="1"/>
    <col min="10756" max="10756" width="10.7265625" style="6" customWidth="1"/>
    <col min="10757" max="10757" width="13.7265625" style="6" customWidth="1"/>
    <col min="10758" max="11008" width="11.453125" style="6"/>
    <col min="11009" max="11009" width="9.7265625" style="6" customWidth="1"/>
    <col min="11010" max="11010" width="46.7265625" style="6" customWidth="1"/>
    <col min="11011" max="11011" width="12.7265625" style="6" customWidth="1"/>
    <col min="11012" max="11012" width="10.7265625" style="6" customWidth="1"/>
    <col min="11013" max="11013" width="13.7265625" style="6" customWidth="1"/>
    <col min="11014" max="11264" width="11.453125" style="6"/>
    <col min="11265" max="11265" width="9.7265625" style="6" customWidth="1"/>
    <col min="11266" max="11266" width="46.7265625" style="6" customWidth="1"/>
    <col min="11267" max="11267" width="12.7265625" style="6" customWidth="1"/>
    <col min="11268" max="11268" width="10.7265625" style="6" customWidth="1"/>
    <col min="11269" max="11269" width="13.7265625" style="6" customWidth="1"/>
    <col min="11270" max="11520" width="11.453125" style="6"/>
    <col min="11521" max="11521" width="9.7265625" style="6" customWidth="1"/>
    <col min="11522" max="11522" width="46.7265625" style="6" customWidth="1"/>
    <col min="11523" max="11523" width="12.7265625" style="6" customWidth="1"/>
    <col min="11524" max="11524" width="10.7265625" style="6" customWidth="1"/>
    <col min="11525" max="11525" width="13.7265625" style="6" customWidth="1"/>
    <col min="11526" max="11776" width="11.453125" style="6"/>
    <col min="11777" max="11777" width="9.7265625" style="6" customWidth="1"/>
    <col min="11778" max="11778" width="46.7265625" style="6" customWidth="1"/>
    <col min="11779" max="11779" width="12.7265625" style="6" customWidth="1"/>
    <col min="11780" max="11780" width="10.7265625" style="6" customWidth="1"/>
    <col min="11781" max="11781" width="13.7265625" style="6" customWidth="1"/>
    <col min="11782" max="12032" width="11.453125" style="6"/>
    <col min="12033" max="12033" width="9.7265625" style="6" customWidth="1"/>
    <col min="12034" max="12034" width="46.7265625" style="6" customWidth="1"/>
    <col min="12035" max="12035" width="12.7265625" style="6" customWidth="1"/>
    <col min="12036" max="12036" width="10.7265625" style="6" customWidth="1"/>
    <col min="12037" max="12037" width="13.7265625" style="6" customWidth="1"/>
    <col min="12038" max="12288" width="11.453125" style="6"/>
    <col min="12289" max="12289" width="9.7265625" style="6" customWidth="1"/>
    <col min="12290" max="12290" width="46.7265625" style="6" customWidth="1"/>
    <col min="12291" max="12291" width="12.7265625" style="6" customWidth="1"/>
    <col min="12292" max="12292" width="10.7265625" style="6" customWidth="1"/>
    <col min="12293" max="12293" width="13.7265625" style="6" customWidth="1"/>
    <col min="12294" max="12544" width="11.453125" style="6"/>
    <col min="12545" max="12545" width="9.7265625" style="6" customWidth="1"/>
    <col min="12546" max="12546" width="46.7265625" style="6" customWidth="1"/>
    <col min="12547" max="12547" width="12.7265625" style="6" customWidth="1"/>
    <col min="12548" max="12548" width="10.7265625" style="6" customWidth="1"/>
    <col min="12549" max="12549" width="13.7265625" style="6" customWidth="1"/>
    <col min="12550" max="12800" width="11.453125" style="6"/>
    <col min="12801" max="12801" width="9.7265625" style="6" customWidth="1"/>
    <col min="12802" max="12802" width="46.7265625" style="6" customWidth="1"/>
    <col min="12803" max="12803" width="12.7265625" style="6" customWidth="1"/>
    <col min="12804" max="12804" width="10.7265625" style="6" customWidth="1"/>
    <col min="12805" max="12805" width="13.7265625" style="6" customWidth="1"/>
    <col min="12806" max="13056" width="11.453125" style="6"/>
    <col min="13057" max="13057" width="9.7265625" style="6" customWidth="1"/>
    <col min="13058" max="13058" width="46.7265625" style="6" customWidth="1"/>
    <col min="13059" max="13059" width="12.7265625" style="6" customWidth="1"/>
    <col min="13060" max="13060" width="10.7265625" style="6" customWidth="1"/>
    <col min="13061" max="13061" width="13.7265625" style="6" customWidth="1"/>
    <col min="13062" max="13312" width="11.453125" style="6"/>
    <col min="13313" max="13313" width="9.7265625" style="6" customWidth="1"/>
    <col min="13314" max="13314" width="46.7265625" style="6" customWidth="1"/>
    <col min="13315" max="13315" width="12.7265625" style="6" customWidth="1"/>
    <col min="13316" max="13316" width="10.7265625" style="6" customWidth="1"/>
    <col min="13317" max="13317" width="13.7265625" style="6" customWidth="1"/>
    <col min="13318" max="13568" width="11.453125" style="6"/>
    <col min="13569" max="13569" width="9.7265625" style="6" customWidth="1"/>
    <col min="13570" max="13570" width="46.7265625" style="6" customWidth="1"/>
    <col min="13571" max="13571" width="12.7265625" style="6" customWidth="1"/>
    <col min="13572" max="13572" width="10.7265625" style="6" customWidth="1"/>
    <col min="13573" max="13573" width="13.7265625" style="6" customWidth="1"/>
    <col min="13574" max="13824" width="11.453125" style="6"/>
    <col min="13825" max="13825" width="9.7265625" style="6" customWidth="1"/>
    <col min="13826" max="13826" width="46.7265625" style="6" customWidth="1"/>
    <col min="13827" max="13827" width="12.7265625" style="6" customWidth="1"/>
    <col min="13828" max="13828" width="10.7265625" style="6" customWidth="1"/>
    <col min="13829" max="13829" width="13.7265625" style="6" customWidth="1"/>
    <col min="13830" max="14080" width="11.453125" style="6"/>
    <col min="14081" max="14081" width="9.7265625" style="6" customWidth="1"/>
    <col min="14082" max="14082" width="46.7265625" style="6" customWidth="1"/>
    <col min="14083" max="14083" width="12.7265625" style="6" customWidth="1"/>
    <col min="14084" max="14084" width="10.7265625" style="6" customWidth="1"/>
    <col min="14085" max="14085" width="13.7265625" style="6" customWidth="1"/>
    <col min="14086" max="14336" width="11.453125" style="6"/>
    <col min="14337" max="14337" width="9.7265625" style="6" customWidth="1"/>
    <col min="14338" max="14338" width="46.7265625" style="6" customWidth="1"/>
    <col min="14339" max="14339" width="12.7265625" style="6" customWidth="1"/>
    <col min="14340" max="14340" width="10.7265625" style="6" customWidth="1"/>
    <col min="14341" max="14341" width="13.7265625" style="6" customWidth="1"/>
    <col min="14342" max="14592" width="11.453125" style="6"/>
    <col min="14593" max="14593" width="9.7265625" style="6" customWidth="1"/>
    <col min="14594" max="14594" width="46.7265625" style="6" customWidth="1"/>
    <col min="14595" max="14595" width="12.7265625" style="6" customWidth="1"/>
    <col min="14596" max="14596" width="10.7265625" style="6" customWidth="1"/>
    <col min="14597" max="14597" width="13.7265625" style="6" customWidth="1"/>
    <col min="14598" max="14848" width="11.453125" style="6"/>
    <col min="14849" max="14849" width="9.7265625" style="6" customWidth="1"/>
    <col min="14850" max="14850" width="46.7265625" style="6" customWidth="1"/>
    <col min="14851" max="14851" width="12.7265625" style="6" customWidth="1"/>
    <col min="14852" max="14852" width="10.7265625" style="6" customWidth="1"/>
    <col min="14853" max="14853" width="13.7265625" style="6" customWidth="1"/>
    <col min="14854" max="15104" width="11.453125" style="6"/>
    <col min="15105" max="15105" width="9.7265625" style="6" customWidth="1"/>
    <col min="15106" max="15106" width="46.7265625" style="6" customWidth="1"/>
    <col min="15107" max="15107" width="12.7265625" style="6" customWidth="1"/>
    <col min="15108" max="15108" width="10.7265625" style="6" customWidth="1"/>
    <col min="15109" max="15109" width="13.7265625" style="6" customWidth="1"/>
    <col min="15110" max="15360" width="11.453125" style="6"/>
    <col min="15361" max="15361" width="9.7265625" style="6" customWidth="1"/>
    <col min="15362" max="15362" width="46.7265625" style="6" customWidth="1"/>
    <col min="15363" max="15363" width="12.7265625" style="6" customWidth="1"/>
    <col min="15364" max="15364" width="10.7265625" style="6" customWidth="1"/>
    <col min="15365" max="15365" width="13.7265625" style="6" customWidth="1"/>
    <col min="15366" max="15616" width="11.453125" style="6"/>
    <col min="15617" max="15617" width="9.7265625" style="6" customWidth="1"/>
    <col min="15618" max="15618" width="46.7265625" style="6" customWidth="1"/>
    <col min="15619" max="15619" width="12.7265625" style="6" customWidth="1"/>
    <col min="15620" max="15620" width="10.7265625" style="6" customWidth="1"/>
    <col min="15621" max="15621" width="13.7265625" style="6" customWidth="1"/>
    <col min="15622" max="15872" width="11.453125" style="6"/>
    <col min="15873" max="15873" width="9.7265625" style="6" customWidth="1"/>
    <col min="15874" max="15874" width="46.7265625" style="6" customWidth="1"/>
    <col min="15875" max="15875" width="12.7265625" style="6" customWidth="1"/>
    <col min="15876" max="15876" width="10.7265625" style="6" customWidth="1"/>
    <col min="15877" max="15877" width="13.7265625" style="6" customWidth="1"/>
    <col min="15878" max="16128" width="11.453125" style="6"/>
    <col min="16129" max="16129" width="9.7265625" style="6" customWidth="1"/>
    <col min="16130" max="16130" width="46.7265625" style="6" customWidth="1"/>
    <col min="16131" max="16131" width="12.7265625" style="6" customWidth="1"/>
    <col min="16132" max="16132" width="10.7265625" style="6" customWidth="1"/>
    <col min="16133" max="16133" width="13.7265625" style="6" customWidth="1"/>
    <col min="16134" max="16384" width="11.453125" style="6"/>
  </cols>
  <sheetData>
    <row r="1" spans="1:11" x14ac:dyDescent="0.25">
      <c r="A1" s="1" t="s">
        <v>994</v>
      </c>
      <c r="B1" s="1"/>
    </row>
    <row r="2" spans="1:11" x14ac:dyDescent="0.25">
      <c r="A2" s="7"/>
    </row>
    <row r="3" spans="1:11" ht="13.5" thickBot="1" x14ac:dyDescent="0.3"/>
    <row r="4" spans="1:11" x14ac:dyDescent="0.25">
      <c r="A4" s="1009" t="s">
        <v>995</v>
      </c>
      <c r="B4" s="1010"/>
      <c r="C4" s="1011"/>
      <c r="D4" s="1012" t="s">
        <v>1</v>
      </c>
      <c r="E4" s="1013" t="s">
        <v>996</v>
      </c>
    </row>
    <row r="5" spans="1:11" ht="13.5" thickBot="1" x14ac:dyDescent="0.3">
      <c r="A5" s="1014"/>
      <c r="B5" s="1015"/>
      <c r="C5" s="1016"/>
      <c r="D5" s="1017"/>
      <c r="E5" s="1018"/>
    </row>
    <row r="6" spans="1:11" x14ac:dyDescent="0.25">
      <c r="A6" s="1268" t="s">
        <v>997</v>
      </c>
      <c r="B6" s="1269"/>
      <c r="C6" s="1269"/>
      <c r="D6" s="1269"/>
      <c r="E6" s="1270"/>
    </row>
    <row r="7" spans="1:11" ht="13.5" thickBot="1" x14ac:dyDescent="0.3">
      <c r="A7" s="1271"/>
      <c r="B7" s="1272"/>
      <c r="C7" s="1272"/>
      <c r="D7" s="1272"/>
      <c r="E7" s="1273"/>
    </row>
    <row r="8" spans="1:11" s="150" customFormat="1" ht="11.5" x14ac:dyDescent="0.25">
      <c r="A8" s="22" t="s">
        <v>398</v>
      </c>
      <c r="B8" s="23"/>
      <c r="C8" s="24"/>
      <c r="D8" s="24"/>
      <c r="E8" s="25"/>
    </row>
    <row r="9" spans="1:11" s="150" customFormat="1" ht="11.5" x14ac:dyDescent="0.25">
      <c r="A9" s="26" t="s">
        <v>998</v>
      </c>
      <c r="B9" s="27"/>
      <c r="C9" s="28"/>
      <c r="D9" s="28"/>
      <c r="E9" s="29"/>
    </row>
    <row r="10" spans="1:11" s="150" customFormat="1" ht="11.5" x14ac:dyDescent="0.25">
      <c r="A10" s="26" t="s">
        <v>952</v>
      </c>
      <c r="B10" s="27"/>
      <c r="C10" s="28"/>
      <c r="D10" s="28"/>
      <c r="E10" s="29"/>
    </row>
    <row r="11" spans="1:11" s="150" customFormat="1" ht="12" thickBot="1" x14ac:dyDescent="0.3">
      <c r="A11" s="30" t="s">
        <v>4</v>
      </c>
      <c r="B11" s="31"/>
      <c r="C11" s="32"/>
      <c r="D11" s="32"/>
      <c r="E11" s="33"/>
    </row>
    <row r="12" spans="1:11" s="150" customFormat="1" ht="13.5" thickBot="1" x14ac:dyDescent="0.3">
      <c r="A12" s="1083" t="s">
        <v>5</v>
      </c>
      <c r="B12" s="1084"/>
      <c r="C12" s="1085"/>
      <c r="D12" s="1086"/>
      <c r="E12" s="1087">
        <f>C14+C22+C31</f>
        <v>221150</v>
      </c>
      <c r="G12" s="1063"/>
    </row>
    <row r="13" spans="1:11" ht="13.5" thickBot="1" x14ac:dyDescent="0.3"/>
    <row r="14" spans="1:11" ht="13.5" thickBot="1" x14ac:dyDescent="0.3">
      <c r="A14" s="1290" t="s">
        <v>49</v>
      </c>
      <c r="B14" s="1291"/>
      <c r="C14" s="56">
        <f>C15+C17+C19</f>
        <v>33180</v>
      </c>
    </row>
    <row r="15" spans="1:11" s="61" customFormat="1" ht="13.5" thickBot="1" x14ac:dyDescent="0.3">
      <c r="A15" s="39" t="s">
        <v>54</v>
      </c>
      <c r="B15" s="46" t="s">
        <v>999</v>
      </c>
      <c r="C15" s="58">
        <f>SUM(C16)</f>
        <v>10560</v>
      </c>
      <c r="D15" s="59"/>
      <c r="E15" s="1064"/>
      <c r="G15" s="955"/>
      <c r="H15" s="955"/>
      <c r="I15" s="955"/>
      <c r="J15" s="955"/>
      <c r="K15" s="955"/>
    </row>
    <row r="16" spans="1:11" s="27" customFormat="1" ht="13.5" customHeight="1" x14ac:dyDescent="0.25">
      <c r="A16" s="27" t="s">
        <v>56</v>
      </c>
      <c r="B16" s="52" t="s">
        <v>57</v>
      </c>
      <c r="C16" s="28">
        <v>10560</v>
      </c>
      <c r="D16" s="122"/>
      <c r="E16" s="40"/>
      <c r="G16" s="28"/>
      <c r="H16" s="28"/>
      <c r="I16" s="28"/>
      <c r="K16" s="28"/>
    </row>
    <row r="17" spans="1:10" s="27" customFormat="1" ht="13.5" customHeight="1" x14ac:dyDescent="0.25">
      <c r="A17" s="39" t="s">
        <v>58</v>
      </c>
      <c r="B17" s="68" t="s">
        <v>1000</v>
      </c>
      <c r="C17" s="40">
        <f>SUM(C18)</f>
        <v>15890</v>
      </c>
      <c r="D17" s="122"/>
      <c r="E17" s="40"/>
      <c r="G17" s="28"/>
    </row>
    <row r="18" spans="1:10" s="52" customFormat="1" ht="13.5" customHeight="1" x14ac:dyDescent="0.25">
      <c r="A18" s="27" t="s">
        <v>60</v>
      </c>
      <c r="B18" s="69" t="s">
        <v>61</v>
      </c>
      <c r="C18" s="28">
        <v>15890</v>
      </c>
      <c r="D18" s="82"/>
      <c r="E18" s="83"/>
      <c r="F18" s="108"/>
      <c r="G18" s="28"/>
      <c r="H18" s="27"/>
    </row>
    <row r="19" spans="1:10" s="52" customFormat="1" ht="13.5" customHeight="1" x14ac:dyDescent="0.25">
      <c r="A19" s="68" t="s">
        <v>84</v>
      </c>
      <c r="B19" s="83" t="s">
        <v>273</v>
      </c>
      <c r="C19" s="40">
        <f>SUM(C20)</f>
        <v>6730</v>
      </c>
      <c r="D19" s="82"/>
      <c r="E19" s="83"/>
      <c r="F19" s="108"/>
      <c r="G19" s="28"/>
      <c r="H19" s="27"/>
    </row>
    <row r="20" spans="1:10" s="52" customFormat="1" ht="13.5" customHeight="1" x14ac:dyDescent="0.25">
      <c r="A20" s="52" t="s">
        <v>90</v>
      </c>
      <c r="B20" s="69" t="s">
        <v>273</v>
      </c>
      <c r="C20" s="28">
        <v>6730</v>
      </c>
      <c r="D20" s="82"/>
      <c r="E20" s="83"/>
      <c r="F20" s="46"/>
      <c r="G20" s="28"/>
      <c r="H20" s="107"/>
    </row>
    <row r="21" spans="1:10" s="52" customFormat="1" ht="13.5" customHeight="1" thickBot="1" x14ac:dyDescent="0.3">
      <c r="B21" s="69"/>
      <c r="C21" s="69"/>
      <c r="D21" s="82"/>
      <c r="E21" s="83"/>
      <c r="F21" s="46"/>
      <c r="G21" s="28"/>
      <c r="H21" s="107"/>
    </row>
    <row r="22" spans="1:10" s="67" customFormat="1" ht="13.5" thickBot="1" x14ac:dyDescent="0.3">
      <c r="A22" s="1274" t="s">
        <v>93</v>
      </c>
      <c r="B22" s="1275"/>
      <c r="C22" s="87">
        <f>C23+C25+C27</f>
        <v>162690</v>
      </c>
      <c r="D22" s="105"/>
      <c r="E22" s="105"/>
    </row>
    <row r="23" spans="1:10" s="80" customFormat="1" x14ac:dyDescent="0.25">
      <c r="A23" s="68" t="s">
        <v>112</v>
      </c>
      <c r="B23" s="83" t="s">
        <v>113</v>
      </c>
      <c r="C23" s="40">
        <f>SUM(C24)</f>
        <v>14200</v>
      </c>
      <c r="D23" s="28"/>
      <c r="E23" s="161"/>
      <c r="F23" s="161"/>
    </row>
    <row r="24" spans="1:10" s="80" customFormat="1" x14ac:dyDescent="0.25">
      <c r="A24" s="52" t="s">
        <v>277</v>
      </c>
      <c r="B24" s="69" t="s">
        <v>278</v>
      </c>
      <c r="C24" s="28">
        <v>14200</v>
      </c>
      <c r="D24" s="28"/>
      <c r="E24" s="161"/>
      <c r="F24" s="161"/>
    </row>
    <row r="25" spans="1:10" s="80" customFormat="1" x14ac:dyDescent="0.25">
      <c r="A25" s="68" t="s">
        <v>279</v>
      </c>
      <c r="B25" s="39" t="s">
        <v>117</v>
      </c>
      <c r="C25" s="40">
        <f>SUM(C26)</f>
        <v>18760</v>
      </c>
      <c r="D25" s="28"/>
      <c r="E25" s="161"/>
      <c r="F25" s="161"/>
    </row>
    <row r="26" spans="1:10" s="80" customFormat="1" x14ac:dyDescent="0.25">
      <c r="A26" s="52" t="s">
        <v>118</v>
      </c>
      <c r="B26" s="27" t="s">
        <v>117</v>
      </c>
      <c r="C26" s="28">
        <v>18760</v>
      </c>
      <c r="D26" s="28"/>
      <c r="E26" s="161"/>
      <c r="F26" s="161"/>
    </row>
    <row r="27" spans="1:10" s="80" customFormat="1" x14ac:dyDescent="0.25">
      <c r="A27" s="68" t="s">
        <v>119</v>
      </c>
      <c r="B27" s="40" t="s">
        <v>122</v>
      </c>
      <c r="C27" s="40">
        <f>SUM(C28:C29)</f>
        <v>129730</v>
      </c>
      <c r="D27" s="28"/>
      <c r="E27" s="161"/>
      <c r="F27" s="161"/>
    </row>
    <row r="28" spans="1:10" s="80" customFormat="1" x14ac:dyDescent="0.25">
      <c r="A28" s="52" t="s">
        <v>121</v>
      </c>
      <c r="B28" s="28" t="s">
        <v>122</v>
      </c>
      <c r="C28" s="28">
        <f>15000*8</f>
        <v>120000</v>
      </c>
      <c r="D28" s="28"/>
      <c r="E28" s="161"/>
      <c r="F28" s="161"/>
      <c r="G28" s="67"/>
      <c r="H28" s="67"/>
      <c r="I28" s="67"/>
      <c r="J28" s="67"/>
    </row>
    <row r="29" spans="1:10" s="67" customFormat="1" x14ac:dyDescent="0.25">
      <c r="A29" s="52" t="s">
        <v>127</v>
      </c>
      <c r="B29" s="28" t="s">
        <v>120</v>
      </c>
      <c r="C29" s="28">
        <v>9730</v>
      </c>
      <c r="D29" s="83"/>
      <c r="E29" s="230"/>
      <c r="F29" s="161"/>
      <c r="G29" s="80"/>
      <c r="H29" s="80"/>
      <c r="I29" s="80"/>
      <c r="J29" s="80"/>
    </row>
    <row r="30" spans="1:10" s="52" customFormat="1" ht="13.5" customHeight="1" thickBot="1" x14ac:dyDescent="0.3">
      <c r="A30" s="27"/>
      <c r="B30" s="27"/>
      <c r="C30" s="28"/>
      <c r="D30" s="82"/>
      <c r="E30" s="83"/>
      <c r="F30" s="262"/>
      <c r="G30" s="28"/>
      <c r="H30" s="28"/>
    </row>
    <row r="31" spans="1:10" s="67" customFormat="1" ht="13.5" thickBot="1" x14ac:dyDescent="0.3">
      <c r="A31" s="1305" t="s">
        <v>135</v>
      </c>
      <c r="B31" s="1306"/>
      <c r="C31" s="144">
        <f>C32+C34</f>
        <v>25280</v>
      </c>
      <c r="D31" s="105"/>
      <c r="E31" s="105"/>
    </row>
    <row r="32" spans="1:10" s="67" customFormat="1" x14ac:dyDescent="0.25">
      <c r="A32" s="68" t="s">
        <v>136</v>
      </c>
      <c r="B32" s="83" t="s">
        <v>137</v>
      </c>
      <c r="C32" s="40">
        <f>SUM(C33)</f>
        <v>21400</v>
      </c>
      <c r="D32" s="69"/>
      <c r="E32" s="105"/>
    </row>
    <row r="33" spans="1:5" s="67" customFormat="1" x14ac:dyDescent="0.25">
      <c r="A33" s="52" t="s">
        <v>138</v>
      </c>
      <c r="B33" s="52" t="s">
        <v>139</v>
      </c>
      <c r="C33" s="28">
        <v>21400</v>
      </c>
      <c r="D33" s="105"/>
      <c r="E33" s="105"/>
    </row>
    <row r="34" spans="1:5" s="146" customFormat="1" x14ac:dyDescent="0.25">
      <c r="A34" s="68" t="s">
        <v>144</v>
      </c>
      <c r="B34" s="83" t="s">
        <v>145</v>
      </c>
      <c r="C34" s="58">
        <f>SUM(C35)</f>
        <v>3880</v>
      </c>
      <c r="D34" s="170"/>
      <c r="E34" s="170"/>
    </row>
    <row r="35" spans="1:5" s="67" customFormat="1" x14ac:dyDescent="0.25">
      <c r="A35" s="52" t="s">
        <v>146</v>
      </c>
      <c r="B35" s="69" t="s">
        <v>147</v>
      </c>
      <c r="C35" s="28">
        <v>3880</v>
      </c>
      <c r="D35" s="69"/>
      <c r="E35" s="105"/>
    </row>
    <row r="36" spans="1:5" s="67" customFormat="1" x14ac:dyDescent="0.25">
      <c r="C36" s="105"/>
      <c r="D36" s="105"/>
      <c r="E36" s="105"/>
    </row>
    <row r="37" spans="1:5" s="67" customFormat="1" x14ac:dyDescent="0.25">
      <c r="C37" s="105"/>
      <c r="D37" s="105"/>
      <c r="E37" s="105"/>
    </row>
    <row r="38" spans="1:5" s="67" customFormat="1" x14ac:dyDescent="0.25">
      <c r="C38" s="105"/>
      <c r="D38" s="105"/>
      <c r="E38" s="105"/>
    </row>
    <row r="39" spans="1:5" s="67" customFormat="1" x14ac:dyDescent="0.25">
      <c r="C39" s="105"/>
      <c r="D39" s="105"/>
      <c r="E39" s="105"/>
    </row>
    <row r="40" spans="1:5" s="67" customFormat="1" x14ac:dyDescent="0.25">
      <c r="C40" s="105"/>
      <c r="D40" s="105"/>
      <c r="E40" s="105"/>
    </row>
    <row r="41" spans="1:5" s="67" customFormat="1" x14ac:dyDescent="0.25">
      <c r="C41" s="105"/>
      <c r="D41" s="105"/>
      <c r="E41" s="105"/>
    </row>
    <row r="42" spans="1:5" s="67" customFormat="1" x14ac:dyDescent="0.25">
      <c r="C42" s="105"/>
      <c r="D42" s="105"/>
      <c r="E42" s="105"/>
    </row>
    <row r="43" spans="1:5" s="67" customFormat="1" x14ac:dyDescent="0.25">
      <c r="C43" s="105"/>
      <c r="D43" s="105"/>
      <c r="E43" s="105"/>
    </row>
    <row r="44" spans="1:5" s="67" customFormat="1" x14ac:dyDescent="0.25">
      <c r="C44" s="105"/>
      <c r="D44" s="105"/>
      <c r="E44" s="105"/>
    </row>
    <row r="45" spans="1:5" s="67" customFormat="1" x14ac:dyDescent="0.25">
      <c r="C45" s="105"/>
      <c r="D45" s="105"/>
      <c r="E45" s="105"/>
    </row>
    <row r="46" spans="1:5" s="67" customFormat="1" x14ac:dyDescent="0.25">
      <c r="C46" s="105"/>
      <c r="D46" s="105"/>
      <c r="E46" s="105"/>
    </row>
    <row r="47" spans="1:5" s="67" customFormat="1" x14ac:dyDescent="0.25">
      <c r="C47" s="105"/>
      <c r="D47" s="105"/>
      <c r="E47" s="105"/>
    </row>
    <row r="48" spans="1:5" s="67" customFormat="1" x14ac:dyDescent="0.25">
      <c r="C48" s="105"/>
      <c r="D48" s="105"/>
      <c r="E48" s="105"/>
    </row>
    <row r="49" spans="3:5" s="67" customFormat="1" x14ac:dyDescent="0.25">
      <c r="C49" s="105"/>
      <c r="D49" s="105"/>
      <c r="E49" s="105"/>
    </row>
    <row r="50" spans="3:5" s="67" customFormat="1" x14ac:dyDescent="0.25">
      <c r="C50" s="105"/>
      <c r="D50" s="105"/>
      <c r="E50" s="105"/>
    </row>
    <row r="51" spans="3:5" s="67" customFormat="1" x14ac:dyDescent="0.25">
      <c r="C51" s="105"/>
      <c r="D51" s="105"/>
      <c r="E51" s="105"/>
    </row>
    <row r="52" spans="3:5" s="67" customFormat="1" x14ac:dyDescent="0.25">
      <c r="C52" s="105"/>
      <c r="D52" s="105"/>
      <c r="E52" s="105"/>
    </row>
    <row r="53" spans="3:5" s="67" customFormat="1" x14ac:dyDescent="0.25">
      <c r="C53" s="105"/>
      <c r="D53" s="105"/>
      <c r="E53" s="105"/>
    </row>
    <row r="54" spans="3:5" s="67" customFormat="1" x14ac:dyDescent="0.25">
      <c r="C54" s="105"/>
      <c r="D54" s="105"/>
      <c r="E54" s="105"/>
    </row>
    <row r="55" spans="3:5" s="67" customFormat="1" x14ac:dyDescent="0.25">
      <c r="C55" s="105"/>
      <c r="D55" s="105"/>
      <c r="E55" s="105"/>
    </row>
    <row r="56" spans="3:5" s="67" customFormat="1" x14ac:dyDescent="0.25">
      <c r="C56" s="105"/>
      <c r="D56" s="105"/>
      <c r="E56" s="105"/>
    </row>
    <row r="57" spans="3:5" s="67" customFormat="1" x14ac:dyDescent="0.25">
      <c r="C57" s="105"/>
      <c r="D57" s="105"/>
      <c r="E57" s="105"/>
    </row>
    <row r="58" spans="3:5" s="67" customFormat="1" x14ac:dyDescent="0.25">
      <c r="C58" s="105"/>
      <c r="D58" s="105"/>
      <c r="E58" s="105"/>
    </row>
    <row r="59" spans="3:5" s="67" customFormat="1" x14ac:dyDescent="0.25">
      <c r="C59" s="105"/>
      <c r="D59" s="105"/>
      <c r="E59" s="105"/>
    </row>
    <row r="60" spans="3:5" s="67" customFormat="1" x14ac:dyDescent="0.25">
      <c r="C60" s="105"/>
      <c r="D60" s="105"/>
      <c r="E60" s="105"/>
    </row>
    <row r="61" spans="3:5" s="67" customFormat="1" x14ac:dyDescent="0.25">
      <c r="C61" s="105"/>
      <c r="D61" s="105"/>
      <c r="E61" s="105"/>
    </row>
    <row r="62" spans="3:5" s="67" customFormat="1" x14ac:dyDescent="0.25">
      <c r="C62" s="105"/>
      <c r="D62" s="105"/>
      <c r="E62" s="105"/>
    </row>
    <row r="63" spans="3:5" s="67" customFormat="1" x14ac:dyDescent="0.25">
      <c r="C63" s="105"/>
      <c r="D63" s="105"/>
      <c r="E63" s="105"/>
    </row>
  </sheetData>
  <mergeCells count="4">
    <mergeCell ref="A6:E7"/>
    <mergeCell ref="A14:B14"/>
    <mergeCell ref="A22:B22"/>
    <mergeCell ref="A31:B31"/>
  </mergeCells>
  <pageMargins left="0.78740157480314965" right="0.19685039370078741" top="0.78740157480314965" bottom="0.78740157480314965" header="0.39370078740157483" footer="0.19685039370078741"/>
  <pageSetup paperSize="9" scale="90" orientation="portrait" r:id="rId1"/>
  <headerFooter alignWithMargins="0">
    <oddHeader>&amp;L&amp;"Arial Narrow,Normal"&amp;8Presupuesto Municipal 2021&amp;R&amp;"Arial Narrow,Normal"&amp;8MUNICIPALIDAD DE VILLA MARÍA
Secretaría de Economía y Modernización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9"/>
  <sheetViews>
    <sheetView view="pageLayout" topLeftCell="C3" zoomScaleNormal="100" zoomScaleSheetLayoutView="100" workbookViewId="0">
      <selection activeCell="G6" sqref="G6:AG25"/>
    </sheetView>
  </sheetViews>
  <sheetFormatPr baseColWidth="10" defaultRowHeight="13" x14ac:dyDescent="0.25"/>
  <cols>
    <col min="1" max="1" width="9.7265625" style="6" customWidth="1"/>
    <col min="2" max="2" width="46.7265625" style="6" customWidth="1"/>
    <col min="3" max="3" width="12.7265625" style="41" customWidth="1"/>
    <col min="4" max="4" width="10.7265625" style="41" customWidth="1"/>
    <col min="5" max="5" width="13.7265625" style="41" customWidth="1"/>
    <col min="6" max="6" width="7.453125" style="6" customWidth="1"/>
    <col min="7" max="7" width="8.453125" style="6" customWidth="1"/>
    <col min="8" max="256" width="11.453125" style="6"/>
    <col min="257" max="257" width="9.7265625" style="6" customWidth="1"/>
    <col min="258" max="258" width="46.7265625" style="6" customWidth="1"/>
    <col min="259" max="259" width="12.7265625" style="6" customWidth="1"/>
    <col min="260" max="260" width="10.7265625" style="6" customWidth="1"/>
    <col min="261" max="261" width="13.7265625" style="6" customWidth="1"/>
    <col min="262" max="262" width="7.453125" style="6" customWidth="1"/>
    <col min="263" max="263" width="8.453125" style="6" customWidth="1"/>
    <col min="264" max="512" width="11.453125" style="6"/>
    <col min="513" max="513" width="9.7265625" style="6" customWidth="1"/>
    <col min="514" max="514" width="46.7265625" style="6" customWidth="1"/>
    <col min="515" max="515" width="12.7265625" style="6" customWidth="1"/>
    <col min="516" max="516" width="10.7265625" style="6" customWidth="1"/>
    <col min="517" max="517" width="13.7265625" style="6" customWidth="1"/>
    <col min="518" max="518" width="7.453125" style="6" customWidth="1"/>
    <col min="519" max="519" width="8.453125" style="6" customWidth="1"/>
    <col min="520" max="768" width="11.453125" style="6"/>
    <col min="769" max="769" width="9.7265625" style="6" customWidth="1"/>
    <col min="770" max="770" width="46.7265625" style="6" customWidth="1"/>
    <col min="771" max="771" width="12.7265625" style="6" customWidth="1"/>
    <col min="772" max="772" width="10.7265625" style="6" customWidth="1"/>
    <col min="773" max="773" width="13.7265625" style="6" customWidth="1"/>
    <col min="774" max="774" width="7.453125" style="6" customWidth="1"/>
    <col min="775" max="775" width="8.453125" style="6" customWidth="1"/>
    <col min="776" max="1024" width="11.453125" style="6"/>
    <col min="1025" max="1025" width="9.7265625" style="6" customWidth="1"/>
    <col min="1026" max="1026" width="46.7265625" style="6" customWidth="1"/>
    <col min="1027" max="1027" width="12.7265625" style="6" customWidth="1"/>
    <col min="1028" max="1028" width="10.7265625" style="6" customWidth="1"/>
    <col min="1029" max="1029" width="13.7265625" style="6" customWidth="1"/>
    <col min="1030" max="1030" width="7.453125" style="6" customWidth="1"/>
    <col min="1031" max="1031" width="8.453125" style="6" customWidth="1"/>
    <col min="1032" max="1280" width="11.453125" style="6"/>
    <col min="1281" max="1281" width="9.7265625" style="6" customWidth="1"/>
    <col min="1282" max="1282" width="46.7265625" style="6" customWidth="1"/>
    <col min="1283" max="1283" width="12.7265625" style="6" customWidth="1"/>
    <col min="1284" max="1284" width="10.7265625" style="6" customWidth="1"/>
    <col min="1285" max="1285" width="13.7265625" style="6" customWidth="1"/>
    <col min="1286" max="1286" width="7.453125" style="6" customWidth="1"/>
    <col min="1287" max="1287" width="8.453125" style="6" customWidth="1"/>
    <col min="1288" max="1536" width="11.453125" style="6"/>
    <col min="1537" max="1537" width="9.7265625" style="6" customWidth="1"/>
    <col min="1538" max="1538" width="46.7265625" style="6" customWidth="1"/>
    <col min="1539" max="1539" width="12.7265625" style="6" customWidth="1"/>
    <col min="1540" max="1540" width="10.7265625" style="6" customWidth="1"/>
    <col min="1541" max="1541" width="13.7265625" style="6" customWidth="1"/>
    <col min="1542" max="1542" width="7.453125" style="6" customWidth="1"/>
    <col min="1543" max="1543" width="8.453125" style="6" customWidth="1"/>
    <col min="1544" max="1792" width="11.453125" style="6"/>
    <col min="1793" max="1793" width="9.7265625" style="6" customWidth="1"/>
    <col min="1794" max="1794" width="46.7265625" style="6" customWidth="1"/>
    <col min="1795" max="1795" width="12.7265625" style="6" customWidth="1"/>
    <col min="1796" max="1796" width="10.7265625" style="6" customWidth="1"/>
    <col min="1797" max="1797" width="13.7265625" style="6" customWidth="1"/>
    <col min="1798" max="1798" width="7.453125" style="6" customWidth="1"/>
    <col min="1799" max="1799" width="8.453125" style="6" customWidth="1"/>
    <col min="1800" max="2048" width="11.453125" style="6"/>
    <col min="2049" max="2049" width="9.7265625" style="6" customWidth="1"/>
    <col min="2050" max="2050" width="46.7265625" style="6" customWidth="1"/>
    <col min="2051" max="2051" width="12.7265625" style="6" customWidth="1"/>
    <col min="2052" max="2052" width="10.7265625" style="6" customWidth="1"/>
    <col min="2053" max="2053" width="13.7265625" style="6" customWidth="1"/>
    <col min="2054" max="2054" width="7.453125" style="6" customWidth="1"/>
    <col min="2055" max="2055" width="8.453125" style="6" customWidth="1"/>
    <col min="2056" max="2304" width="11.453125" style="6"/>
    <col min="2305" max="2305" width="9.7265625" style="6" customWidth="1"/>
    <col min="2306" max="2306" width="46.7265625" style="6" customWidth="1"/>
    <col min="2307" max="2307" width="12.7265625" style="6" customWidth="1"/>
    <col min="2308" max="2308" width="10.7265625" style="6" customWidth="1"/>
    <col min="2309" max="2309" width="13.7265625" style="6" customWidth="1"/>
    <col min="2310" max="2310" width="7.453125" style="6" customWidth="1"/>
    <col min="2311" max="2311" width="8.453125" style="6" customWidth="1"/>
    <col min="2312" max="2560" width="11.453125" style="6"/>
    <col min="2561" max="2561" width="9.7265625" style="6" customWidth="1"/>
    <col min="2562" max="2562" width="46.7265625" style="6" customWidth="1"/>
    <col min="2563" max="2563" width="12.7265625" style="6" customWidth="1"/>
    <col min="2564" max="2564" width="10.7265625" style="6" customWidth="1"/>
    <col min="2565" max="2565" width="13.7265625" style="6" customWidth="1"/>
    <col min="2566" max="2566" width="7.453125" style="6" customWidth="1"/>
    <col min="2567" max="2567" width="8.453125" style="6" customWidth="1"/>
    <col min="2568" max="2816" width="11.453125" style="6"/>
    <col min="2817" max="2817" width="9.7265625" style="6" customWidth="1"/>
    <col min="2818" max="2818" width="46.7265625" style="6" customWidth="1"/>
    <col min="2819" max="2819" width="12.7265625" style="6" customWidth="1"/>
    <col min="2820" max="2820" width="10.7265625" style="6" customWidth="1"/>
    <col min="2821" max="2821" width="13.7265625" style="6" customWidth="1"/>
    <col min="2822" max="2822" width="7.453125" style="6" customWidth="1"/>
    <col min="2823" max="2823" width="8.453125" style="6" customWidth="1"/>
    <col min="2824" max="3072" width="11.453125" style="6"/>
    <col min="3073" max="3073" width="9.7265625" style="6" customWidth="1"/>
    <col min="3074" max="3074" width="46.7265625" style="6" customWidth="1"/>
    <col min="3075" max="3075" width="12.7265625" style="6" customWidth="1"/>
    <col min="3076" max="3076" width="10.7265625" style="6" customWidth="1"/>
    <col min="3077" max="3077" width="13.7265625" style="6" customWidth="1"/>
    <col min="3078" max="3078" width="7.453125" style="6" customWidth="1"/>
    <col min="3079" max="3079" width="8.453125" style="6" customWidth="1"/>
    <col min="3080" max="3328" width="11.453125" style="6"/>
    <col min="3329" max="3329" width="9.7265625" style="6" customWidth="1"/>
    <col min="3330" max="3330" width="46.7265625" style="6" customWidth="1"/>
    <col min="3331" max="3331" width="12.7265625" style="6" customWidth="1"/>
    <col min="3332" max="3332" width="10.7265625" style="6" customWidth="1"/>
    <col min="3333" max="3333" width="13.7265625" style="6" customWidth="1"/>
    <col min="3334" max="3334" width="7.453125" style="6" customWidth="1"/>
    <col min="3335" max="3335" width="8.453125" style="6" customWidth="1"/>
    <col min="3336" max="3584" width="11.453125" style="6"/>
    <col min="3585" max="3585" width="9.7265625" style="6" customWidth="1"/>
    <col min="3586" max="3586" width="46.7265625" style="6" customWidth="1"/>
    <col min="3587" max="3587" width="12.7265625" style="6" customWidth="1"/>
    <col min="3588" max="3588" width="10.7265625" style="6" customWidth="1"/>
    <col min="3589" max="3589" width="13.7265625" style="6" customWidth="1"/>
    <col min="3590" max="3590" width="7.453125" style="6" customWidth="1"/>
    <col min="3591" max="3591" width="8.453125" style="6" customWidth="1"/>
    <col min="3592" max="3840" width="11.453125" style="6"/>
    <col min="3841" max="3841" width="9.7265625" style="6" customWidth="1"/>
    <col min="3842" max="3842" width="46.7265625" style="6" customWidth="1"/>
    <col min="3843" max="3843" width="12.7265625" style="6" customWidth="1"/>
    <col min="3844" max="3844" width="10.7265625" style="6" customWidth="1"/>
    <col min="3845" max="3845" width="13.7265625" style="6" customWidth="1"/>
    <col min="3846" max="3846" width="7.453125" style="6" customWidth="1"/>
    <col min="3847" max="3847" width="8.453125" style="6" customWidth="1"/>
    <col min="3848" max="4096" width="11.453125" style="6"/>
    <col min="4097" max="4097" width="9.7265625" style="6" customWidth="1"/>
    <col min="4098" max="4098" width="46.7265625" style="6" customWidth="1"/>
    <col min="4099" max="4099" width="12.7265625" style="6" customWidth="1"/>
    <col min="4100" max="4100" width="10.7265625" style="6" customWidth="1"/>
    <col min="4101" max="4101" width="13.7265625" style="6" customWidth="1"/>
    <col min="4102" max="4102" width="7.453125" style="6" customWidth="1"/>
    <col min="4103" max="4103" width="8.453125" style="6" customWidth="1"/>
    <col min="4104" max="4352" width="11.453125" style="6"/>
    <col min="4353" max="4353" width="9.7265625" style="6" customWidth="1"/>
    <col min="4354" max="4354" width="46.7265625" style="6" customWidth="1"/>
    <col min="4355" max="4355" width="12.7265625" style="6" customWidth="1"/>
    <col min="4356" max="4356" width="10.7265625" style="6" customWidth="1"/>
    <col min="4357" max="4357" width="13.7265625" style="6" customWidth="1"/>
    <col min="4358" max="4358" width="7.453125" style="6" customWidth="1"/>
    <col min="4359" max="4359" width="8.453125" style="6" customWidth="1"/>
    <col min="4360" max="4608" width="11.453125" style="6"/>
    <col min="4609" max="4609" width="9.7265625" style="6" customWidth="1"/>
    <col min="4610" max="4610" width="46.7265625" style="6" customWidth="1"/>
    <col min="4611" max="4611" width="12.7265625" style="6" customWidth="1"/>
    <col min="4612" max="4612" width="10.7265625" style="6" customWidth="1"/>
    <col min="4613" max="4613" width="13.7265625" style="6" customWidth="1"/>
    <col min="4614" max="4614" width="7.453125" style="6" customWidth="1"/>
    <col min="4615" max="4615" width="8.453125" style="6" customWidth="1"/>
    <col min="4616" max="4864" width="11.453125" style="6"/>
    <col min="4865" max="4865" width="9.7265625" style="6" customWidth="1"/>
    <col min="4866" max="4866" width="46.7265625" style="6" customWidth="1"/>
    <col min="4867" max="4867" width="12.7265625" style="6" customWidth="1"/>
    <col min="4868" max="4868" width="10.7265625" style="6" customWidth="1"/>
    <col min="4869" max="4869" width="13.7265625" style="6" customWidth="1"/>
    <col min="4870" max="4870" width="7.453125" style="6" customWidth="1"/>
    <col min="4871" max="4871" width="8.453125" style="6" customWidth="1"/>
    <col min="4872" max="5120" width="11.453125" style="6"/>
    <col min="5121" max="5121" width="9.7265625" style="6" customWidth="1"/>
    <col min="5122" max="5122" width="46.7265625" style="6" customWidth="1"/>
    <col min="5123" max="5123" width="12.7265625" style="6" customWidth="1"/>
    <col min="5124" max="5124" width="10.7265625" style="6" customWidth="1"/>
    <col min="5125" max="5125" width="13.7265625" style="6" customWidth="1"/>
    <col min="5126" max="5126" width="7.453125" style="6" customWidth="1"/>
    <col min="5127" max="5127" width="8.453125" style="6" customWidth="1"/>
    <col min="5128" max="5376" width="11.453125" style="6"/>
    <col min="5377" max="5377" width="9.7265625" style="6" customWidth="1"/>
    <col min="5378" max="5378" width="46.7265625" style="6" customWidth="1"/>
    <col min="5379" max="5379" width="12.7265625" style="6" customWidth="1"/>
    <col min="5380" max="5380" width="10.7265625" style="6" customWidth="1"/>
    <col min="5381" max="5381" width="13.7265625" style="6" customWidth="1"/>
    <col min="5382" max="5382" width="7.453125" style="6" customWidth="1"/>
    <col min="5383" max="5383" width="8.453125" style="6" customWidth="1"/>
    <col min="5384" max="5632" width="11.453125" style="6"/>
    <col min="5633" max="5633" width="9.7265625" style="6" customWidth="1"/>
    <col min="5634" max="5634" width="46.7265625" style="6" customWidth="1"/>
    <col min="5635" max="5635" width="12.7265625" style="6" customWidth="1"/>
    <col min="5636" max="5636" width="10.7265625" style="6" customWidth="1"/>
    <col min="5637" max="5637" width="13.7265625" style="6" customWidth="1"/>
    <col min="5638" max="5638" width="7.453125" style="6" customWidth="1"/>
    <col min="5639" max="5639" width="8.453125" style="6" customWidth="1"/>
    <col min="5640" max="5888" width="11.453125" style="6"/>
    <col min="5889" max="5889" width="9.7265625" style="6" customWidth="1"/>
    <col min="5890" max="5890" width="46.7265625" style="6" customWidth="1"/>
    <col min="5891" max="5891" width="12.7265625" style="6" customWidth="1"/>
    <col min="5892" max="5892" width="10.7265625" style="6" customWidth="1"/>
    <col min="5893" max="5893" width="13.7265625" style="6" customWidth="1"/>
    <col min="5894" max="5894" width="7.453125" style="6" customWidth="1"/>
    <col min="5895" max="5895" width="8.453125" style="6" customWidth="1"/>
    <col min="5896" max="6144" width="11.453125" style="6"/>
    <col min="6145" max="6145" width="9.7265625" style="6" customWidth="1"/>
    <col min="6146" max="6146" width="46.7265625" style="6" customWidth="1"/>
    <col min="6147" max="6147" width="12.7265625" style="6" customWidth="1"/>
    <col min="6148" max="6148" width="10.7265625" style="6" customWidth="1"/>
    <col min="6149" max="6149" width="13.7265625" style="6" customWidth="1"/>
    <col min="6150" max="6150" width="7.453125" style="6" customWidth="1"/>
    <col min="6151" max="6151" width="8.453125" style="6" customWidth="1"/>
    <col min="6152" max="6400" width="11.453125" style="6"/>
    <col min="6401" max="6401" width="9.7265625" style="6" customWidth="1"/>
    <col min="6402" max="6402" width="46.7265625" style="6" customWidth="1"/>
    <col min="6403" max="6403" width="12.7265625" style="6" customWidth="1"/>
    <col min="6404" max="6404" width="10.7265625" style="6" customWidth="1"/>
    <col min="6405" max="6405" width="13.7265625" style="6" customWidth="1"/>
    <col min="6406" max="6406" width="7.453125" style="6" customWidth="1"/>
    <col min="6407" max="6407" width="8.453125" style="6" customWidth="1"/>
    <col min="6408" max="6656" width="11.453125" style="6"/>
    <col min="6657" max="6657" width="9.7265625" style="6" customWidth="1"/>
    <col min="6658" max="6658" width="46.7265625" style="6" customWidth="1"/>
    <col min="6659" max="6659" width="12.7265625" style="6" customWidth="1"/>
    <col min="6660" max="6660" width="10.7265625" style="6" customWidth="1"/>
    <col min="6661" max="6661" width="13.7265625" style="6" customWidth="1"/>
    <col min="6662" max="6662" width="7.453125" style="6" customWidth="1"/>
    <col min="6663" max="6663" width="8.453125" style="6" customWidth="1"/>
    <col min="6664" max="6912" width="11.453125" style="6"/>
    <col min="6913" max="6913" width="9.7265625" style="6" customWidth="1"/>
    <col min="6914" max="6914" width="46.7265625" style="6" customWidth="1"/>
    <col min="6915" max="6915" width="12.7265625" style="6" customWidth="1"/>
    <col min="6916" max="6916" width="10.7265625" style="6" customWidth="1"/>
    <col min="6917" max="6917" width="13.7265625" style="6" customWidth="1"/>
    <col min="6918" max="6918" width="7.453125" style="6" customWidth="1"/>
    <col min="6919" max="6919" width="8.453125" style="6" customWidth="1"/>
    <col min="6920" max="7168" width="11.453125" style="6"/>
    <col min="7169" max="7169" width="9.7265625" style="6" customWidth="1"/>
    <col min="7170" max="7170" width="46.7265625" style="6" customWidth="1"/>
    <col min="7171" max="7171" width="12.7265625" style="6" customWidth="1"/>
    <col min="7172" max="7172" width="10.7265625" style="6" customWidth="1"/>
    <col min="7173" max="7173" width="13.7265625" style="6" customWidth="1"/>
    <col min="7174" max="7174" width="7.453125" style="6" customWidth="1"/>
    <col min="7175" max="7175" width="8.453125" style="6" customWidth="1"/>
    <col min="7176" max="7424" width="11.453125" style="6"/>
    <col min="7425" max="7425" width="9.7265625" style="6" customWidth="1"/>
    <col min="7426" max="7426" width="46.7265625" style="6" customWidth="1"/>
    <col min="7427" max="7427" width="12.7265625" style="6" customWidth="1"/>
    <col min="7428" max="7428" width="10.7265625" style="6" customWidth="1"/>
    <col min="7429" max="7429" width="13.7265625" style="6" customWidth="1"/>
    <col min="7430" max="7430" width="7.453125" style="6" customWidth="1"/>
    <col min="7431" max="7431" width="8.453125" style="6" customWidth="1"/>
    <col min="7432" max="7680" width="11.453125" style="6"/>
    <col min="7681" max="7681" width="9.7265625" style="6" customWidth="1"/>
    <col min="7682" max="7682" width="46.7265625" style="6" customWidth="1"/>
    <col min="7683" max="7683" width="12.7265625" style="6" customWidth="1"/>
    <col min="7684" max="7684" width="10.7265625" style="6" customWidth="1"/>
    <col min="7685" max="7685" width="13.7265625" style="6" customWidth="1"/>
    <col min="7686" max="7686" width="7.453125" style="6" customWidth="1"/>
    <col min="7687" max="7687" width="8.453125" style="6" customWidth="1"/>
    <col min="7688" max="7936" width="11.453125" style="6"/>
    <col min="7937" max="7937" width="9.7265625" style="6" customWidth="1"/>
    <col min="7938" max="7938" width="46.7265625" style="6" customWidth="1"/>
    <col min="7939" max="7939" width="12.7265625" style="6" customWidth="1"/>
    <col min="7940" max="7940" width="10.7265625" style="6" customWidth="1"/>
    <col min="7941" max="7941" width="13.7265625" style="6" customWidth="1"/>
    <col min="7942" max="7942" width="7.453125" style="6" customWidth="1"/>
    <col min="7943" max="7943" width="8.453125" style="6" customWidth="1"/>
    <col min="7944" max="8192" width="11.453125" style="6"/>
    <col min="8193" max="8193" width="9.7265625" style="6" customWidth="1"/>
    <col min="8194" max="8194" width="46.7265625" style="6" customWidth="1"/>
    <col min="8195" max="8195" width="12.7265625" style="6" customWidth="1"/>
    <col min="8196" max="8196" width="10.7265625" style="6" customWidth="1"/>
    <col min="8197" max="8197" width="13.7265625" style="6" customWidth="1"/>
    <col min="8198" max="8198" width="7.453125" style="6" customWidth="1"/>
    <col min="8199" max="8199" width="8.453125" style="6" customWidth="1"/>
    <col min="8200" max="8448" width="11.453125" style="6"/>
    <col min="8449" max="8449" width="9.7265625" style="6" customWidth="1"/>
    <col min="8450" max="8450" width="46.7265625" style="6" customWidth="1"/>
    <col min="8451" max="8451" width="12.7265625" style="6" customWidth="1"/>
    <col min="8452" max="8452" width="10.7265625" style="6" customWidth="1"/>
    <col min="8453" max="8453" width="13.7265625" style="6" customWidth="1"/>
    <col min="8454" max="8454" width="7.453125" style="6" customWidth="1"/>
    <col min="8455" max="8455" width="8.453125" style="6" customWidth="1"/>
    <col min="8456" max="8704" width="11.453125" style="6"/>
    <col min="8705" max="8705" width="9.7265625" style="6" customWidth="1"/>
    <col min="8706" max="8706" width="46.7265625" style="6" customWidth="1"/>
    <col min="8707" max="8707" width="12.7265625" style="6" customWidth="1"/>
    <col min="8708" max="8708" width="10.7265625" style="6" customWidth="1"/>
    <col min="8709" max="8709" width="13.7265625" style="6" customWidth="1"/>
    <col min="8710" max="8710" width="7.453125" style="6" customWidth="1"/>
    <col min="8711" max="8711" width="8.453125" style="6" customWidth="1"/>
    <col min="8712" max="8960" width="11.453125" style="6"/>
    <col min="8961" max="8961" width="9.7265625" style="6" customWidth="1"/>
    <col min="8962" max="8962" width="46.7265625" style="6" customWidth="1"/>
    <col min="8963" max="8963" width="12.7265625" style="6" customWidth="1"/>
    <col min="8964" max="8964" width="10.7265625" style="6" customWidth="1"/>
    <col min="8965" max="8965" width="13.7265625" style="6" customWidth="1"/>
    <col min="8966" max="8966" width="7.453125" style="6" customWidth="1"/>
    <col min="8967" max="8967" width="8.453125" style="6" customWidth="1"/>
    <col min="8968" max="9216" width="11.453125" style="6"/>
    <col min="9217" max="9217" width="9.7265625" style="6" customWidth="1"/>
    <col min="9218" max="9218" width="46.7265625" style="6" customWidth="1"/>
    <col min="9219" max="9219" width="12.7265625" style="6" customWidth="1"/>
    <col min="9220" max="9220" width="10.7265625" style="6" customWidth="1"/>
    <col min="9221" max="9221" width="13.7265625" style="6" customWidth="1"/>
    <col min="9222" max="9222" width="7.453125" style="6" customWidth="1"/>
    <col min="9223" max="9223" width="8.453125" style="6" customWidth="1"/>
    <col min="9224" max="9472" width="11.453125" style="6"/>
    <col min="9473" max="9473" width="9.7265625" style="6" customWidth="1"/>
    <col min="9474" max="9474" width="46.7265625" style="6" customWidth="1"/>
    <col min="9475" max="9475" width="12.7265625" style="6" customWidth="1"/>
    <col min="9476" max="9476" width="10.7265625" style="6" customWidth="1"/>
    <col min="9477" max="9477" width="13.7265625" style="6" customWidth="1"/>
    <col min="9478" max="9478" width="7.453125" style="6" customWidth="1"/>
    <col min="9479" max="9479" width="8.453125" style="6" customWidth="1"/>
    <col min="9480" max="9728" width="11.453125" style="6"/>
    <col min="9729" max="9729" width="9.7265625" style="6" customWidth="1"/>
    <col min="9730" max="9730" width="46.7265625" style="6" customWidth="1"/>
    <col min="9731" max="9731" width="12.7265625" style="6" customWidth="1"/>
    <col min="9732" max="9732" width="10.7265625" style="6" customWidth="1"/>
    <col min="9733" max="9733" width="13.7265625" style="6" customWidth="1"/>
    <col min="9734" max="9734" width="7.453125" style="6" customWidth="1"/>
    <col min="9735" max="9735" width="8.453125" style="6" customWidth="1"/>
    <col min="9736" max="9984" width="11.453125" style="6"/>
    <col min="9985" max="9985" width="9.7265625" style="6" customWidth="1"/>
    <col min="9986" max="9986" width="46.7265625" style="6" customWidth="1"/>
    <col min="9987" max="9987" width="12.7265625" style="6" customWidth="1"/>
    <col min="9988" max="9988" width="10.7265625" style="6" customWidth="1"/>
    <col min="9989" max="9989" width="13.7265625" style="6" customWidth="1"/>
    <col min="9990" max="9990" width="7.453125" style="6" customWidth="1"/>
    <col min="9991" max="9991" width="8.453125" style="6" customWidth="1"/>
    <col min="9992" max="10240" width="11.453125" style="6"/>
    <col min="10241" max="10241" width="9.7265625" style="6" customWidth="1"/>
    <col min="10242" max="10242" width="46.7265625" style="6" customWidth="1"/>
    <col min="10243" max="10243" width="12.7265625" style="6" customWidth="1"/>
    <col min="10244" max="10244" width="10.7265625" style="6" customWidth="1"/>
    <col min="10245" max="10245" width="13.7265625" style="6" customWidth="1"/>
    <col min="10246" max="10246" width="7.453125" style="6" customWidth="1"/>
    <col min="10247" max="10247" width="8.453125" style="6" customWidth="1"/>
    <col min="10248" max="10496" width="11.453125" style="6"/>
    <col min="10497" max="10497" width="9.7265625" style="6" customWidth="1"/>
    <col min="10498" max="10498" width="46.7265625" style="6" customWidth="1"/>
    <col min="10499" max="10499" width="12.7265625" style="6" customWidth="1"/>
    <col min="10500" max="10500" width="10.7265625" style="6" customWidth="1"/>
    <col min="10501" max="10501" width="13.7265625" style="6" customWidth="1"/>
    <col min="10502" max="10502" width="7.453125" style="6" customWidth="1"/>
    <col min="10503" max="10503" width="8.453125" style="6" customWidth="1"/>
    <col min="10504" max="10752" width="11.453125" style="6"/>
    <col min="10753" max="10753" width="9.7265625" style="6" customWidth="1"/>
    <col min="10754" max="10754" width="46.7265625" style="6" customWidth="1"/>
    <col min="10755" max="10755" width="12.7265625" style="6" customWidth="1"/>
    <col min="10756" max="10756" width="10.7265625" style="6" customWidth="1"/>
    <col min="10757" max="10757" width="13.7265625" style="6" customWidth="1"/>
    <col min="10758" max="10758" width="7.453125" style="6" customWidth="1"/>
    <col min="10759" max="10759" width="8.453125" style="6" customWidth="1"/>
    <col min="10760" max="11008" width="11.453125" style="6"/>
    <col min="11009" max="11009" width="9.7265625" style="6" customWidth="1"/>
    <col min="11010" max="11010" width="46.7265625" style="6" customWidth="1"/>
    <col min="11011" max="11011" width="12.7265625" style="6" customWidth="1"/>
    <col min="11012" max="11012" width="10.7265625" style="6" customWidth="1"/>
    <col min="11013" max="11013" width="13.7265625" style="6" customWidth="1"/>
    <col min="11014" max="11014" width="7.453125" style="6" customWidth="1"/>
    <col min="11015" max="11015" width="8.453125" style="6" customWidth="1"/>
    <col min="11016" max="11264" width="11.453125" style="6"/>
    <col min="11265" max="11265" width="9.7265625" style="6" customWidth="1"/>
    <col min="11266" max="11266" width="46.7265625" style="6" customWidth="1"/>
    <col min="11267" max="11267" width="12.7265625" style="6" customWidth="1"/>
    <col min="11268" max="11268" width="10.7265625" style="6" customWidth="1"/>
    <col min="11269" max="11269" width="13.7265625" style="6" customWidth="1"/>
    <col min="11270" max="11270" width="7.453125" style="6" customWidth="1"/>
    <col min="11271" max="11271" width="8.453125" style="6" customWidth="1"/>
    <col min="11272" max="11520" width="11.453125" style="6"/>
    <col min="11521" max="11521" width="9.7265625" style="6" customWidth="1"/>
    <col min="11522" max="11522" width="46.7265625" style="6" customWidth="1"/>
    <col min="11523" max="11523" width="12.7265625" style="6" customWidth="1"/>
    <col min="11524" max="11524" width="10.7265625" style="6" customWidth="1"/>
    <col min="11525" max="11525" width="13.7265625" style="6" customWidth="1"/>
    <col min="11526" max="11526" width="7.453125" style="6" customWidth="1"/>
    <col min="11527" max="11527" width="8.453125" style="6" customWidth="1"/>
    <col min="11528" max="11776" width="11.453125" style="6"/>
    <col min="11777" max="11777" width="9.7265625" style="6" customWidth="1"/>
    <col min="11778" max="11778" width="46.7265625" style="6" customWidth="1"/>
    <col min="11779" max="11779" width="12.7265625" style="6" customWidth="1"/>
    <col min="11780" max="11780" width="10.7265625" style="6" customWidth="1"/>
    <col min="11781" max="11781" width="13.7265625" style="6" customWidth="1"/>
    <col min="11782" max="11782" width="7.453125" style="6" customWidth="1"/>
    <col min="11783" max="11783" width="8.453125" style="6" customWidth="1"/>
    <col min="11784" max="12032" width="11.453125" style="6"/>
    <col min="12033" max="12033" width="9.7265625" style="6" customWidth="1"/>
    <col min="12034" max="12034" width="46.7265625" style="6" customWidth="1"/>
    <col min="12035" max="12035" width="12.7265625" style="6" customWidth="1"/>
    <col min="12036" max="12036" width="10.7265625" style="6" customWidth="1"/>
    <col min="12037" max="12037" width="13.7265625" style="6" customWidth="1"/>
    <col min="12038" max="12038" width="7.453125" style="6" customWidth="1"/>
    <col min="12039" max="12039" width="8.453125" style="6" customWidth="1"/>
    <col min="12040" max="12288" width="11.453125" style="6"/>
    <col min="12289" max="12289" width="9.7265625" style="6" customWidth="1"/>
    <col min="12290" max="12290" width="46.7265625" style="6" customWidth="1"/>
    <col min="12291" max="12291" width="12.7265625" style="6" customWidth="1"/>
    <col min="12292" max="12292" width="10.7265625" style="6" customWidth="1"/>
    <col min="12293" max="12293" width="13.7265625" style="6" customWidth="1"/>
    <col min="12294" max="12294" width="7.453125" style="6" customWidth="1"/>
    <col min="12295" max="12295" width="8.453125" style="6" customWidth="1"/>
    <col min="12296" max="12544" width="11.453125" style="6"/>
    <col min="12545" max="12545" width="9.7265625" style="6" customWidth="1"/>
    <col min="12546" max="12546" width="46.7265625" style="6" customWidth="1"/>
    <col min="12547" max="12547" width="12.7265625" style="6" customWidth="1"/>
    <col min="12548" max="12548" width="10.7265625" style="6" customWidth="1"/>
    <col min="12549" max="12549" width="13.7265625" style="6" customWidth="1"/>
    <col min="12550" max="12550" width="7.453125" style="6" customWidth="1"/>
    <col min="12551" max="12551" width="8.453125" style="6" customWidth="1"/>
    <col min="12552" max="12800" width="11.453125" style="6"/>
    <col min="12801" max="12801" width="9.7265625" style="6" customWidth="1"/>
    <col min="12802" max="12802" width="46.7265625" style="6" customWidth="1"/>
    <col min="12803" max="12803" width="12.7265625" style="6" customWidth="1"/>
    <col min="12804" max="12804" width="10.7265625" style="6" customWidth="1"/>
    <col min="12805" max="12805" width="13.7265625" style="6" customWidth="1"/>
    <col min="12806" max="12806" width="7.453125" style="6" customWidth="1"/>
    <col min="12807" max="12807" width="8.453125" style="6" customWidth="1"/>
    <col min="12808" max="13056" width="11.453125" style="6"/>
    <col min="13057" max="13057" width="9.7265625" style="6" customWidth="1"/>
    <col min="13058" max="13058" width="46.7265625" style="6" customWidth="1"/>
    <col min="13059" max="13059" width="12.7265625" style="6" customWidth="1"/>
    <col min="13060" max="13060" width="10.7265625" style="6" customWidth="1"/>
    <col min="13061" max="13061" width="13.7265625" style="6" customWidth="1"/>
    <col min="13062" max="13062" width="7.453125" style="6" customWidth="1"/>
    <col min="13063" max="13063" width="8.453125" style="6" customWidth="1"/>
    <col min="13064" max="13312" width="11.453125" style="6"/>
    <col min="13313" max="13313" width="9.7265625" style="6" customWidth="1"/>
    <col min="13314" max="13314" width="46.7265625" style="6" customWidth="1"/>
    <col min="13315" max="13315" width="12.7265625" style="6" customWidth="1"/>
    <col min="13316" max="13316" width="10.7265625" style="6" customWidth="1"/>
    <col min="13317" max="13317" width="13.7265625" style="6" customWidth="1"/>
    <col min="13318" max="13318" width="7.453125" style="6" customWidth="1"/>
    <col min="13319" max="13319" width="8.453125" style="6" customWidth="1"/>
    <col min="13320" max="13568" width="11.453125" style="6"/>
    <col min="13569" max="13569" width="9.7265625" style="6" customWidth="1"/>
    <col min="13570" max="13570" width="46.7265625" style="6" customWidth="1"/>
    <col min="13571" max="13571" width="12.7265625" style="6" customWidth="1"/>
    <col min="13572" max="13572" width="10.7265625" style="6" customWidth="1"/>
    <col min="13573" max="13573" width="13.7265625" style="6" customWidth="1"/>
    <col min="13574" max="13574" width="7.453125" style="6" customWidth="1"/>
    <col min="13575" max="13575" width="8.453125" style="6" customWidth="1"/>
    <col min="13576" max="13824" width="11.453125" style="6"/>
    <col min="13825" max="13825" width="9.7265625" style="6" customWidth="1"/>
    <col min="13826" max="13826" width="46.7265625" style="6" customWidth="1"/>
    <col min="13827" max="13827" width="12.7265625" style="6" customWidth="1"/>
    <col min="13828" max="13828" width="10.7265625" style="6" customWidth="1"/>
    <col min="13829" max="13829" width="13.7265625" style="6" customWidth="1"/>
    <col min="13830" max="13830" width="7.453125" style="6" customWidth="1"/>
    <col min="13831" max="13831" width="8.453125" style="6" customWidth="1"/>
    <col min="13832" max="14080" width="11.453125" style="6"/>
    <col min="14081" max="14081" width="9.7265625" style="6" customWidth="1"/>
    <col min="14082" max="14082" width="46.7265625" style="6" customWidth="1"/>
    <col min="14083" max="14083" width="12.7265625" style="6" customWidth="1"/>
    <col min="14084" max="14084" width="10.7265625" style="6" customWidth="1"/>
    <col min="14085" max="14085" width="13.7265625" style="6" customWidth="1"/>
    <col min="14086" max="14086" width="7.453125" style="6" customWidth="1"/>
    <col min="14087" max="14087" width="8.453125" style="6" customWidth="1"/>
    <col min="14088" max="14336" width="11.453125" style="6"/>
    <col min="14337" max="14337" width="9.7265625" style="6" customWidth="1"/>
    <col min="14338" max="14338" width="46.7265625" style="6" customWidth="1"/>
    <col min="14339" max="14339" width="12.7265625" style="6" customWidth="1"/>
    <col min="14340" max="14340" width="10.7265625" style="6" customWidth="1"/>
    <col min="14341" max="14341" width="13.7265625" style="6" customWidth="1"/>
    <col min="14342" max="14342" width="7.453125" style="6" customWidth="1"/>
    <col min="14343" max="14343" width="8.453125" style="6" customWidth="1"/>
    <col min="14344" max="14592" width="11.453125" style="6"/>
    <col min="14593" max="14593" width="9.7265625" style="6" customWidth="1"/>
    <col min="14594" max="14594" width="46.7265625" style="6" customWidth="1"/>
    <col min="14595" max="14595" width="12.7265625" style="6" customWidth="1"/>
    <col min="14596" max="14596" width="10.7265625" style="6" customWidth="1"/>
    <col min="14597" max="14597" width="13.7265625" style="6" customWidth="1"/>
    <col min="14598" max="14598" width="7.453125" style="6" customWidth="1"/>
    <col min="14599" max="14599" width="8.453125" style="6" customWidth="1"/>
    <col min="14600" max="14848" width="11.453125" style="6"/>
    <col min="14849" max="14849" width="9.7265625" style="6" customWidth="1"/>
    <col min="14850" max="14850" width="46.7265625" style="6" customWidth="1"/>
    <col min="14851" max="14851" width="12.7265625" style="6" customWidth="1"/>
    <col min="14852" max="14852" width="10.7265625" style="6" customWidth="1"/>
    <col min="14853" max="14853" width="13.7265625" style="6" customWidth="1"/>
    <col min="14854" max="14854" width="7.453125" style="6" customWidth="1"/>
    <col min="14855" max="14855" width="8.453125" style="6" customWidth="1"/>
    <col min="14856" max="15104" width="11.453125" style="6"/>
    <col min="15105" max="15105" width="9.7265625" style="6" customWidth="1"/>
    <col min="15106" max="15106" width="46.7265625" style="6" customWidth="1"/>
    <col min="15107" max="15107" width="12.7265625" style="6" customWidth="1"/>
    <col min="15108" max="15108" width="10.7265625" style="6" customWidth="1"/>
    <col min="15109" max="15109" width="13.7265625" style="6" customWidth="1"/>
    <col min="15110" max="15110" width="7.453125" style="6" customWidth="1"/>
    <col min="15111" max="15111" width="8.453125" style="6" customWidth="1"/>
    <col min="15112" max="15360" width="11.453125" style="6"/>
    <col min="15361" max="15361" width="9.7265625" style="6" customWidth="1"/>
    <col min="15362" max="15362" width="46.7265625" style="6" customWidth="1"/>
    <col min="15363" max="15363" width="12.7265625" style="6" customWidth="1"/>
    <col min="15364" max="15364" width="10.7265625" style="6" customWidth="1"/>
    <col min="15365" max="15365" width="13.7265625" style="6" customWidth="1"/>
    <col min="15366" max="15366" width="7.453125" style="6" customWidth="1"/>
    <col min="15367" max="15367" width="8.453125" style="6" customWidth="1"/>
    <col min="15368" max="15616" width="11.453125" style="6"/>
    <col min="15617" max="15617" width="9.7265625" style="6" customWidth="1"/>
    <col min="15618" max="15618" width="46.7265625" style="6" customWidth="1"/>
    <col min="15619" max="15619" width="12.7265625" style="6" customWidth="1"/>
    <col min="15620" max="15620" width="10.7265625" style="6" customWidth="1"/>
    <col min="15621" max="15621" width="13.7265625" style="6" customWidth="1"/>
    <col min="15622" max="15622" width="7.453125" style="6" customWidth="1"/>
    <col min="15623" max="15623" width="8.453125" style="6" customWidth="1"/>
    <col min="15624" max="15872" width="11.453125" style="6"/>
    <col min="15873" max="15873" width="9.7265625" style="6" customWidth="1"/>
    <col min="15874" max="15874" width="46.7265625" style="6" customWidth="1"/>
    <col min="15875" max="15875" width="12.7265625" style="6" customWidth="1"/>
    <col min="15876" max="15876" width="10.7265625" style="6" customWidth="1"/>
    <col min="15877" max="15877" width="13.7265625" style="6" customWidth="1"/>
    <col min="15878" max="15878" width="7.453125" style="6" customWidth="1"/>
    <col min="15879" max="15879" width="8.453125" style="6" customWidth="1"/>
    <col min="15880" max="16128" width="11.453125" style="6"/>
    <col min="16129" max="16129" width="9.7265625" style="6" customWidth="1"/>
    <col min="16130" max="16130" width="46.7265625" style="6" customWidth="1"/>
    <col min="16131" max="16131" width="12.7265625" style="6" customWidth="1"/>
    <col min="16132" max="16132" width="10.7265625" style="6" customWidth="1"/>
    <col min="16133" max="16133" width="13.7265625" style="6" customWidth="1"/>
    <col min="16134" max="16134" width="7.453125" style="6" customWidth="1"/>
    <col min="16135" max="16135" width="8.453125" style="6" customWidth="1"/>
    <col min="16136" max="16384" width="11.453125" style="6"/>
  </cols>
  <sheetData>
    <row r="1" spans="1:12" x14ac:dyDescent="0.25">
      <c r="A1" s="1" t="s">
        <v>988</v>
      </c>
      <c r="B1" s="1"/>
    </row>
    <row r="2" spans="1:12" x14ac:dyDescent="0.25">
      <c r="A2" s="7"/>
    </row>
    <row r="3" spans="1:12" ht="13.5" thickBot="1" x14ac:dyDescent="0.3"/>
    <row r="4" spans="1:12" x14ac:dyDescent="0.25">
      <c r="A4" s="1009" t="s">
        <v>989</v>
      </c>
      <c r="B4" s="1010"/>
      <c r="C4" s="1011"/>
      <c r="D4" s="1012" t="s">
        <v>1</v>
      </c>
      <c r="E4" s="1013" t="s">
        <v>990</v>
      </c>
    </row>
    <row r="5" spans="1:12" ht="13.5" thickBot="1" x14ac:dyDescent="0.3">
      <c r="A5" s="1014"/>
      <c r="B5" s="1015"/>
      <c r="C5" s="1016"/>
      <c r="D5" s="1017"/>
      <c r="E5" s="1018"/>
    </row>
    <row r="6" spans="1:12" x14ac:dyDescent="0.25">
      <c r="A6" s="1268" t="s">
        <v>991</v>
      </c>
      <c r="B6" s="1269"/>
      <c r="C6" s="1269"/>
      <c r="D6" s="1269"/>
      <c r="E6" s="1270"/>
    </row>
    <row r="7" spans="1:12" x14ac:dyDescent="0.25">
      <c r="A7" s="1311"/>
      <c r="B7" s="1312"/>
      <c r="C7" s="1312"/>
      <c r="D7" s="1312"/>
      <c r="E7" s="1313"/>
    </row>
    <row r="8" spans="1:12" ht="13.5" thickBot="1" x14ac:dyDescent="0.3">
      <c r="A8" s="1271"/>
      <c r="B8" s="1272"/>
      <c r="C8" s="1272"/>
      <c r="D8" s="1272"/>
      <c r="E8" s="1273"/>
    </row>
    <row r="9" spans="1:12" s="150" customFormat="1" ht="11.5" x14ac:dyDescent="0.25">
      <c r="A9" s="22" t="s">
        <v>398</v>
      </c>
      <c r="B9" s="23"/>
      <c r="C9" s="24"/>
      <c r="D9" s="24"/>
      <c r="E9" s="25"/>
    </row>
    <row r="10" spans="1:12" s="150" customFormat="1" ht="11.5" x14ac:dyDescent="0.25">
      <c r="A10" s="26" t="s">
        <v>992</v>
      </c>
      <c r="B10" s="27"/>
      <c r="C10" s="28"/>
      <c r="D10" s="28"/>
      <c r="E10" s="29"/>
    </row>
    <row r="11" spans="1:12" s="138" customFormat="1" ht="11.5" x14ac:dyDescent="0.25">
      <c r="A11" s="26" t="s">
        <v>993</v>
      </c>
      <c r="B11" s="27"/>
      <c r="C11" s="28"/>
      <c r="D11" s="28"/>
      <c r="E11" s="29"/>
    </row>
    <row r="12" spans="1:12" s="150" customFormat="1" ht="12" thickBot="1" x14ac:dyDescent="0.3">
      <c r="A12" s="30" t="s">
        <v>4</v>
      </c>
      <c r="B12" s="31"/>
      <c r="C12" s="32"/>
      <c r="D12" s="32"/>
      <c r="E12" s="33"/>
    </row>
    <row r="13" spans="1:12" s="150" customFormat="1" ht="13.5" thickBot="1" x14ac:dyDescent="0.3">
      <c r="A13" s="1019" t="s">
        <v>5</v>
      </c>
      <c r="B13" s="1020"/>
      <c r="C13" s="1021"/>
      <c r="D13" s="1022"/>
      <c r="E13" s="1023">
        <f>C15+C25+C33</f>
        <v>217740</v>
      </c>
      <c r="G13" s="1063"/>
    </row>
    <row r="14" spans="1:12" ht="13.5" thickBot="1" x14ac:dyDescent="0.3"/>
    <row r="15" spans="1:12" ht="13.5" thickBot="1" x14ac:dyDescent="0.3">
      <c r="A15" s="1290" t="s">
        <v>49</v>
      </c>
      <c r="B15" s="1291"/>
      <c r="C15" s="56">
        <f>C16+C18+C22+C20</f>
        <v>50110</v>
      </c>
      <c r="H15" s="955"/>
      <c r="I15" s="955"/>
      <c r="J15" s="955"/>
      <c r="K15" s="955"/>
      <c r="L15" s="955"/>
    </row>
    <row r="16" spans="1:12" x14ac:dyDescent="0.25">
      <c r="A16" s="39" t="s">
        <v>50</v>
      </c>
      <c r="B16" s="68" t="s">
        <v>59</v>
      </c>
      <c r="C16" s="58">
        <f>SUM(C17)</f>
        <v>12000</v>
      </c>
      <c r="E16" s="1063"/>
      <c r="H16" s="41"/>
      <c r="I16" s="41"/>
      <c r="J16" s="41"/>
      <c r="L16" s="41"/>
    </row>
    <row r="17" spans="1:10" s="81" customFormat="1" ht="13.5" customHeight="1" x14ac:dyDescent="0.25">
      <c r="A17" s="27" t="s">
        <v>52</v>
      </c>
      <c r="B17" s="75" t="s">
        <v>53</v>
      </c>
      <c r="C17" s="28">
        <v>12000</v>
      </c>
      <c r="D17" s="122"/>
      <c r="E17" s="1049"/>
      <c r="G17" s="95"/>
    </row>
    <row r="18" spans="1:10" s="61" customFormat="1" x14ac:dyDescent="0.25">
      <c r="A18" s="39" t="s">
        <v>58</v>
      </c>
      <c r="B18" s="68" t="s">
        <v>59</v>
      </c>
      <c r="C18" s="58">
        <f>SUM(C19)</f>
        <v>20550</v>
      </c>
      <c r="D18" s="59"/>
      <c r="E18" s="1064"/>
    </row>
    <row r="19" spans="1:10" s="52" customFormat="1" ht="13.5" customHeight="1" x14ac:dyDescent="0.25">
      <c r="A19" s="27" t="s">
        <v>60</v>
      </c>
      <c r="B19" s="69" t="s">
        <v>61</v>
      </c>
      <c r="C19" s="28">
        <v>20550</v>
      </c>
      <c r="D19" s="82"/>
      <c r="E19" s="83"/>
      <c r="F19" s="108"/>
      <c r="G19" s="28"/>
      <c r="H19" s="27"/>
    </row>
    <row r="20" spans="1:10" s="75" customFormat="1" ht="13.5" customHeight="1" x14ac:dyDescent="0.25">
      <c r="A20" s="68" t="s">
        <v>78</v>
      </c>
      <c r="B20" s="40" t="s">
        <v>79</v>
      </c>
      <c r="C20" s="40">
        <f>SUM(C21)</f>
        <v>9000</v>
      </c>
      <c r="D20" s="82"/>
      <c r="E20" s="1047"/>
      <c r="F20" s="94"/>
      <c r="G20" s="95"/>
      <c r="H20" s="81"/>
    </row>
    <row r="21" spans="1:10" s="84" customFormat="1" x14ac:dyDescent="0.3">
      <c r="A21" s="52" t="s">
        <v>82</v>
      </c>
      <c r="B21" s="28" t="s">
        <v>83</v>
      </c>
      <c r="C21" s="76">
        <v>9000</v>
      </c>
      <c r="D21" s="236"/>
      <c r="E21" s="1005"/>
    </row>
    <row r="22" spans="1:10" s="52" customFormat="1" ht="13.5" customHeight="1" x14ac:dyDescent="0.25">
      <c r="A22" s="68" t="s">
        <v>358</v>
      </c>
      <c r="B22" s="83" t="s">
        <v>273</v>
      </c>
      <c r="C22" s="40">
        <f>SUM(C23)</f>
        <v>8560</v>
      </c>
      <c r="D22" s="82"/>
      <c r="E22" s="83"/>
      <c r="F22" s="108"/>
      <c r="G22" s="28"/>
      <c r="H22" s="27"/>
    </row>
    <row r="23" spans="1:10" s="52" customFormat="1" ht="13.5" customHeight="1" x14ac:dyDescent="0.25">
      <c r="A23" s="52" t="s">
        <v>90</v>
      </c>
      <c r="B23" s="69" t="s">
        <v>273</v>
      </c>
      <c r="C23" s="28">
        <v>8560</v>
      </c>
      <c r="D23" s="82"/>
      <c r="E23" s="83"/>
      <c r="F23" s="46"/>
      <c r="G23" s="28"/>
      <c r="H23" s="107"/>
    </row>
    <row r="24" spans="1:10" s="52" customFormat="1" ht="13.5" customHeight="1" thickBot="1" x14ac:dyDescent="0.3">
      <c r="B24" s="69"/>
      <c r="C24" s="69"/>
      <c r="D24" s="82"/>
      <c r="E24" s="83"/>
      <c r="F24" s="46"/>
      <c r="G24" s="28"/>
      <c r="H24" s="107"/>
    </row>
    <row r="25" spans="1:10" s="67" customFormat="1" ht="13.5" thickBot="1" x14ac:dyDescent="0.3">
      <c r="A25" s="1274" t="s">
        <v>93</v>
      </c>
      <c r="B25" s="1275"/>
      <c r="C25" s="87">
        <f>C26+C28</f>
        <v>139590</v>
      </c>
      <c r="D25" s="105"/>
      <c r="E25" s="105"/>
    </row>
    <row r="26" spans="1:10" s="146" customFormat="1" x14ac:dyDescent="0.25">
      <c r="A26" s="68" t="s">
        <v>112</v>
      </c>
      <c r="B26" s="46" t="s">
        <v>113</v>
      </c>
      <c r="C26" s="58">
        <f>SUM(C27)</f>
        <v>7000</v>
      </c>
      <c r="D26" s="170"/>
      <c r="E26" s="170"/>
    </row>
    <row r="27" spans="1:10" s="52" customFormat="1" ht="13.5" customHeight="1" x14ac:dyDescent="0.25">
      <c r="A27" s="52" t="s">
        <v>277</v>
      </c>
      <c r="B27" s="69" t="s">
        <v>278</v>
      </c>
      <c r="C27" s="28">
        <v>7000</v>
      </c>
      <c r="D27" s="82"/>
      <c r="E27" s="83"/>
      <c r="F27" s="262"/>
      <c r="G27" s="28"/>
      <c r="H27" s="28"/>
    </row>
    <row r="28" spans="1:10" s="52" customFormat="1" ht="13.5" customHeight="1" x14ac:dyDescent="0.25">
      <c r="A28" s="68" t="s">
        <v>119</v>
      </c>
      <c r="B28" s="83" t="s">
        <v>122</v>
      </c>
      <c r="C28" s="40">
        <f>SUM(C29:C31)</f>
        <v>132590</v>
      </c>
      <c r="D28" s="82"/>
      <c r="E28" s="83"/>
      <c r="F28" s="262"/>
      <c r="G28" s="28"/>
      <c r="H28" s="28"/>
    </row>
    <row r="29" spans="1:10" s="52" customFormat="1" ht="13.5" customHeight="1" x14ac:dyDescent="0.25">
      <c r="A29" s="52" t="s">
        <v>521</v>
      </c>
      <c r="B29" s="69" t="s">
        <v>122</v>
      </c>
      <c r="C29" s="28">
        <f>15000*7</f>
        <v>105000</v>
      </c>
      <c r="D29" s="82"/>
      <c r="E29" s="83"/>
      <c r="F29" s="108"/>
      <c r="G29" s="28"/>
      <c r="H29" s="27"/>
      <c r="J29" s="69"/>
    </row>
    <row r="30" spans="1:10" s="52" customFormat="1" ht="13.5" customHeight="1" x14ac:dyDescent="0.25">
      <c r="A30" s="52" t="s">
        <v>123</v>
      </c>
      <c r="B30" s="69" t="s">
        <v>124</v>
      </c>
      <c r="C30" s="28">
        <v>10140</v>
      </c>
      <c r="D30" s="82"/>
      <c r="E30" s="83"/>
      <c r="F30" s="108"/>
      <c r="G30" s="28"/>
      <c r="H30" s="27"/>
      <c r="I30" s="69"/>
    </row>
    <row r="31" spans="1:10" s="52" customFormat="1" ht="13.5" customHeight="1" x14ac:dyDescent="0.25">
      <c r="A31" s="52" t="s">
        <v>127</v>
      </c>
      <c r="B31" s="69" t="s">
        <v>120</v>
      </c>
      <c r="C31" s="28">
        <v>17450</v>
      </c>
      <c r="D31" s="124"/>
      <c r="E31" s="83"/>
      <c r="F31" s="108"/>
      <c r="G31" s="28"/>
      <c r="H31" s="27"/>
    </row>
    <row r="32" spans="1:10" s="52" customFormat="1" ht="13.5" customHeight="1" thickBot="1" x14ac:dyDescent="0.3">
      <c r="B32" s="69"/>
      <c r="C32" s="28"/>
      <c r="D32" s="124"/>
      <c r="E32" s="83"/>
      <c r="F32" s="108"/>
      <c r="G32" s="28"/>
      <c r="H32" s="27"/>
    </row>
    <row r="33" spans="1:8" s="67" customFormat="1" ht="13.5" thickBot="1" x14ac:dyDescent="0.3">
      <c r="A33" s="1305" t="s">
        <v>135</v>
      </c>
      <c r="B33" s="1306"/>
      <c r="C33" s="144">
        <f>+C34+C36</f>
        <v>28040</v>
      </c>
      <c r="D33" s="105"/>
      <c r="E33" s="105"/>
    </row>
    <row r="34" spans="1:8" s="146" customFormat="1" x14ac:dyDescent="0.25">
      <c r="A34" s="68" t="s">
        <v>136</v>
      </c>
      <c r="B34" s="46" t="s">
        <v>137</v>
      </c>
      <c r="C34" s="58">
        <f>SUM(C35:C35)</f>
        <v>21000</v>
      </c>
      <c r="D34" s="170"/>
      <c r="E34" s="170"/>
    </row>
    <row r="35" spans="1:8" s="52" customFormat="1" ht="13.5" customHeight="1" x14ac:dyDescent="0.25">
      <c r="A35" s="52" t="s">
        <v>138</v>
      </c>
      <c r="B35" s="69" t="s">
        <v>139</v>
      </c>
      <c r="C35" s="28">
        <v>21000</v>
      </c>
      <c r="D35" s="82"/>
      <c r="E35" s="83"/>
      <c r="F35" s="108"/>
      <c r="G35" s="28"/>
      <c r="H35" s="27"/>
    </row>
    <row r="36" spans="1:8" s="52" customFormat="1" ht="13.5" customHeight="1" x14ac:dyDescent="0.25">
      <c r="A36" s="68" t="s">
        <v>144</v>
      </c>
      <c r="B36" s="83" t="s">
        <v>145</v>
      </c>
      <c r="C36" s="40">
        <f>SUM(C37)</f>
        <v>7040</v>
      </c>
      <c r="D36" s="82"/>
      <c r="E36" s="83"/>
      <c r="F36" s="108"/>
      <c r="G36" s="28"/>
      <c r="H36" s="27"/>
    </row>
    <row r="37" spans="1:8" s="52" customFormat="1" ht="13.5" customHeight="1" x14ac:dyDescent="0.25">
      <c r="A37" s="52" t="s">
        <v>146</v>
      </c>
      <c r="B37" s="69" t="s">
        <v>147</v>
      </c>
      <c r="C37" s="28">
        <v>7040</v>
      </c>
      <c r="D37" s="82"/>
      <c r="E37" s="83"/>
      <c r="F37" s="108"/>
      <c r="G37" s="28"/>
      <c r="H37" s="27"/>
    </row>
    <row r="38" spans="1:8" s="67" customFormat="1" x14ac:dyDescent="0.25">
      <c r="C38" s="105"/>
      <c r="D38" s="105"/>
      <c r="E38" s="105"/>
    </row>
    <row r="39" spans="1:8" s="67" customFormat="1" ht="13.5" thickBot="1" x14ac:dyDescent="0.3">
      <c r="C39" s="105"/>
      <c r="D39" s="105"/>
      <c r="E39" s="105"/>
    </row>
    <row r="40" spans="1:8" ht="13.5" thickBot="1" x14ac:dyDescent="0.3">
      <c r="B40" s="1065"/>
      <c r="C40" s="1066">
        <v>2018</v>
      </c>
      <c r="D40" s="1067">
        <v>2019</v>
      </c>
      <c r="E40" s="1068"/>
    </row>
    <row r="41" spans="1:8" x14ac:dyDescent="0.25">
      <c r="B41" s="1069" t="str">
        <f>+A15</f>
        <v>BIENES DE CONSUMO</v>
      </c>
      <c r="C41" s="1070">
        <v>22080</v>
      </c>
      <c r="D41" s="1071">
        <f>+C15</f>
        <v>50110</v>
      </c>
      <c r="E41" s="1072"/>
    </row>
    <row r="42" spans="1:8" x14ac:dyDescent="0.25">
      <c r="B42" s="1073" t="str">
        <f>+A25</f>
        <v>SERVICIOS</v>
      </c>
      <c r="C42" s="1070">
        <v>128620</v>
      </c>
      <c r="D42" s="1074">
        <f>+C25</f>
        <v>139590</v>
      </c>
      <c r="E42" s="1072"/>
    </row>
    <row r="43" spans="1:8" ht="13.5" thickBot="1" x14ac:dyDescent="0.3">
      <c r="B43" s="1075" t="str">
        <f>+A33</f>
        <v>BIENES DE CAPITAL</v>
      </c>
      <c r="C43" s="1070">
        <v>16080</v>
      </c>
      <c r="D43" s="1076">
        <f>+C33</f>
        <v>28040</v>
      </c>
      <c r="E43" s="1077"/>
    </row>
    <row r="44" spans="1:8" ht="13.5" thickBot="1" x14ac:dyDescent="0.35">
      <c r="B44" s="1078"/>
      <c r="C44" s="1079">
        <f>SUM(C41:C43)</f>
        <v>166780</v>
      </c>
      <c r="D44" s="1080">
        <f>SUM(D41:D43)</f>
        <v>217740</v>
      </c>
      <c r="E44" s="1081">
        <f>+D44/C44-1</f>
        <v>0.30555222448734853</v>
      </c>
    </row>
    <row r="49" spans="5:5" x14ac:dyDescent="0.25">
      <c r="E49" s="1082">
        <f>+E13</f>
        <v>217740</v>
      </c>
    </row>
  </sheetData>
  <mergeCells count="4">
    <mergeCell ref="A6:E8"/>
    <mergeCell ref="A15:B15"/>
    <mergeCell ref="A25:B25"/>
    <mergeCell ref="A33:B33"/>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2021&amp;R&amp;"Arial Narrow,Normal"&amp;8MUNICIPALIDAD DE VILLA MARÍA
Secretaría de Economía y Modernización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2"/>
  <sheetViews>
    <sheetView view="pageLayout" topLeftCell="C1" zoomScaleNormal="120" zoomScaleSheetLayoutView="100" workbookViewId="0">
      <selection activeCell="G2" sqref="G2:AY13"/>
    </sheetView>
  </sheetViews>
  <sheetFormatPr baseColWidth="10" defaultColWidth="11.26953125" defaultRowHeight="13" x14ac:dyDescent="0.25"/>
  <cols>
    <col min="1" max="1" width="9.7265625" style="6" customWidth="1"/>
    <col min="2" max="2" width="46.7265625" style="6" customWidth="1"/>
    <col min="3" max="3" width="12.7265625" style="41" customWidth="1"/>
    <col min="4" max="4" width="10.7265625" style="41" customWidth="1"/>
    <col min="5" max="5" width="13.7265625" style="41" customWidth="1"/>
    <col min="6" max="256" width="11.26953125" style="6"/>
    <col min="257" max="257" width="9.7265625" style="6" customWidth="1"/>
    <col min="258" max="258" width="46.7265625" style="6" customWidth="1"/>
    <col min="259" max="259" width="12.7265625" style="6" customWidth="1"/>
    <col min="260" max="260" width="10.7265625" style="6" customWidth="1"/>
    <col min="261" max="261" width="13.7265625" style="6" customWidth="1"/>
    <col min="262" max="512" width="11.26953125" style="6"/>
    <col min="513" max="513" width="9.7265625" style="6" customWidth="1"/>
    <col min="514" max="514" width="46.7265625" style="6" customWidth="1"/>
    <col min="515" max="515" width="12.7265625" style="6" customWidth="1"/>
    <col min="516" max="516" width="10.7265625" style="6" customWidth="1"/>
    <col min="517" max="517" width="13.7265625" style="6" customWidth="1"/>
    <col min="518" max="768" width="11.26953125" style="6"/>
    <col min="769" max="769" width="9.7265625" style="6" customWidth="1"/>
    <col min="770" max="770" width="46.7265625" style="6" customWidth="1"/>
    <col min="771" max="771" width="12.7265625" style="6" customWidth="1"/>
    <col min="772" max="772" width="10.7265625" style="6" customWidth="1"/>
    <col min="773" max="773" width="13.7265625" style="6" customWidth="1"/>
    <col min="774" max="1024" width="11.26953125" style="6"/>
    <col min="1025" max="1025" width="9.7265625" style="6" customWidth="1"/>
    <col min="1026" max="1026" width="46.7265625" style="6" customWidth="1"/>
    <col min="1027" max="1027" width="12.7265625" style="6" customWidth="1"/>
    <col min="1028" max="1028" width="10.7265625" style="6" customWidth="1"/>
    <col min="1029" max="1029" width="13.7265625" style="6" customWidth="1"/>
    <col min="1030" max="1280" width="11.26953125" style="6"/>
    <col min="1281" max="1281" width="9.7265625" style="6" customWidth="1"/>
    <col min="1282" max="1282" width="46.7265625" style="6" customWidth="1"/>
    <col min="1283" max="1283" width="12.7265625" style="6" customWidth="1"/>
    <col min="1284" max="1284" width="10.7265625" style="6" customWidth="1"/>
    <col min="1285" max="1285" width="13.7265625" style="6" customWidth="1"/>
    <col min="1286" max="1536" width="11.26953125" style="6"/>
    <col min="1537" max="1537" width="9.7265625" style="6" customWidth="1"/>
    <col min="1538" max="1538" width="46.7265625" style="6" customWidth="1"/>
    <col min="1539" max="1539" width="12.7265625" style="6" customWidth="1"/>
    <col min="1540" max="1540" width="10.7265625" style="6" customWidth="1"/>
    <col min="1541" max="1541" width="13.7265625" style="6" customWidth="1"/>
    <col min="1542" max="1792" width="11.26953125" style="6"/>
    <col min="1793" max="1793" width="9.7265625" style="6" customWidth="1"/>
    <col min="1794" max="1794" width="46.7265625" style="6" customWidth="1"/>
    <col min="1795" max="1795" width="12.7265625" style="6" customWidth="1"/>
    <col min="1796" max="1796" width="10.7265625" style="6" customWidth="1"/>
    <col min="1797" max="1797" width="13.7265625" style="6" customWidth="1"/>
    <col min="1798" max="2048" width="11.26953125" style="6"/>
    <col min="2049" max="2049" width="9.7265625" style="6" customWidth="1"/>
    <col min="2050" max="2050" width="46.7265625" style="6" customWidth="1"/>
    <col min="2051" max="2051" width="12.7265625" style="6" customWidth="1"/>
    <col min="2052" max="2052" width="10.7265625" style="6" customWidth="1"/>
    <col min="2053" max="2053" width="13.7265625" style="6" customWidth="1"/>
    <col min="2054" max="2304" width="11.26953125" style="6"/>
    <col min="2305" max="2305" width="9.7265625" style="6" customWidth="1"/>
    <col min="2306" max="2306" width="46.7265625" style="6" customWidth="1"/>
    <col min="2307" max="2307" width="12.7265625" style="6" customWidth="1"/>
    <col min="2308" max="2308" width="10.7265625" style="6" customWidth="1"/>
    <col min="2309" max="2309" width="13.7265625" style="6" customWidth="1"/>
    <col min="2310" max="2560" width="11.26953125" style="6"/>
    <col min="2561" max="2561" width="9.7265625" style="6" customWidth="1"/>
    <col min="2562" max="2562" width="46.7265625" style="6" customWidth="1"/>
    <col min="2563" max="2563" width="12.7265625" style="6" customWidth="1"/>
    <col min="2564" max="2564" width="10.7265625" style="6" customWidth="1"/>
    <col min="2565" max="2565" width="13.7265625" style="6" customWidth="1"/>
    <col min="2566" max="2816" width="11.26953125" style="6"/>
    <col min="2817" max="2817" width="9.7265625" style="6" customWidth="1"/>
    <col min="2818" max="2818" width="46.7265625" style="6" customWidth="1"/>
    <col min="2819" max="2819" width="12.7265625" style="6" customWidth="1"/>
    <col min="2820" max="2820" width="10.7265625" style="6" customWidth="1"/>
    <col min="2821" max="2821" width="13.7265625" style="6" customWidth="1"/>
    <col min="2822" max="3072" width="11.26953125" style="6"/>
    <col min="3073" max="3073" width="9.7265625" style="6" customWidth="1"/>
    <col min="3074" max="3074" width="46.7265625" style="6" customWidth="1"/>
    <col min="3075" max="3075" width="12.7265625" style="6" customWidth="1"/>
    <col min="3076" max="3076" width="10.7265625" style="6" customWidth="1"/>
    <col min="3077" max="3077" width="13.7265625" style="6" customWidth="1"/>
    <col min="3078" max="3328" width="11.26953125" style="6"/>
    <col min="3329" max="3329" width="9.7265625" style="6" customWidth="1"/>
    <col min="3330" max="3330" width="46.7265625" style="6" customWidth="1"/>
    <col min="3331" max="3331" width="12.7265625" style="6" customWidth="1"/>
    <col min="3332" max="3332" width="10.7265625" style="6" customWidth="1"/>
    <col min="3333" max="3333" width="13.7265625" style="6" customWidth="1"/>
    <col min="3334" max="3584" width="11.26953125" style="6"/>
    <col min="3585" max="3585" width="9.7265625" style="6" customWidth="1"/>
    <col min="3586" max="3586" width="46.7265625" style="6" customWidth="1"/>
    <col min="3587" max="3587" width="12.7265625" style="6" customWidth="1"/>
    <col min="3588" max="3588" width="10.7265625" style="6" customWidth="1"/>
    <col min="3589" max="3589" width="13.7265625" style="6" customWidth="1"/>
    <col min="3590" max="3840" width="11.26953125" style="6"/>
    <col min="3841" max="3841" width="9.7265625" style="6" customWidth="1"/>
    <col min="3842" max="3842" width="46.7265625" style="6" customWidth="1"/>
    <col min="3843" max="3843" width="12.7265625" style="6" customWidth="1"/>
    <col min="3844" max="3844" width="10.7265625" style="6" customWidth="1"/>
    <col min="3845" max="3845" width="13.7265625" style="6" customWidth="1"/>
    <col min="3846" max="4096" width="11.26953125" style="6"/>
    <col min="4097" max="4097" width="9.7265625" style="6" customWidth="1"/>
    <col min="4098" max="4098" width="46.7265625" style="6" customWidth="1"/>
    <col min="4099" max="4099" width="12.7265625" style="6" customWidth="1"/>
    <col min="4100" max="4100" width="10.7265625" style="6" customWidth="1"/>
    <col min="4101" max="4101" width="13.7265625" style="6" customWidth="1"/>
    <col min="4102" max="4352" width="11.26953125" style="6"/>
    <col min="4353" max="4353" width="9.7265625" style="6" customWidth="1"/>
    <col min="4354" max="4354" width="46.7265625" style="6" customWidth="1"/>
    <col min="4355" max="4355" width="12.7265625" style="6" customWidth="1"/>
    <col min="4356" max="4356" width="10.7265625" style="6" customWidth="1"/>
    <col min="4357" max="4357" width="13.7265625" style="6" customWidth="1"/>
    <col min="4358" max="4608" width="11.26953125" style="6"/>
    <col min="4609" max="4609" width="9.7265625" style="6" customWidth="1"/>
    <col min="4610" max="4610" width="46.7265625" style="6" customWidth="1"/>
    <col min="4611" max="4611" width="12.7265625" style="6" customWidth="1"/>
    <col min="4612" max="4612" width="10.7265625" style="6" customWidth="1"/>
    <col min="4613" max="4613" width="13.7265625" style="6" customWidth="1"/>
    <col min="4614" max="4864" width="11.26953125" style="6"/>
    <col min="4865" max="4865" width="9.7265625" style="6" customWidth="1"/>
    <col min="4866" max="4866" width="46.7265625" style="6" customWidth="1"/>
    <col min="4867" max="4867" width="12.7265625" style="6" customWidth="1"/>
    <col min="4868" max="4868" width="10.7265625" style="6" customWidth="1"/>
    <col min="4869" max="4869" width="13.7265625" style="6" customWidth="1"/>
    <col min="4870" max="5120" width="11.26953125" style="6"/>
    <col min="5121" max="5121" width="9.7265625" style="6" customWidth="1"/>
    <col min="5122" max="5122" width="46.7265625" style="6" customWidth="1"/>
    <col min="5123" max="5123" width="12.7265625" style="6" customWidth="1"/>
    <col min="5124" max="5124" width="10.7265625" style="6" customWidth="1"/>
    <col min="5125" max="5125" width="13.7265625" style="6" customWidth="1"/>
    <col min="5126" max="5376" width="11.26953125" style="6"/>
    <col min="5377" max="5377" width="9.7265625" style="6" customWidth="1"/>
    <col min="5378" max="5378" width="46.7265625" style="6" customWidth="1"/>
    <col min="5379" max="5379" width="12.7265625" style="6" customWidth="1"/>
    <col min="5380" max="5380" width="10.7265625" style="6" customWidth="1"/>
    <col min="5381" max="5381" width="13.7265625" style="6" customWidth="1"/>
    <col min="5382" max="5632" width="11.26953125" style="6"/>
    <col min="5633" max="5633" width="9.7265625" style="6" customWidth="1"/>
    <col min="5634" max="5634" width="46.7265625" style="6" customWidth="1"/>
    <col min="5635" max="5635" width="12.7265625" style="6" customWidth="1"/>
    <col min="5636" max="5636" width="10.7265625" style="6" customWidth="1"/>
    <col min="5637" max="5637" width="13.7265625" style="6" customWidth="1"/>
    <col min="5638" max="5888" width="11.26953125" style="6"/>
    <col min="5889" max="5889" width="9.7265625" style="6" customWidth="1"/>
    <col min="5890" max="5890" width="46.7265625" style="6" customWidth="1"/>
    <col min="5891" max="5891" width="12.7265625" style="6" customWidth="1"/>
    <col min="5892" max="5892" width="10.7265625" style="6" customWidth="1"/>
    <col min="5893" max="5893" width="13.7265625" style="6" customWidth="1"/>
    <col min="5894" max="6144" width="11.26953125" style="6"/>
    <col min="6145" max="6145" width="9.7265625" style="6" customWidth="1"/>
    <col min="6146" max="6146" width="46.7265625" style="6" customWidth="1"/>
    <col min="6147" max="6147" width="12.7265625" style="6" customWidth="1"/>
    <col min="6148" max="6148" width="10.7265625" style="6" customWidth="1"/>
    <col min="6149" max="6149" width="13.7265625" style="6" customWidth="1"/>
    <col min="6150" max="6400" width="11.26953125" style="6"/>
    <col min="6401" max="6401" width="9.7265625" style="6" customWidth="1"/>
    <col min="6402" max="6402" width="46.7265625" style="6" customWidth="1"/>
    <col min="6403" max="6403" width="12.7265625" style="6" customWidth="1"/>
    <col min="6404" max="6404" width="10.7265625" style="6" customWidth="1"/>
    <col min="6405" max="6405" width="13.7265625" style="6" customWidth="1"/>
    <col min="6406" max="6656" width="11.26953125" style="6"/>
    <col min="6657" max="6657" width="9.7265625" style="6" customWidth="1"/>
    <col min="6658" max="6658" width="46.7265625" style="6" customWidth="1"/>
    <col min="6659" max="6659" width="12.7265625" style="6" customWidth="1"/>
    <col min="6660" max="6660" width="10.7265625" style="6" customWidth="1"/>
    <col min="6661" max="6661" width="13.7265625" style="6" customWidth="1"/>
    <col min="6662" max="6912" width="11.26953125" style="6"/>
    <col min="6913" max="6913" width="9.7265625" style="6" customWidth="1"/>
    <col min="6914" max="6914" width="46.7265625" style="6" customWidth="1"/>
    <col min="6915" max="6915" width="12.7265625" style="6" customWidth="1"/>
    <col min="6916" max="6916" width="10.7265625" style="6" customWidth="1"/>
    <col min="6917" max="6917" width="13.7265625" style="6" customWidth="1"/>
    <col min="6918" max="7168" width="11.26953125" style="6"/>
    <col min="7169" max="7169" width="9.7265625" style="6" customWidth="1"/>
    <col min="7170" max="7170" width="46.7265625" style="6" customWidth="1"/>
    <col min="7171" max="7171" width="12.7265625" style="6" customWidth="1"/>
    <col min="7172" max="7172" width="10.7265625" style="6" customWidth="1"/>
    <col min="7173" max="7173" width="13.7265625" style="6" customWidth="1"/>
    <col min="7174" max="7424" width="11.26953125" style="6"/>
    <col min="7425" max="7425" width="9.7265625" style="6" customWidth="1"/>
    <col min="7426" max="7426" width="46.7265625" style="6" customWidth="1"/>
    <col min="7427" max="7427" width="12.7265625" style="6" customWidth="1"/>
    <col min="7428" max="7428" width="10.7265625" style="6" customWidth="1"/>
    <col min="7429" max="7429" width="13.7265625" style="6" customWidth="1"/>
    <col min="7430" max="7680" width="11.26953125" style="6"/>
    <col min="7681" max="7681" width="9.7265625" style="6" customWidth="1"/>
    <col min="7682" max="7682" width="46.7265625" style="6" customWidth="1"/>
    <col min="7683" max="7683" width="12.7265625" style="6" customWidth="1"/>
    <col min="7684" max="7684" width="10.7265625" style="6" customWidth="1"/>
    <col min="7685" max="7685" width="13.7265625" style="6" customWidth="1"/>
    <col min="7686" max="7936" width="11.26953125" style="6"/>
    <col min="7937" max="7937" width="9.7265625" style="6" customWidth="1"/>
    <col min="7938" max="7938" width="46.7265625" style="6" customWidth="1"/>
    <col min="7939" max="7939" width="12.7265625" style="6" customWidth="1"/>
    <col min="7940" max="7940" width="10.7265625" style="6" customWidth="1"/>
    <col min="7941" max="7941" width="13.7265625" style="6" customWidth="1"/>
    <col min="7942" max="8192" width="11.26953125" style="6"/>
    <col min="8193" max="8193" width="9.7265625" style="6" customWidth="1"/>
    <col min="8194" max="8194" width="46.7265625" style="6" customWidth="1"/>
    <col min="8195" max="8195" width="12.7265625" style="6" customWidth="1"/>
    <col min="8196" max="8196" width="10.7265625" style="6" customWidth="1"/>
    <col min="8197" max="8197" width="13.7265625" style="6" customWidth="1"/>
    <col min="8198" max="8448" width="11.26953125" style="6"/>
    <col min="8449" max="8449" width="9.7265625" style="6" customWidth="1"/>
    <col min="8450" max="8450" width="46.7265625" style="6" customWidth="1"/>
    <col min="8451" max="8451" width="12.7265625" style="6" customWidth="1"/>
    <col min="8452" max="8452" width="10.7265625" style="6" customWidth="1"/>
    <col min="8453" max="8453" width="13.7265625" style="6" customWidth="1"/>
    <col min="8454" max="8704" width="11.26953125" style="6"/>
    <col min="8705" max="8705" width="9.7265625" style="6" customWidth="1"/>
    <col min="8706" max="8706" width="46.7265625" style="6" customWidth="1"/>
    <col min="8707" max="8707" width="12.7265625" style="6" customWidth="1"/>
    <col min="8708" max="8708" width="10.7265625" style="6" customWidth="1"/>
    <col min="8709" max="8709" width="13.7265625" style="6" customWidth="1"/>
    <col min="8710" max="8960" width="11.26953125" style="6"/>
    <col min="8961" max="8961" width="9.7265625" style="6" customWidth="1"/>
    <col min="8962" max="8962" width="46.7265625" style="6" customWidth="1"/>
    <col min="8963" max="8963" width="12.7265625" style="6" customWidth="1"/>
    <col min="8964" max="8964" width="10.7265625" style="6" customWidth="1"/>
    <col min="8965" max="8965" width="13.7265625" style="6" customWidth="1"/>
    <col min="8966" max="9216" width="11.26953125" style="6"/>
    <col min="9217" max="9217" width="9.7265625" style="6" customWidth="1"/>
    <col min="9218" max="9218" width="46.7265625" style="6" customWidth="1"/>
    <col min="9219" max="9219" width="12.7265625" style="6" customWidth="1"/>
    <col min="9220" max="9220" width="10.7265625" style="6" customWidth="1"/>
    <col min="9221" max="9221" width="13.7265625" style="6" customWidth="1"/>
    <col min="9222" max="9472" width="11.26953125" style="6"/>
    <col min="9473" max="9473" width="9.7265625" style="6" customWidth="1"/>
    <col min="9474" max="9474" width="46.7265625" style="6" customWidth="1"/>
    <col min="9475" max="9475" width="12.7265625" style="6" customWidth="1"/>
    <col min="9476" max="9476" width="10.7265625" style="6" customWidth="1"/>
    <col min="9477" max="9477" width="13.7265625" style="6" customWidth="1"/>
    <col min="9478" max="9728" width="11.26953125" style="6"/>
    <col min="9729" max="9729" width="9.7265625" style="6" customWidth="1"/>
    <col min="9730" max="9730" width="46.7265625" style="6" customWidth="1"/>
    <col min="9731" max="9731" width="12.7265625" style="6" customWidth="1"/>
    <col min="9732" max="9732" width="10.7265625" style="6" customWidth="1"/>
    <col min="9733" max="9733" width="13.7265625" style="6" customWidth="1"/>
    <col min="9734" max="9984" width="11.26953125" style="6"/>
    <col min="9985" max="9985" width="9.7265625" style="6" customWidth="1"/>
    <col min="9986" max="9986" width="46.7265625" style="6" customWidth="1"/>
    <col min="9987" max="9987" width="12.7265625" style="6" customWidth="1"/>
    <col min="9988" max="9988" width="10.7265625" style="6" customWidth="1"/>
    <col min="9989" max="9989" width="13.7265625" style="6" customWidth="1"/>
    <col min="9990" max="10240" width="11.26953125" style="6"/>
    <col min="10241" max="10241" width="9.7265625" style="6" customWidth="1"/>
    <col min="10242" max="10242" width="46.7265625" style="6" customWidth="1"/>
    <col min="10243" max="10243" width="12.7265625" style="6" customWidth="1"/>
    <col min="10244" max="10244" width="10.7265625" style="6" customWidth="1"/>
    <col min="10245" max="10245" width="13.7265625" style="6" customWidth="1"/>
    <col min="10246" max="10496" width="11.26953125" style="6"/>
    <col min="10497" max="10497" width="9.7265625" style="6" customWidth="1"/>
    <col min="10498" max="10498" width="46.7265625" style="6" customWidth="1"/>
    <col min="10499" max="10499" width="12.7265625" style="6" customWidth="1"/>
    <col min="10500" max="10500" width="10.7265625" style="6" customWidth="1"/>
    <col min="10501" max="10501" width="13.7265625" style="6" customWidth="1"/>
    <col min="10502" max="10752" width="11.26953125" style="6"/>
    <col min="10753" max="10753" width="9.7265625" style="6" customWidth="1"/>
    <col min="10754" max="10754" width="46.7265625" style="6" customWidth="1"/>
    <col min="10755" max="10755" width="12.7265625" style="6" customWidth="1"/>
    <col min="10756" max="10756" width="10.7265625" style="6" customWidth="1"/>
    <col min="10757" max="10757" width="13.7265625" style="6" customWidth="1"/>
    <col min="10758" max="11008" width="11.26953125" style="6"/>
    <col min="11009" max="11009" width="9.7265625" style="6" customWidth="1"/>
    <col min="11010" max="11010" width="46.7265625" style="6" customWidth="1"/>
    <col min="11011" max="11011" width="12.7265625" style="6" customWidth="1"/>
    <col min="11012" max="11012" width="10.7265625" style="6" customWidth="1"/>
    <col min="11013" max="11013" width="13.7265625" style="6" customWidth="1"/>
    <col min="11014" max="11264" width="11.26953125" style="6"/>
    <col min="11265" max="11265" width="9.7265625" style="6" customWidth="1"/>
    <col min="11266" max="11266" width="46.7265625" style="6" customWidth="1"/>
    <col min="11267" max="11267" width="12.7265625" style="6" customWidth="1"/>
    <col min="11268" max="11268" width="10.7265625" style="6" customWidth="1"/>
    <col min="11269" max="11269" width="13.7265625" style="6" customWidth="1"/>
    <col min="11270" max="11520" width="11.26953125" style="6"/>
    <col min="11521" max="11521" width="9.7265625" style="6" customWidth="1"/>
    <col min="11522" max="11522" width="46.7265625" style="6" customWidth="1"/>
    <col min="11523" max="11523" width="12.7265625" style="6" customWidth="1"/>
    <col min="11524" max="11524" width="10.7265625" style="6" customWidth="1"/>
    <col min="11525" max="11525" width="13.7265625" style="6" customWidth="1"/>
    <col min="11526" max="11776" width="11.26953125" style="6"/>
    <col min="11777" max="11777" width="9.7265625" style="6" customWidth="1"/>
    <col min="11778" max="11778" width="46.7265625" style="6" customWidth="1"/>
    <col min="11779" max="11779" width="12.7265625" style="6" customWidth="1"/>
    <col min="11780" max="11780" width="10.7265625" style="6" customWidth="1"/>
    <col min="11781" max="11781" width="13.7265625" style="6" customWidth="1"/>
    <col min="11782" max="12032" width="11.26953125" style="6"/>
    <col min="12033" max="12033" width="9.7265625" style="6" customWidth="1"/>
    <col min="12034" max="12034" width="46.7265625" style="6" customWidth="1"/>
    <col min="12035" max="12035" width="12.7265625" style="6" customWidth="1"/>
    <col min="12036" max="12036" width="10.7265625" style="6" customWidth="1"/>
    <col min="12037" max="12037" width="13.7265625" style="6" customWidth="1"/>
    <col min="12038" max="12288" width="11.26953125" style="6"/>
    <col min="12289" max="12289" width="9.7265625" style="6" customWidth="1"/>
    <col min="12290" max="12290" width="46.7265625" style="6" customWidth="1"/>
    <col min="12291" max="12291" width="12.7265625" style="6" customWidth="1"/>
    <col min="12292" max="12292" width="10.7265625" style="6" customWidth="1"/>
    <col min="12293" max="12293" width="13.7265625" style="6" customWidth="1"/>
    <col min="12294" max="12544" width="11.26953125" style="6"/>
    <col min="12545" max="12545" width="9.7265625" style="6" customWidth="1"/>
    <col min="12546" max="12546" width="46.7265625" style="6" customWidth="1"/>
    <col min="12547" max="12547" width="12.7265625" style="6" customWidth="1"/>
    <col min="12548" max="12548" width="10.7265625" style="6" customWidth="1"/>
    <col min="12549" max="12549" width="13.7265625" style="6" customWidth="1"/>
    <col min="12550" max="12800" width="11.26953125" style="6"/>
    <col min="12801" max="12801" width="9.7265625" style="6" customWidth="1"/>
    <col min="12802" max="12802" width="46.7265625" style="6" customWidth="1"/>
    <col min="12803" max="12803" width="12.7265625" style="6" customWidth="1"/>
    <col min="12804" max="12804" width="10.7265625" style="6" customWidth="1"/>
    <col min="12805" max="12805" width="13.7265625" style="6" customWidth="1"/>
    <col min="12806" max="13056" width="11.26953125" style="6"/>
    <col min="13057" max="13057" width="9.7265625" style="6" customWidth="1"/>
    <col min="13058" max="13058" width="46.7265625" style="6" customWidth="1"/>
    <col min="13059" max="13059" width="12.7265625" style="6" customWidth="1"/>
    <col min="13060" max="13060" width="10.7265625" style="6" customWidth="1"/>
    <col min="13061" max="13061" width="13.7265625" style="6" customWidth="1"/>
    <col min="13062" max="13312" width="11.26953125" style="6"/>
    <col min="13313" max="13313" width="9.7265625" style="6" customWidth="1"/>
    <col min="13314" max="13314" width="46.7265625" style="6" customWidth="1"/>
    <col min="13315" max="13315" width="12.7265625" style="6" customWidth="1"/>
    <col min="13316" max="13316" width="10.7265625" style="6" customWidth="1"/>
    <col min="13317" max="13317" width="13.7265625" style="6" customWidth="1"/>
    <col min="13318" max="13568" width="11.26953125" style="6"/>
    <col min="13569" max="13569" width="9.7265625" style="6" customWidth="1"/>
    <col min="13570" max="13570" width="46.7265625" style="6" customWidth="1"/>
    <col min="13571" max="13571" width="12.7265625" style="6" customWidth="1"/>
    <col min="13572" max="13572" width="10.7265625" style="6" customWidth="1"/>
    <col min="13573" max="13573" width="13.7265625" style="6" customWidth="1"/>
    <col min="13574" max="13824" width="11.26953125" style="6"/>
    <col min="13825" max="13825" width="9.7265625" style="6" customWidth="1"/>
    <col min="13826" max="13826" width="46.7265625" style="6" customWidth="1"/>
    <col min="13827" max="13827" width="12.7265625" style="6" customWidth="1"/>
    <col min="13828" max="13828" width="10.7265625" style="6" customWidth="1"/>
    <col min="13829" max="13829" width="13.7265625" style="6" customWidth="1"/>
    <col min="13830" max="14080" width="11.26953125" style="6"/>
    <col min="14081" max="14081" width="9.7265625" style="6" customWidth="1"/>
    <col min="14082" max="14082" width="46.7265625" style="6" customWidth="1"/>
    <col min="14083" max="14083" width="12.7265625" style="6" customWidth="1"/>
    <col min="14084" max="14084" width="10.7265625" style="6" customWidth="1"/>
    <col min="14085" max="14085" width="13.7265625" style="6" customWidth="1"/>
    <col min="14086" max="14336" width="11.26953125" style="6"/>
    <col min="14337" max="14337" width="9.7265625" style="6" customWidth="1"/>
    <col min="14338" max="14338" width="46.7265625" style="6" customWidth="1"/>
    <col min="14339" max="14339" width="12.7265625" style="6" customWidth="1"/>
    <col min="14340" max="14340" width="10.7265625" style="6" customWidth="1"/>
    <col min="14341" max="14341" width="13.7265625" style="6" customWidth="1"/>
    <col min="14342" max="14592" width="11.26953125" style="6"/>
    <col min="14593" max="14593" width="9.7265625" style="6" customWidth="1"/>
    <col min="14594" max="14594" width="46.7265625" style="6" customWidth="1"/>
    <col min="14595" max="14595" width="12.7265625" style="6" customWidth="1"/>
    <col min="14596" max="14596" width="10.7265625" style="6" customWidth="1"/>
    <col min="14597" max="14597" width="13.7265625" style="6" customWidth="1"/>
    <col min="14598" max="14848" width="11.26953125" style="6"/>
    <col min="14849" max="14849" width="9.7265625" style="6" customWidth="1"/>
    <col min="14850" max="14850" width="46.7265625" style="6" customWidth="1"/>
    <col min="14851" max="14851" width="12.7265625" style="6" customWidth="1"/>
    <col min="14852" max="14852" width="10.7265625" style="6" customWidth="1"/>
    <col min="14853" max="14853" width="13.7265625" style="6" customWidth="1"/>
    <col min="14854" max="15104" width="11.26953125" style="6"/>
    <col min="15105" max="15105" width="9.7265625" style="6" customWidth="1"/>
    <col min="15106" max="15106" width="46.7265625" style="6" customWidth="1"/>
    <col min="15107" max="15107" width="12.7265625" style="6" customWidth="1"/>
    <col min="15108" max="15108" width="10.7265625" style="6" customWidth="1"/>
    <col min="15109" max="15109" width="13.7265625" style="6" customWidth="1"/>
    <col min="15110" max="15360" width="11.26953125" style="6"/>
    <col min="15361" max="15361" width="9.7265625" style="6" customWidth="1"/>
    <col min="15362" max="15362" width="46.7265625" style="6" customWidth="1"/>
    <col min="15363" max="15363" width="12.7265625" style="6" customWidth="1"/>
    <col min="15364" max="15364" width="10.7265625" style="6" customWidth="1"/>
    <col min="15365" max="15365" width="13.7265625" style="6" customWidth="1"/>
    <col min="15366" max="15616" width="11.26953125" style="6"/>
    <col min="15617" max="15617" width="9.7265625" style="6" customWidth="1"/>
    <col min="15618" max="15618" width="46.7265625" style="6" customWidth="1"/>
    <col min="15619" max="15619" width="12.7265625" style="6" customWidth="1"/>
    <col min="15620" max="15620" width="10.7265625" style="6" customWidth="1"/>
    <col min="15621" max="15621" width="13.7265625" style="6" customWidth="1"/>
    <col min="15622" max="15872" width="11.26953125" style="6"/>
    <col min="15873" max="15873" width="9.7265625" style="6" customWidth="1"/>
    <col min="15874" max="15874" width="46.7265625" style="6" customWidth="1"/>
    <col min="15875" max="15875" width="12.7265625" style="6" customWidth="1"/>
    <col min="15876" max="15876" width="10.7265625" style="6" customWidth="1"/>
    <col min="15877" max="15877" width="13.7265625" style="6" customWidth="1"/>
    <col min="15878" max="16128" width="11.26953125" style="6"/>
    <col min="16129" max="16129" width="9.7265625" style="6" customWidth="1"/>
    <col min="16130" max="16130" width="46.7265625" style="6" customWidth="1"/>
    <col min="16131" max="16131" width="12.7265625" style="6" customWidth="1"/>
    <col min="16132" max="16132" width="10.7265625" style="6" customWidth="1"/>
    <col min="16133" max="16133" width="13.7265625" style="6" customWidth="1"/>
    <col min="16134" max="16384" width="11.26953125" style="6"/>
  </cols>
  <sheetData>
    <row r="1" spans="1:11" x14ac:dyDescent="0.25">
      <c r="A1" s="1" t="s">
        <v>982</v>
      </c>
      <c r="B1" s="1"/>
    </row>
    <row r="2" spans="1:11" x14ac:dyDescent="0.25">
      <c r="A2" s="7"/>
    </row>
    <row r="3" spans="1:11" ht="13.5" thickBot="1" x14ac:dyDescent="0.3"/>
    <row r="4" spans="1:11" s="150" customFormat="1" x14ac:dyDescent="0.25">
      <c r="A4" s="1009" t="s">
        <v>983</v>
      </c>
      <c r="B4" s="1010"/>
      <c r="C4" s="1011"/>
      <c r="D4" s="1012" t="s">
        <v>1</v>
      </c>
      <c r="E4" s="1013" t="s">
        <v>984</v>
      </c>
    </row>
    <row r="5" spans="1:11" s="150" customFormat="1" ht="13.5" thickBot="1" x14ac:dyDescent="0.3">
      <c r="A5" s="1014"/>
      <c r="B5" s="1015"/>
      <c r="C5" s="1016"/>
      <c r="D5" s="1017"/>
      <c r="E5" s="1018"/>
    </row>
    <row r="6" spans="1:11" s="150" customFormat="1" ht="11.5" x14ac:dyDescent="0.25">
      <c r="A6" s="1268" t="s">
        <v>985</v>
      </c>
      <c r="B6" s="1269"/>
      <c r="C6" s="1269"/>
      <c r="D6" s="1269"/>
      <c r="E6" s="1270"/>
    </row>
    <row r="7" spans="1:11" s="150" customFormat="1" ht="12" thickBot="1" x14ac:dyDescent="0.3">
      <c r="A7" s="1311"/>
      <c r="B7" s="1312"/>
      <c r="C7" s="1312"/>
      <c r="D7" s="1312"/>
      <c r="E7" s="1313"/>
    </row>
    <row r="8" spans="1:11" s="150" customFormat="1" ht="11.5" x14ac:dyDescent="0.25">
      <c r="A8" s="22" t="s">
        <v>398</v>
      </c>
      <c r="B8" s="23"/>
      <c r="C8" s="24"/>
      <c r="D8" s="24"/>
      <c r="E8" s="25"/>
    </row>
    <row r="9" spans="1:11" s="150" customFormat="1" ht="11.5" x14ac:dyDescent="0.25">
      <c r="A9" s="26" t="s">
        <v>986</v>
      </c>
      <c r="B9" s="27"/>
      <c r="C9" s="28"/>
      <c r="D9" s="28"/>
      <c r="E9" s="29"/>
    </row>
    <row r="10" spans="1:11" s="150" customFormat="1" ht="12" thickBot="1" x14ac:dyDescent="0.3">
      <c r="A10" s="26" t="s">
        <v>952</v>
      </c>
      <c r="B10" s="27"/>
      <c r="C10" s="28"/>
      <c r="D10" s="28"/>
      <c r="E10" s="29"/>
    </row>
    <row r="11" spans="1:11" s="150" customFormat="1" ht="12" thickBot="1" x14ac:dyDescent="0.3">
      <c r="A11" s="30" t="s">
        <v>4</v>
      </c>
      <c r="B11" s="31"/>
      <c r="C11" s="32"/>
      <c r="D11" s="32"/>
      <c r="E11" s="33"/>
      <c r="G11" s="955"/>
      <c r="H11" s="955"/>
      <c r="I11" s="955"/>
      <c r="J11" s="955"/>
      <c r="K11" s="955"/>
    </row>
    <row r="12" spans="1:11" s="150" customFormat="1" ht="12" thickBot="1" x14ac:dyDescent="0.3">
      <c r="A12" s="1019" t="s">
        <v>5</v>
      </c>
      <c r="B12" s="1020"/>
      <c r="C12" s="1021"/>
      <c r="D12" s="1022"/>
      <c r="E12" s="1023">
        <f>C14+C20+C27</f>
        <v>90270</v>
      </c>
      <c r="F12" s="1062"/>
      <c r="H12" s="342"/>
      <c r="I12" s="342"/>
      <c r="K12" s="342"/>
    </row>
    <row r="13" spans="1:11" ht="13.5" thickBot="1" x14ac:dyDescent="0.3"/>
    <row r="14" spans="1:11" ht="13.5" thickBot="1" x14ac:dyDescent="0.3">
      <c r="A14" s="1290" t="s">
        <v>49</v>
      </c>
      <c r="B14" s="1291"/>
      <c r="C14" s="56">
        <f>C15+C17</f>
        <v>13720</v>
      </c>
      <c r="E14" s="1063"/>
    </row>
    <row r="15" spans="1:11" s="27" customFormat="1" ht="13.5" customHeight="1" x14ac:dyDescent="0.25">
      <c r="A15" s="39" t="s">
        <v>58</v>
      </c>
      <c r="B15" s="68" t="s">
        <v>59</v>
      </c>
      <c r="C15" s="40">
        <f>SUM(C16)</f>
        <v>8780</v>
      </c>
      <c r="D15" s="122"/>
      <c r="E15" s="40"/>
      <c r="G15" s="28"/>
    </row>
    <row r="16" spans="1:11" s="52" customFormat="1" ht="13.5" customHeight="1" x14ac:dyDescent="0.25">
      <c r="A16" s="27" t="s">
        <v>60</v>
      </c>
      <c r="B16" s="69" t="s">
        <v>61</v>
      </c>
      <c r="C16" s="28">
        <v>8780</v>
      </c>
      <c r="D16" s="82"/>
      <c r="E16" s="83"/>
      <c r="F16" s="108"/>
      <c r="G16" s="28"/>
      <c r="H16" s="27"/>
    </row>
    <row r="17" spans="1:256" s="52" customFormat="1" ht="13.5" customHeight="1" x14ac:dyDescent="0.25">
      <c r="A17" s="68" t="s">
        <v>987</v>
      </c>
      <c r="B17" s="83" t="s">
        <v>85</v>
      </c>
      <c r="C17" s="40">
        <f>SUM(C18)</f>
        <v>4940</v>
      </c>
      <c r="D17" s="82"/>
      <c r="E17" s="83"/>
      <c r="F17" s="108"/>
      <c r="G17" s="28"/>
      <c r="H17" s="27"/>
    </row>
    <row r="18" spans="1:256" s="52" customFormat="1" ht="13.5" customHeight="1" x14ac:dyDescent="0.25">
      <c r="A18" s="52" t="s">
        <v>90</v>
      </c>
      <c r="B18" s="69" t="s">
        <v>85</v>
      </c>
      <c r="C18" s="28">
        <f>4110*1.2+8</f>
        <v>4940</v>
      </c>
      <c r="D18" s="82"/>
      <c r="E18" s="83"/>
      <c r="F18" s="46"/>
      <c r="G18" s="28"/>
      <c r="H18" s="107"/>
    </row>
    <row r="19" spans="1:256" s="52" customFormat="1" ht="13.5" customHeight="1" thickBot="1" x14ac:dyDescent="0.3">
      <c r="B19" s="69"/>
      <c r="C19" s="69"/>
      <c r="D19" s="82"/>
      <c r="E19" s="83"/>
      <c r="F19" s="46"/>
      <c r="G19" s="28"/>
      <c r="H19" s="107"/>
    </row>
    <row r="20" spans="1:256" s="67" customFormat="1" ht="13.5" thickBot="1" x14ac:dyDescent="0.3">
      <c r="A20" s="1274" t="s">
        <v>93</v>
      </c>
      <c r="B20" s="1275"/>
      <c r="C20" s="87">
        <f>C21+C23</f>
        <v>47600</v>
      </c>
      <c r="D20" s="105"/>
      <c r="E20" s="105"/>
    </row>
    <row r="21" spans="1:256" s="146" customFormat="1" x14ac:dyDescent="0.25">
      <c r="A21" s="68" t="s">
        <v>292</v>
      </c>
      <c r="B21" s="46" t="s">
        <v>293</v>
      </c>
      <c r="C21" s="58">
        <f>SUM(C22)</f>
        <v>9000</v>
      </c>
      <c r="D21" s="170"/>
      <c r="E21" s="170"/>
    </row>
    <row r="22" spans="1:256" s="52" customFormat="1" ht="13.5" customHeight="1" x14ac:dyDescent="0.25">
      <c r="A22" s="52" t="s">
        <v>577</v>
      </c>
      <c r="B22" s="27" t="s">
        <v>578</v>
      </c>
      <c r="C22" s="28">
        <v>9000</v>
      </c>
      <c r="D22" s="82"/>
      <c r="E22" s="83"/>
      <c r="F22" s="108"/>
      <c r="G22" s="28"/>
      <c r="H22" s="27"/>
      <c r="I22" s="69"/>
    </row>
    <row r="23" spans="1:256" s="80" customFormat="1" x14ac:dyDescent="0.25">
      <c r="A23" s="68" t="s">
        <v>119</v>
      </c>
      <c r="B23" s="40" t="s">
        <v>122</v>
      </c>
      <c r="C23" s="40">
        <f>SUM(C24:C25)</f>
        <v>38600</v>
      </c>
      <c r="D23" s="28"/>
      <c r="E23" s="161"/>
      <c r="F23" s="161"/>
    </row>
    <row r="24" spans="1:256" s="67" customFormat="1" x14ac:dyDescent="0.25">
      <c r="A24" s="52" t="s">
        <v>121</v>
      </c>
      <c r="B24" s="28" t="s">
        <v>122</v>
      </c>
      <c r="C24" s="28">
        <v>25600</v>
      </c>
      <c r="D24" s="28"/>
      <c r="E24" s="161"/>
      <c r="F24" s="161"/>
    </row>
    <row r="25" spans="1:256" s="52" customFormat="1" ht="13.5" customHeight="1" x14ac:dyDescent="0.25">
      <c r="A25" s="52" t="s">
        <v>127</v>
      </c>
      <c r="B25" s="69" t="s">
        <v>120</v>
      </c>
      <c r="C25" s="28">
        <v>13000</v>
      </c>
      <c r="D25" s="124"/>
      <c r="E25" s="83"/>
      <c r="F25" s="108"/>
      <c r="G25" s="28"/>
      <c r="H25" s="27"/>
      <c r="IV25" s="69">
        <f>SUM(C25:IU25)</f>
        <v>13000</v>
      </c>
    </row>
    <row r="26" spans="1:256" s="67" customFormat="1" ht="13.5" thickBot="1" x14ac:dyDescent="0.3">
      <c r="A26" s="52"/>
      <c r="B26" s="28"/>
      <c r="C26" s="69"/>
      <c r="D26" s="28"/>
      <c r="E26" s="161"/>
      <c r="F26" s="161"/>
    </row>
    <row r="27" spans="1:256" s="67" customFormat="1" ht="13.5" thickBot="1" x14ac:dyDescent="0.3">
      <c r="A27" s="1305" t="s">
        <v>135</v>
      </c>
      <c r="B27" s="1306"/>
      <c r="C27" s="144">
        <f>C28+C30</f>
        <v>28950</v>
      </c>
      <c r="D27" s="105"/>
      <c r="E27" s="105"/>
    </row>
    <row r="28" spans="1:256" s="146" customFormat="1" x14ac:dyDescent="0.25">
      <c r="A28" s="68" t="s">
        <v>136</v>
      </c>
      <c r="B28" s="46" t="s">
        <v>137</v>
      </c>
      <c r="C28" s="58">
        <f>SUM(C29)</f>
        <v>21150</v>
      </c>
      <c r="D28" s="170"/>
      <c r="E28" s="170"/>
    </row>
    <row r="29" spans="1:256" s="67" customFormat="1" x14ac:dyDescent="0.25">
      <c r="A29" s="52" t="s">
        <v>138</v>
      </c>
      <c r="B29" s="52" t="s">
        <v>139</v>
      </c>
      <c r="C29" s="28">
        <v>21150</v>
      </c>
      <c r="D29" s="105"/>
      <c r="E29" s="105"/>
    </row>
    <row r="30" spans="1:256" s="67" customFormat="1" x14ac:dyDescent="0.25">
      <c r="A30" s="68" t="s">
        <v>144</v>
      </c>
      <c r="B30" s="83" t="s">
        <v>145</v>
      </c>
      <c r="C30" s="40">
        <f>SUM(C31)</f>
        <v>7800</v>
      </c>
      <c r="D30" s="105"/>
      <c r="E30" s="105"/>
    </row>
    <row r="31" spans="1:256" s="67" customFormat="1" x14ac:dyDescent="0.25">
      <c r="A31" s="52" t="s">
        <v>146</v>
      </c>
      <c r="B31" s="69" t="s">
        <v>147</v>
      </c>
      <c r="C31" s="28">
        <v>7800</v>
      </c>
      <c r="D31" s="69"/>
      <c r="E31" s="105"/>
    </row>
    <row r="32" spans="1:256" s="67" customFormat="1" x14ac:dyDescent="0.25">
      <c r="C32" s="105"/>
      <c r="D32" s="105"/>
      <c r="E32" s="105"/>
    </row>
  </sheetData>
  <mergeCells count="4">
    <mergeCell ref="A6:E7"/>
    <mergeCell ref="A14:B14"/>
    <mergeCell ref="A20:B20"/>
    <mergeCell ref="A27:B27"/>
  </mergeCells>
  <pageMargins left="0.78740157480314965" right="0.19685039370078741" top="0.78740157480314965" bottom="0.78740157480314965" header="0.39370078740157483" footer="0.19685039370078741"/>
  <pageSetup paperSize="9" scale="90" orientation="portrait" r:id="rId1"/>
  <headerFooter>
    <oddHeader xml:space="preserve">&amp;L&amp;"Arial Narrow,Normal"&amp;8Presupuesto Municipal 2021&amp;R&amp;"Arial Narrow,Normal"&amp;8MUNICIPALIDAD DE VILLA MARÍA
Secretaría de Economía y Modernización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74"/>
  <sheetViews>
    <sheetView view="pageLayout" topLeftCell="C7" zoomScale="98" zoomScaleNormal="130" zoomScalePageLayoutView="98" workbookViewId="0">
      <selection activeCell="H11" sqref="H11:AP26"/>
    </sheetView>
  </sheetViews>
  <sheetFormatPr baseColWidth="10" defaultRowHeight="13" x14ac:dyDescent="0.3"/>
  <cols>
    <col min="1" max="1" width="9.7265625" style="74" customWidth="1"/>
    <col min="2" max="2" width="46" style="74" customWidth="1"/>
    <col min="3" max="3" width="12.7265625" style="72" customWidth="1"/>
    <col min="4" max="4" width="11.7265625" style="72" customWidth="1"/>
    <col min="5" max="5" width="14.54296875" style="72" customWidth="1"/>
    <col min="6" max="6" width="8.26953125" style="74" customWidth="1"/>
    <col min="7" max="7" width="7.453125" style="74" customWidth="1"/>
    <col min="8" max="256" width="11.453125" style="74"/>
    <col min="257" max="257" width="9.7265625" style="74" customWidth="1"/>
    <col min="258" max="258" width="46" style="74" customWidth="1"/>
    <col min="259" max="259" width="12.7265625" style="74" customWidth="1"/>
    <col min="260" max="260" width="11.7265625" style="74" customWidth="1"/>
    <col min="261" max="261" width="14.54296875" style="74" customWidth="1"/>
    <col min="262" max="262" width="8.26953125" style="74" customWidth="1"/>
    <col min="263" max="263" width="7.453125" style="74" customWidth="1"/>
    <col min="264" max="512" width="11.453125" style="74"/>
    <col min="513" max="513" width="9.7265625" style="74" customWidth="1"/>
    <col min="514" max="514" width="46" style="74" customWidth="1"/>
    <col min="515" max="515" width="12.7265625" style="74" customWidth="1"/>
    <col min="516" max="516" width="11.7265625" style="74" customWidth="1"/>
    <col min="517" max="517" width="14.54296875" style="74" customWidth="1"/>
    <col min="518" max="518" width="8.26953125" style="74" customWidth="1"/>
    <col min="519" max="519" width="7.453125" style="74" customWidth="1"/>
    <col min="520" max="768" width="11.453125" style="74"/>
    <col min="769" max="769" width="9.7265625" style="74" customWidth="1"/>
    <col min="770" max="770" width="46" style="74" customWidth="1"/>
    <col min="771" max="771" width="12.7265625" style="74" customWidth="1"/>
    <col min="772" max="772" width="11.7265625" style="74" customWidth="1"/>
    <col min="773" max="773" width="14.54296875" style="74" customWidth="1"/>
    <col min="774" max="774" width="8.26953125" style="74" customWidth="1"/>
    <col min="775" max="775" width="7.453125" style="74" customWidth="1"/>
    <col min="776" max="1024" width="11.453125" style="74"/>
    <col min="1025" max="1025" width="9.7265625" style="74" customWidth="1"/>
    <col min="1026" max="1026" width="46" style="74" customWidth="1"/>
    <col min="1027" max="1027" width="12.7265625" style="74" customWidth="1"/>
    <col min="1028" max="1028" width="11.7265625" style="74" customWidth="1"/>
    <col min="1029" max="1029" width="14.54296875" style="74" customWidth="1"/>
    <col min="1030" max="1030" width="8.26953125" style="74" customWidth="1"/>
    <col min="1031" max="1031" width="7.453125" style="74" customWidth="1"/>
    <col min="1032" max="1280" width="11.453125" style="74"/>
    <col min="1281" max="1281" width="9.7265625" style="74" customWidth="1"/>
    <col min="1282" max="1282" width="46" style="74" customWidth="1"/>
    <col min="1283" max="1283" width="12.7265625" style="74" customWidth="1"/>
    <col min="1284" max="1284" width="11.7265625" style="74" customWidth="1"/>
    <col min="1285" max="1285" width="14.54296875" style="74" customWidth="1"/>
    <col min="1286" max="1286" width="8.26953125" style="74" customWidth="1"/>
    <col min="1287" max="1287" width="7.453125" style="74" customWidth="1"/>
    <col min="1288" max="1536" width="11.453125" style="74"/>
    <col min="1537" max="1537" width="9.7265625" style="74" customWidth="1"/>
    <col min="1538" max="1538" width="46" style="74" customWidth="1"/>
    <col min="1539" max="1539" width="12.7265625" style="74" customWidth="1"/>
    <col min="1540" max="1540" width="11.7265625" style="74" customWidth="1"/>
    <col min="1541" max="1541" width="14.54296875" style="74" customWidth="1"/>
    <col min="1542" max="1542" width="8.26953125" style="74" customWidth="1"/>
    <col min="1543" max="1543" width="7.453125" style="74" customWidth="1"/>
    <col min="1544" max="1792" width="11.453125" style="74"/>
    <col min="1793" max="1793" width="9.7265625" style="74" customWidth="1"/>
    <col min="1794" max="1794" width="46" style="74" customWidth="1"/>
    <col min="1795" max="1795" width="12.7265625" style="74" customWidth="1"/>
    <col min="1796" max="1796" width="11.7265625" style="74" customWidth="1"/>
    <col min="1797" max="1797" width="14.54296875" style="74" customWidth="1"/>
    <col min="1798" max="1798" width="8.26953125" style="74" customWidth="1"/>
    <col min="1799" max="1799" width="7.453125" style="74" customWidth="1"/>
    <col min="1800" max="2048" width="11.453125" style="74"/>
    <col min="2049" max="2049" width="9.7265625" style="74" customWidth="1"/>
    <col min="2050" max="2050" width="46" style="74" customWidth="1"/>
    <col min="2051" max="2051" width="12.7265625" style="74" customWidth="1"/>
    <col min="2052" max="2052" width="11.7265625" style="74" customWidth="1"/>
    <col min="2053" max="2053" width="14.54296875" style="74" customWidth="1"/>
    <col min="2054" max="2054" width="8.26953125" style="74" customWidth="1"/>
    <col min="2055" max="2055" width="7.453125" style="74" customWidth="1"/>
    <col min="2056" max="2304" width="11.453125" style="74"/>
    <col min="2305" max="2305" width="9.7265625" style="74" customWidth="1"/>
    <col min="2306" max="2306" width="46" style="74" customWidth="1"/>
    <col min="2307" max="2307" width="12.7265625" style="74" customWidth="1"/>
    <col min="2308" max="2308" width="11.7265625" style="74" customWidth="1"/>
    <col min="2309" max="2309" width="14.54296875" style="74" customWidth="1"/>
    <col min="2310" max="2310" width="8.26953125" style="74" customWidth="1"/>
    <col min="2311" max="2311" width="7.453125" style="74" customWidth="1"/>
    <col min="2312" max="2560" width="11.453125" style="74"/>
    <col min="2561" max="2561" width="9.7265625" style="74" customWidth="1"/>
    <col min="2562" max="2562" width="46" style="74" customWidth="1"/>
    <col min="2563" max="2563" width="12.7265625" style="74" customWidth="1"/>
    <col min="2564" max="2564" width="11.7265625" style="74" customWidth="1"/>
    <col min="2565" max="2565" width="14.54296875" style="74" customWidth="1"/>
    <col min="2566" max="2566" width="8.26953125" style="74" customWidth="1"/>
    <col min="2567" max="2567" width="7.453125" style="74" customWidth="1"/>
    <col min="2568" max="2816" width="11.453125" style="74"/>
    <col min="2817" max="2817" width="9.7265625" style="74" customWidth="1"/>
    <col min="2818" max="2818" width="46" style="74" customWidth="1"/>
    <col min="2819" max="2819" width="12.7265625" style="74" customWidth="1"/>
    <col min="2820" max="2820" width="11.7265625" style="74" customWidth="1"/>
    <col min="2821" max="2821" width="14.54296875" style="74" customWidth="1"/>
    <col min="2822" max="2822" width="8.26953125" style="74" customWidth="1"/>
    <col min="2823" max="2823" width="7.453125" style="74" customWidth="1"/>
    <col min="2824" max="3072" width="11.453125" style="74"/>
    <col min="3073" max="3073" width="9.7265625" style="74" customWidth="1"/>
    <col min="3074" max="3074" width="46" style="74" customWidth="1"/>
    <col min="3075" max="3075" width="12.7265625" style="74" customWidth="1"/>
    <col min="3076" max="3076" width="11.7265625" style="74" customWidth="1"/>
    <col min="3077" max="3077" width="14.54296875" style="74" customWidth="1"/>
    <col min="3078" max="3078" width="8.26953125" style="74" customWidth="1"/>
    <col min="3079" max="3079" width="7.453125" style="74" customWidth="1"/>
    <col min="3080" max="3328" width="11.453125" style="74"/>
    <col min="3329" max="3329" width="9.7265625" style="74" customWidth="1"/>
    <col min="3330" max="3330" width="46" style="74" customWidth="1"/>
    <col min="3331" max="3331" width="12.7265625" style="74" customWidth="1"/>
    <col min="3332" max="3332" width="11.7265625" style="74" customWidth="1"/>
    <col min="3333" max="3333" width="14.54296875" style="74" customWidth="1"/>
    <col min="3334" max="3334" width="8.26953125" style="74" customWidth="1"/>
    <col min="3335" max="3335" width="7.453125" style="74" customWidth="1"/>
    <col min="3336" max="3584" width="11.453125" style="74"/>
    <col min="3585" max="3585" width="9.7265625" style="74" customWidth="1"/>
    <col min="3586" max="3586" width="46" style="74" customWidth="1"/>
    <col min="3587" max="3587" width="12.7265625" style="74" customWidth="1"/>
    <col min="3588" max="3588" width="11.7265625" style="74" customWidth="1"/>
    <col min="3589" max="3589" width="14.54296875" style="74" customWidth="1"/>
    <col min="3590" max="3590" width="8.26953125" style="74" customWidth="1"/>
    <col min="3591" max="3591" width="7.453125" style="74" customWidth="1"/>
    <col min="3592" max="3840" width="11.453125" style="74"/>
    <col min="3841" max="3841" width="9.7265625" style="74" customWidth="1"/>
    <col min="3842" max="3842" width="46" style="74" customWidth="1"/>
    <col min="3843" max="3843" width="12.7265625" style="74" customWidth="1"/>
    <col min="3844" max="3844" width="11.7265625" style="74" customWidth="1"/>
    <col min="3845" max="3845" width="14.54296875" style="74" customWidth="1"/>
    <col min="3846" max="3846" width="8.26953125" style="74" customWidth="1"/>
    <col min="3847" max="3847" width="7.453125" style="74" customWidth="1"/>
    <col min="3848" max="4096" width="11.453125" style="74"/>
    <col min="4097" max="4097" width="9.7265625" style="74" customWidth="1"/>
    <col min="4098" max="4098" width="46" style="74" customWidth="1"/>
    <col min="4099" max="4099" width="12.7265625" style="74" customWidth="1"/>
    <col min="4100" max="4100" width="11.7265625" style="74" customWidth="1"/>
    <col min="4101" max="4101" width="14.54296875" style="74" customWidth="1"/>
    <col min="4102" max="4102" width="8.26953125" style="74" customWidth="1"/>
    <col min="4103" max="4103" width="7.453125" style="74" customWidth="1"/>
    <col min="4104" max="4352" width="11.453125" style="74"/>
    <col min="4353" max="4353" width="9.7265625" style="74" customWidth="1"/>
    <col min="4354" max="4354" width="46" style="74" customWidth="1"/>
    <col min="4355" max="4355" width="12.7265625" style="74" customWidth="1"/>
    <col min="4356" max="4356" width="11.7265625" style="74" customWidth="1"/>
    <col min="4357" max="4357" width="14.54296875" style="74" customWidth="1"/>
    <col min="4358" max="4358" width="8.26953125" style="74" customWidth="1"/>
    <col min="4359" max="4359" width="7.453125" style="74" customWidth="1"/>
    <col min="4360" max="4608" width="11.453125" style="74"/>
    <col min="4609" max="4609" width="9.7265625" style="74" customWidth="1"/>
    <col min="4610" max="4610" width="46" style="74" customWidth="1"/>
    <col min="4611" max="4611" width="12.7265625" style="74" customWidth="1"/>
    <col min="4612" max="4612" width="11.7265625" style="74" customWidth="1"/>
    <col min="4613" max="4613" width="14.54296875" style="74" customWidth="1"/>
    <col min="4614" max="4614" width="8.26953125" style="74" customWidth="1"/>
    <col min="4615" max="4615" width="7.453125" style="74" customWidth="1"/>
    <col min="4616" max="4864" width="11.453125" style="74"/>
    <col min="4865" max="4865" width="9.7265625" style="74" customWidth="1"/>
    <col min="4866" max="4866" width="46" style="74" customWidth="1"/>
    <col min="4867" max="4867" width="12.7265625" style="74" customWidth="1"/>
    <col min="4868" max="4868" width="11.7265625" style="74" customWidth="1"/>
    <col min="4869" max="4869" width="14.54296875" style="74" customWidth="1"/>
    <col min="4870" max="4870" width="8.26953125" style="74" customWidth="1"/>
    <col min="4871" max="4871" width="7.453125" style="74" customWidth="1"/>
    <col min="4872" max="5120" width="11.453125" style="74"/>
    <col min="5121" max="5121" width="9.7265625" style="74" customWidth="1"/>
    <col min="5122" max="5122" width="46" style="74" customWidth="1"/>
    <col min="5123" max="5123" width="12.7265625" style="74" customWidth="1"/>
    <col min="5124" max="5124" width="11.7265625" style="74" customWidth="1"/>
    <col min="5125" max="5125" width="14.54296875" style="74" customWidth="1"/>
    <col min="5126" max="5126" width="8.26953125" style="74" customWidth="1"/>
    <col min="5127" max="5127" width="7.453125" style="74" customWidth="1"/>
    <col min="5128" max="5376" width="11.453125" style="74"/>
    <col min="5377" max="5377" width="9.7265625" style="74" customWidth="1"/>
    <col min="5378" max="5378" width="46" style="74" customWidth="1"/>
    <col min="5379" max="5379" width="12.7265625" style="74" customWidth="1"/>
    <col min="5380" max="5380" width="11.7265625" style="74" customWidth="1"/>
    <col min="5381" max="5381" width="14.54296875" style="74" customWidth="1"/>
    <col min="5382" max="5382" width="8.26953125" style="74" customWidth="1"/>
    <col min="5383" max="5383" width="7.453125" style="74" customWidth="1"/>
    <col min="5384" max="5632" width="11.453125" style="74"/>
    <col min="5633" max="5633" width="9.7265625" style="74" customWidth="1"/>
    <col min="5634" max="5634" width="46" style="74" customWidth="1"/>
    <col min="5635" max="5635" width="12.7265625" style="74" customWidth="1"/>
    <col min="5636" max="5636" width="11.7265625" style="74" customWidth="1"/>
    <col min="5637" max="5637" width="14.54296875" style="74" customWidth="1"/>
    <col min="5638" max="5638" width="8.26953125" style="74" customWidth="1"/>
    <col min="5639" max="5639" width="7.453125" style="74" customWidth="1"/>
    <col min="5640" max="5888" width="11.453125" style="74"/>
    <col min="5889" max="5889" width="9.7265625" style="74" customWidth="1"/>
    <col min="5890" max="5890" width="46" style="74" customWidth="1"/>
    <col min="5891" max="5891" width="12.7265625" style="74" customWidth="1"/>
    <col min="5892" max="5892" width="11.7265625" style="74" customWidth="1"/>
    <col min="5893" max="5893" width="14.54296875" style="74" customWidth="1"/>
    <col min="5894" max="5894" width="8.26953125" style="74" customWidth="1"/>
    <col min="5895" max="5895" width="7.453125" style="74" customWidth="1"/>
    <col min="5896" max="6144" width="11.453125" style="74"/>
    <col min="6145" max="6145" width="9.7265625" style="74" customWidth="1"/>
    <col min="6146" max="6146" width="46" style="74" customWidth="1"/>
    <col min="6147" max="6147" width="12.7265625" style="74" customWidth="1"/>
    <col min="6148" max="6148" width="11.7265625" style="74" customWidth="1"/>
    <col min="6149" max="6149" width="14.54296875" style="74" customWidth="1"/>
    <col min="6150" max="6150" width="8.26953125" style="74" customWidth="1"/>
    <col min="6151" max="6151" width="7.453125" style="74" customWidth="1"/>
    <col min="6152" max="6400" width="11.453125" style="74"/>
    <col min="6401" max="6401" width="9.7265625" style="74" customWidth="1"/>
    <col min="6402" max="6402" width="46" style="74" customWidth="1"/>
    <col min="6403" max="6403" width="12.7265625" style="74" customWidth="1"/>
    <col min="6404" max="6404" width="11.7265625" style="74" customWidth="1"/>
    <col min="6405" max="6405" width="14.54296875" style="74" customWidth="1"/>
    <col min="6406" max="6406" width="8.26953125" style="74" customWidth="1"/>
    <col min="6407" max="6407" width="7.453125" style="74" customWidth="1"/>
    <col min="6408" max="6656" width="11.453125" style="74"/>
    <col min="6657" max="6657" width="9.7265625" style="74" customWidth="1"/>
    <col min="6658" max="6658" width="46" style="74" customWidth="1"/>
    <col min="6659" max="6659" width="12.7265625" style="74" customWidth="1"/>
    <col min="6660" max="6660" width="11.7265625" style="74" customWidth="1"/>
    <col min="6661" max="6661" width="14.54296875" style="74" customWidth="1"/>
    <col min="6662" max="6662" width="8.26953125" style="74" customWidth="1"/>
    <col min="6663" max="6663" width="7.453125" style="74" customWidth="1"/>
    <col min="6664" max="6912" width="11.453125" style="74"/>
    <col min="6913" max="6913" width="9.7265625" style="74" customWidth="1"/>
    <col min="6914" max="6914" width="46" style="74" customWidth="1"/>
    <col min="6915" max="6915" width="12.7265625" style="74" customWidth="1"/>
    <col min="6916" max="6916" width="11.7265625" style="74" customWidth="1"/>
    <col min="6917" max="6917" width="14.54296875" style="74" customWidth="1"/>
    <col min="6918" max="6918" width="8.26953125" style="74" customWidth="1"/>
    <col min="6919" max="6919" width="7.453125" style="74" customWidth="1"/>
    <col min="6920" max="7168" width="11.453125" style="74"/>
    <col min="7169" max="7169" width="9.7265625" style="74" customWidth="1"/>
    <col min="7170" max="7170" width="46" style="74" customWidth="1"/>
    <col min="7171" max="7171" width="12.7265625" style="74" customWidth="1"/>
    <col min="7172" max="7172" width="11.7265625" style="74" customWidth="1"/>
    <col min="7173" max="7173" width="14.54296875" style="74" customWidth="1"/>
    <col min="7174" max="7174" width="8.26953125" style="74" customWidth="1"/>
    <col min="7175" max="7175" width="7.453125" style="74" customWidth="1"/>
    <col min="7176" max="7424" width="11.453125" style="74"/>
    <col min="7425" max="7425" width="9.7265625" style="74" customWidth="1"/>
    <col min="7426" max="7426" width="46" style="74" customWidth="1"/>
    <col min="7427" max="7427" width="12.7265625" style="74" customWidth="1"/>
    <col min="7428" max="7428" width="11.7265625" style="74" customWidth="1"/>
    <col min="7429" max="7429" width="14.54296875" style="74" customWidth="1"/>
    <col min="7430" max="7430" width="8.26953125" style="74" customWidth="1"/>
    <col min="7431" max="7431" width="7.453125" style="74" customWidth="1"/>
    <col min="7432" max="7680" width="11.453125" style="74"/>
    <col min="7681" max="7681" width="9.7265625" style="74" customWidth="1"/>
    <col min="7682" max="7682" width="46" style="74" customWidth="1"/>
    <col min="7683" max="7683" width="12.7265625" style="74" customWidth="1"/>
    <col min="7684" max="7684" width="11.7265625" style="74" customWidth="1"/>
    <col min="7685" max="7685" width="14.54296875" style="74" customWidth="1"/>
    <col min="7686" max="7686" width="8.26953125" style="74" customWidth="1"/>
    <col min="7687" max="7687" width="7.453125" style="74" customWidth="1"/>
    <col min="7688" max="7936" width="11.453125" style="74"/>
    <col min="7937" max="7937" width="9.7265625" style="74" customWidth="1"/>
    <col min="7938" max="7938" width="46" style="74" customWidth="1"/>
    <col min="7939" max="7939" width="12.7265625" style="74" customWidth="1"/>
    <col min="7940" max="7940" width="11.7265625" style="74" customWidth="1"/>
    <col min="7941" max="7941" width="14.54296875" style="74" customWidth="1"/>
    <col min="7942" max="7942" width="8.26953125" style="74" customWidth="1"/>
    <col min="7943" max="7943" width="7.453125" style="74" customWidth="1"/>
    <col min="7944" max="8192" width="11.453125" style="74"/>
    <col min="8193" max="8193" width="9.7265625" style="74" customWidth="1"/>
    <col min="8194" max="8194" width="46" style="74" customWidth="1"/>
    <col min="8195" max="8195" width="12.7265625" style="74" customWidth="1"/>
    <col min="8196" max="8196" width="11.7265625" style="74" customWidth="1"/>
    <col min="8197" max="8197" width="14.54296875" style="74" customWidth="1"/>
    <col min="8198" max="8198" width="8.26953125" style="74" customWidth="1"/>
    <col min="8199" max="8199" width="7.453125" style="74" customWidth="1"/>
    <col min="8200" max="8448" width="11.453125" style="74"/>
    <col min="8449" max="8449" width="9.7265625" style="74" customWidth="1"/>
    <col min="8450" max="8450" width="46" style="74" customWidth="1"/>
    <col min="8451" max="8451" width="12.7265625" style="74" customWidth="1"/>
    <col min="8452" max="8452" width="11.7265625" style="74" customWidth="1"/>
    <col min="8453" max="8453" width="14.54296875" style="74" customWidth="1"/>
    <col min="8454" max="8454" width="8.26953125" style="74" customWidth="1"/>
    <col min="8455" max="8455" width="7.453125" style="74" customWidth="1"/>
    <col min="8456" max="8704" width="11.453125" style="74"/>
    <col min="8705" max="8705" width="9.7265625" style="74" customWidth="1"/>
    <col min="8706" max="8706" width="46" style="74" customWidth="1"/>
    <col min="8707" max="8707" width="12.7265625" style="74" customWidth="1"/>
    <col min="8708" max="8708" width="11.7265625" style="74" customWidth="1"/>
    <col min="8709" max="8709" width="14.54296875" style="74" customWidth="1"/>
    <col min="8710" max="8710" width="8.26953125" style="74" customWidth="1"/>
    <col min="8711" max="8711" width="7.453125" style="74" customWidth="1"/>
    <col min="8712" max="8960" width="11.453125" style="74"/>
    <col min="8961" max="8961" width="9.7265625" style="74" customWidth="1"/>
    <col min="8962" max="8962" width="46" style="74" customWidth="1"/>
    <col min="8963" max="8963" width="12.7265625" style="74" customWidth="1"/>
    <col min="8964" max="8964" width="11.7265625" style="74" customWidth="1"/>
    <col min="8965" max="8965" width="14.54296875" style="74" customWidth="1"/>
    <col min="8966" max="8966" width="8.26953125" style="74" customWidth="1"/>
    <col min="8967" max="8967" width="7.453125" style="74" customWidth="1"/>
    <col min="8968" max="9216" width="11.453125" style="74"/>
    <col min="9217" max="9217" width="9.7265625" style="74" customWidth="1"/>
    <col min="9218" max="9218" width="46" style="74" customWidth="1"/>
    <col min="9219" max="9219" width="12.7265625" style="74" customWidth="1"/>
    <col min="9220" max="9220" width="11.7265625" style="74" customWidth="1"/>
    <col min="9221" max="9221" width="14.54296875" style="74" customWidth="1"/>
    <col min="9222" max="9222" width="8.26953125" style="74" customWidth="1"/>
    <col min="9223" max="9223" width="7.453125" style="74" customWidth="1"/>
    <col min="9224" max="9472" width="11.453125" style="74"/>
    <col min="9473" max="9473" width="9.7265625" style="74" customWidth="1"/>
    <col min="9474" max="9474" width="46" style="74" customWidth="1"/>
    <col min="9475" max="9475" width="12.7265625" style="74" customWidth="1"/>
    <col min="9476" max="9476" width="11.7265625" style="74" customWidth="1"/>
    <col min="9477" max="9477" width="14.54296875" style="74" customWidth="1"/>
    <col min="9478" max="9478" width="8.26953125" style="74" customWidth="1"/>
    <col min="9479" max="9479" width="7.453125" style="74" customWidth="1"/>
    <col min="9480" max="9728" width="11.453125" style="74"/>
    <col min="9729" max="9729" width="9.7265625" style="74" customWidth="1"/>
    <col min="9730" max="9730" width="46" style="74" customWidth="1"/>
    <col min="9731" max="9731" width="12.7265625" style="74" customWidth="1"/>
    <col min="9732" max="9732" width="11.7265625" style="74" customWidth="1"/>
    <col min="9733" max="9733" width="14.54296875" style="74" customWidth="1"/>
    <col min="9734" max="9734" width="8.26953125" style="74" customWidth="1"/>
    <col min="9735" max="9735" width="7.453125" style="74" customWidth="1"/>
    <col min="9736" max="9984" width="11.453125" style="74"/>
    <col min="9985" max="9985" width="9.7265625" style="74" customWidth="1"/>
    <col min="9986" max="9986" width="46" style="74" customWidth="1"/>
    <col min="9987" max="9987" width="12.7265625" style="74" customWidth="1"/>
    <col min="9988" max="9988" width="11.7265625" style="74" customWidth="1"/>
    <col min="9989" max="9989" width="14.54296875" style="74" customWidth="1"/>
    <col min="9990" max="9990" width="8.26953125" style="74" customWidth="1"/>
    <col min="9991" max="9991" width="7.453125" style="74" customWidth="1"/>
    <col min="9992" max="10240" width="11.453125" style="74"/>
    <col min="10241" max="10241" width="9.7265625" style="74" customWidth="1"/>
    <col min="10242" max="10242" width="46" style="74" customWidth="1"/>
    <col min="10243" max="10243" width="12.7265625" style="74" customWidth="1"/>
    <col min="10244" max="10244" width="11.7265625" style="74" customWidth="1"/>
    <col min="10245" max="10245" width="14.54296875" style="74" customWidth="1"/>
    <col min="10246" max="10246" width="8.26953125" style="74" customWidth="1"/>
    <col min="10247" max="10247" width="7.453125" style="74" customWidth="1"/>
    <col min="10248" max="10496" width="11.453125" style="74"/>
    <col min="10497" max="10497" width="9.7265625" style="74" customWidth="1"/>
    <col min="10498" max="10498" width="46" style="74" customWidth="1"/>
    <col min="10499" max="10499" width="12.7265625" style="74" customWidth="1"/>
    <col min="10500" max="10500" width="11.7265625" style="74" customWidth="1"/>
    <col min="10501" max="10501" width="14.54296875" style="74" customWidth="1"/>
    <col min="10502" max="10502" width="8.26953125" style="74" customWidth="1"/>
    <col min="10503" max="10503" width="7.453125" style="74" customWidth="1"/>
    <col min="10504" max="10752" width="11.453125" style="74"/>
    <col min="10753" max="10753" width="9.7265625" style="74" customWidth="1"/>
    <col min="10754" max="10754" width="46" style="74" customWidth="1"/>
    <col min="10755" max="10755" width="12.7265625" style="74" customWidth="1"/>
    <col min="10756" max="10756" width="11.7265625" style="74" customWidth="1"/>
    <col min="10757" max="10757" width="14.54296875" style="74" customWidth="1"/>
    <col min="10758" max="10758" width="8.26953125" style="74" customWidth="1"/>
    <col min="10759" max="10759" width="7.453125" style="74" customWidth="1"/>
    <col min="10760" max="11008" width="11.453125" style="74"/>
    <col min="11009" max="11009" width="9.7265625" style="74" customWidth="1"/>
    <col min="11010" max="11010" width="46" style="74" customWidth="1"/>
    <col min="11011" max="11011" width="12.7265625" style="74" customWidth="1"/>
    <col min="11012" max="11012" width="11.7265625" style="74" customWidth="1"/>
    <col min="11013" max="11013" width="14.54296875" style="74" customWidth="1"/>
    <col min="11014" max="11014" width="8.26953125" style="74" customWidth="1"/>
    <col min="11015" max="11015" width="7.453125" style="74" customWidth="1"/>
    <col min="11016" max="11264" width="11.453125" style="74"/>
    <col min="11265" max="11265" width="9.7265625" style="74" customWidth="1"/>
    <col min="11266" max="11266" width="46" style="74" customWidth="1"/>
    <col min="11267" max="11267" width="12.7265625" style="74" customWidth="1"/>
    <col min="11268" max="11268" width="11.7265625" style="74" customWidth="1"/>
    <col min="11269" max="11269" width="14.54296875" style="74" customWidth="1"/>
    <col min="11270" max="11270" width="8.26953125" style="74" customWidth="1"/>
    <col min="11271" max="11271" width="7.453125" style="74" customWidth="1"/>
    <col min="11272" max="11520" width="11.453125" style="74"/>
    <col min="11521" max="11521" width="9.7265625" style="74" customWidth="1"/>
    <col min="11522" max="11522" width="46" style="74" customWidth="1"/>
    <col min="11523" max="11523" width="12.7265625" style="74" customWidth="1"/>
    <col min="11524" max="11524" width="11.7265625" style="74" customWidth="1"/>
    <col min="11525" max="11525" width="14.54296875" style="74" customWidth="1"/>
    <col min="11526" max="11526" width="8.26953125" style="74" customWidth="1"/>
    <col min="11527" max="11527" width="7.453125" style="74" customWidth="1"/>
    <col min="11528" max="11776" width="11.453125" style="74"/>
    <col min="11777" max="11777" width="9.7265625" style="74" customWidth="1"/>
    <col min="11778" max="11778" width="46" style="74" customWidth="1"/>
    <col min="11779" max="11779" width="12.7265625" style="74" customWidth="1"/>
    <col min="11780" max="11780" width="11.7265625" style="74" customWidth="1"/>
    <col min="11781" max="11781" width="14.54296875" style="74" customWidth="1"/>
    <col min="11782" max="11782" width="8.26953125" style="74" customWidth="1"/>
    <col min="11783" max="11783" width="7.453125" style="74" customWidth="1"/>
    <col min="11784" max="12032" width="11.453125" style="74"/>
    <col min="12033" max="12033" width="9.7265625" style="74" customWidth="1"/>
    <col min="12034" max="12034" width="46" style="74" customWidth="1"/>
    <col min="12035" max="12035" width="12.7265625" style="74" customWidth="1"/>
    <col min="12036" max="12036" width="11.7265625" style="74" customWidth="1"/>
    <col min="12037" max="12037" width="14.54296875" style="74" customWidth="1"/>
    <col min="12038" max="12038" width="8.26953125" style="74" customWidth="1"/>
    <col min="12039" max="12039" width="7.453125" style="74" customWidth="1"/>
    <col min="12040" max="12288" width="11.453125" style="74"/>
    <col min="12289" max="12289" width="9.7265625" style="74" customWidth="1"/>
    <col min="12290" max="12290" width="46" style="74" customWidth="1"/>
    <col min="12291" max="12291" width="12.7265625" style="74" customWidth="1"/>
    <col min="12292" max="12292" width="11.7265625" style="74" customWidth="1"/>
    <col min="12293" max="12293" width="14.54296875" style="74" customWidth="1"/>
    <col min="12294" max="12294" width="8.26953125" style="74" customWidth="1"/>
    <col min="12295" max="12295" width="7.453125" style="74" customWidth="1"/>
    <col min="12296" max="12544" width="11.453125" style="74"/>
    <col min="12545" max="12545" width="9.7265625" style="74" customWidth="1"/>
    <col min="12546" max="12546" width="46" style="74" customWidth="1"/>
    <col min="12547" max="12547" width="12.7265625" style="74" customWidth="1"/>
    <col min="12548" max="12548" width="11.7265625" style="74" customWidth="1"/>
    <col min="12549" max="12549" width="14.54296875" style="74" customWidth="1"/>
    <col min="12550" max="12550" width="8.26953125" style="74" customWidth="1"/>
    <col min="12551" max="12551" width="7.453125" style="74" customWidth="1"/>
    <col min="12552" max="12800" width="11.453125" style="74"/>
    <col min="12801" max="12801" width="9.7265625" style="74" customWidth="1"/>
    <col min="12802" max="12802" width="46" style="74" customWidth="1"/>
    <col min="12803" max="12803" width="12.7265625" style="74" customWidth="1"/>
    <col min="12804" max="12804" width="11.7265625" style="74" customWidth="1"/>
    <col min="12805" max="12805" width="14.54296875" style="74" customWidth="1"/>
    <col min="12806" max="12806" width="8.26953125" style="74" customWidth="1"/>
    <col min="12807" max="12807" width="7.453125" style="74" customWidth="1"/>
    <col min="12808" max="13056" width="11.453125" style="74"/>
    <col min="13057" max="13057" width="9.7265625" style="74" customWidth="1"/>
    <col min="13058" max="13058" width="46" style="74" customWidth="1"/>
    <col min="13059" max="13059" width="12.7265625" style="74" customWidth="1"/>
    <col min="13060" max="13060" width="11.7265625" style="74" customWidth="1"/>
    <col min="13061" max="13061" width="14.54296875" style="74" customWidth="1"/>
    <col min="13062" max="13062" width="8.26953125" style="74" customWidth="1"/>
    <col min="13063" max="13063" width="7.453125" style="74" customWidth="1"/>
    <col min="13064" max="13312" width="11.453125" style="74"/>
    <col min="13313" max="13313" width="9.7265625" style="74" customWidth="1"/>
    <col min="13314" max="13314" width="46" style="74" customWidth="1"/>
    <col min="13315" max="13315" width="12.7265625" style="74" customWidth="1"/>
    <col min="13316" max="13316" width="11.7265625" style="74" customWidth="1"/>
    <col min="13317" max="13317" width="14.54296875" style="74" customWidth="1"/>
    <col min="13318" max="13318" width="8.26953125" style="74" customWidth="1"/>
    <col min="13319" max="13319" width="7.453125" style="74" customWidth="1"/>
    <col min="13320" max="13568" width="11.453125" style="74"/>
    <col min="13569" max="13569" width="9.7265625" style="74" customWidth="1"/>
    <col min="13570" max="13570" width="46" style="74" customWidth="1"/>
    <col min="13571" max="13571" width="12.7265625" style="74" customWidth="1"/>
    <col min="13572" max="13572" width="11.7265625" style="74" customWidth="1"/>
    <col min="13573" max="13573" width="14.54296875" style="74" customWidth="1"/>
    <col min="13574" max="13574" width="8.26953125" style="74" customWidth="1"/>
    <col min="13575" max="13575" width="7.453125" style="74" customWidth="1"/>
    <col min="13576" max="13824" width="11.453125" style="74"/>
    <col min="13825" max="13825" width="9.7265625" style="74" customWidth="1"/>
    <col min="13826" max="13826" width="46" style="74" customWidth="1"/>
    <col min="13827" max="13827" width="12.7265625" style="74" customWidth="1"/>
    <col min="13828" max="13828" width="11.7265625" style="74" customWidth="1"/>
    <col min="13829" max="13829" width="14.54296875" style="74" customWidth="1"/>
    <col min="13830" max="13830" width="8.26953125" style="74" customWidth="1"/>
    <col min="13831" max="13831" width="7.453125" style="74" customWidth="1"/>
    <col min="13832" max="14080" width="11.453125" style="74"/>
    <col min="14081" max="14081" width="9.7265625" style="74" customWidth="1"/>
    <col min="14082" max="14082" width="46" style="74" customWidth="1"/>
    <col min="14083" max="14083" width="12.7265625" style="74" customWidth="1"/>
    <col min="14084" max="14084" width="11.7265625" style="74" customWidth="1"/>
    <col min="14085" max="14085" width="14.54296875" style="74" customWidth="1"/>
    <col min="14086" max="14086" width="8.26953125" style="74" customWidth="1"/>
    <col min="14087" max="14087" width="7.453125" style="74" customWidth="1"/>
    <col min="14088" max="14336" width="11.453125" style="74"/>
    <col min="14337" max="14337" width="9.7265625" style="74" customWidth="1"/>
    <col min="14338" max="14338" width="46" style="74" customWidth="1"/>
    <col min="14339" max="14339" width="12.7265625" style="74" customWidth="1"/>
    <col min="14340" max="14340" width="11.7265625" style="74" customWidth="1"/>
    <col min="14341" max="14341" width="14.54296875" style="74" customWidth="1"/>
    <col min="14342" max="14342" width="8.26953125" style="74" customWidth="1"/>
    <col min="14343" max="14343" width="7.453125" style="74" customWidth="1"/>
    <col min="14344" max="14592" width="11.453125" style="74"/>
    <col min="14593" max="14593" width="9.7265625" style="74" customWidth="1"/>
    <col min="14594" max="14594" width="46" style="74" customWidth="1"/>
    <col min="14595" max="14595" width="12.7265625" style="74" customWidth="1"/>
    <col min="14596" max="14596" width="11.7265625" style="74" customWidth="1"/>
    <col min="14597" max="14597" width="14.54296875" style="74" customWidth="1"/>
    <col min="14598" max="14598" width="8.26953125" style="74" customWidth="1"/>
    <col min="14599" max="14599" width="7.453125" style="74" customWidth="1"/>
    <col min="14600" max="14848" width="11.453125" style="74"/>
    <col min="14849" max="14849" width="9.7265625" style="74" customWidth="1"/>
    <col min="14850" max="14850" width="46" style="74" customWidth="1"/>
    <col min="14851" max="14851" width="12.7265625" style="74" customWidth="1"/>
    <col min="14852" max="14852" width="11.7265625" style="74" customWidth="1"/>
    <col min="14853" max="14853" width="14.54296875" style="74" customWidth="1"/>
    <col min="14854" max="14854" width="8.26953125" style="74" customWidth="1"/>
    <col min="14855" max="14855" width="7.453125" style="74" customWidth="1"/>
    <col min="14856" max="15104" width="11.453125" style="74"/>
    <col min="15105" max="15105" width="9.7265625" style="74" customWidth="1"/>
    <col min="15106" max="15106" width="46" style="74" customWidth="1"/>
    <col min="15107" max="15107" width="12.7265625" style="74" customWidth="1"/>
    <col min="15108" max="15108" width="11.7265625" style="74" customWidth="1"/>
    <col min="15109" max="15109" width="14.54296875" style="74" customWidth="1"/>
    <col min="15110" max="15110" width="8.26953125" style="74" customWidth="1"/>
    <col min="15111" max="15111" width="7.453125" style="74" customWidth="1"/>
    <col min="15112" max="15360" width="11.453125" style="74"/>
    <col min="15361" max="15361" width="9.7265625" style="74" customWidth="1"/>
    <col min="15362" max="15362" width="46" style="74" customWidth="1"/>
    <col min="15363" max="15363" width="12.7265625" style="74" customWidth="1"/>
    <col min="15364" max="15364" width="11.7265625" style="74" customWidth="1"/>
    <col min="15365" max="15365" width="14.54296875" style="74" customWidth="1"/>
    <col min="15366" max="15366" width="8.26953125" style="74" customWidth="1"/>
    <col min="15367" max="15367" width="7.453125" style="74" customWidth="1"/>
    <col min="15368" max="15616" width="11.453125" style="74"/>
    <col min="15617" max="15617" width="9.7265625" style="74" customWidth="1"/>
    <col min="15618" max="15618" width="46" style="74" customWidth="1"/>
    <col min="15619" max="15619" width="12.7265625" style="74" customWidth="1"/>
    <col min="15620" max="15620" width="11.7265625" style="74" customWidth="1"/>
    <col min="15621" max="15621" width="14.54296875" style="74" customWidth="1"/>
    <col min="15622" max="15622" width="8.26953125" style="74" customWidth="1"/>
    <col min="15623" max="15623" width="7.453125" style="74" customWidth="1"/>
    <col min="15624" max="15872" width="11.453125" style="74"/>
    <col min="15873" max="15873" width="9.7265625" style="74" customWidth="1"/>
    <col min="15874" max="15874" width="46" style="74" customWidth="1"/>
    <col min="15875" max="15875" width="12.7265625" style="74" customWidth="1"/>
    <col min="15876" max="15876" width="11.7265625" style="74" customWidth="1"/>
    <col min="15877" max="15877" width="14.54296875" style="74" customWidth="1"/>
    <col min="15878" max="15878" width="8.26953125" style="74" customWidth="1"/>
    <col min="15879" max="15879" width="7.453125" style="74" customWidth="1"/>
    <col min="15880" max="16128" width="11.453125" style="74"/>
    <col min="16129" max="16129" width="9.7265625" style="74" customWidth="1"/>
    <col min="16130" max="16130" width="46" style="74" customWidth="1"/>
    <col min="16131" max="16131" width="12.7265625" style="74" customWidth="1"/>
    <col min="16132" max="16132" width="11.7265625" style="74" customWidth="1"/>
    <col min="16133" max="16133" width="14.54296875" style="74" customWidth="1"/>
    <col min="16134" max="16134" width="8.26953125" style="74" customWidth="1"/>
    <col min="16135" max="16135" width="7.453125" style="74" customWidth="1"/>
    <col min="16136" max="16384" width="11.453125" style="74"/>
  </cols>
  <sheetData>
    <row r="1" spans="1:5" x14ac:dyDescent="0.3">
      <c r="A1" s="915" t="s">
        <v>971</v>
      </c>
      <c r="B1" s="915"/>
    </row>
    <row r="2" spans="1:5" x14ac:dyDescent="0.3">
      <c r="A2" s="916"/>
    </row>
    <row r="3" spans="1:5" ht="13.5" thickBot="1" x14ac:dyDescent="0.35"/>
    <row r="4" spans="1:5" x14ac:dyDescent="0.3">
      <c r="A4" s="1052" t="s">
        <v>972</v>
      </c>
      <c r="B4" s="1053"/>
      <c r="C4" s="1054"/>
      <c r="D4" s="1055" t="s">
        <v>1</v>
      </c>
      <c r="E4" s="1035" t="s">
        <v>973</v>
      </c>
    </row>
    <row r="5" spans="1:5" ht="13.5" thickBot="1" x14ac:dyDescent="0.35">
      <c r="A5" s="1056"/>
      <c r="B5" s="1057"/>
      <c r="C5" s="1058"/>
      <c r="D5" s="1059"/>
      <c r="E5" s="1040"/>
    </row>
    <row r="6" spans="1:5" s="917" customFormat="1" ht="13.5" customHeight="1" x14ac:dyDescent="0.25">
      <c r="A6" s="1268" t="s">
        <v>974</v>
      </c>
      <c r="B6" s="1269"/>
      <c r="C6" s="1269"/>
      <c r="D6" s="1269"/>
      <c r="E6" s="1270"/>
    </row>
    <row r="7" spans="1:5" s="917" customFormat="1" ht="11.5" x14ac:dyDescent="0.25">
      <c r="A7" s="1311"/>
      <c r="B7" s="1312"/>
      <c r="C7" s="1312"/>
      <c r="D7" s="1312"/>
      <c r="E7" s="1313"/>
    </row>
    <row r="8" spans="1:5" s="917" customFormat="1" ht="11.5" x14ac:dyDescent="0.25">
      <c r="A8" s="1311"/>
      <c r="B8" s="1312"/>
      <c r="C8" s="1312"/>
      <c r="D8" s="1312"/>
      <c r="E8" s="1313"/>
    </row>
    <row r="9" spans="1:5" s="917" customFormat="1" ht="11.5" x14ac:dyDescent="0.25">
      <c r="A9" s="1311"/>
      <c r="B9" s="1312"/>
      <c r="C9" s="1312"/>
      <c r="D9" s="1312"/>
      <c r="E9" s="1313"/>
    </row>
    <row r="10" spans="1:5" s="917" customFormat="1" ht="11.5" x14ac:dyDescent="0.25">
      <c r="A10" s="1311"/>
      <c r="B10" s="1312"/>
      <c r="C10" s="1312"/>
      <c r="D10" s="1312"/>
      <c r="E10" s="1313"/>
    </row>
    <row r="11" spans="1:5" s="917" customFormat="1" ht="11.5" x14ac:dyDescent="0.25">
      <c r="A11" s="1311"/>
      <c r="B11" s="1312"/>
      <c r="C11" s="1312"/>
      <c r="D11" s="1312"/>
      <c r="E11" s="1313"/>
    </row>
    <row r="12" spans="1:5" s="917" customFormat="1" ht="22.5" customHeight="1" thickBot="1" x14ac:dyDescent="0.3">
      <c r="A12" s="1271"/>
      <c r="B12" s="1272"/>
      <c r="C12" s="1272"/>
      <c r="D12" s="1272"/>
      <c r="E12" s="1273"/>
    </row>
    <row r="13" spans="1:5" s="917" customFormat="1" ht="11.5" x14ac:dyDescent="0.25">
      <c r="A13" s="206" t="s">
        <v>398</v>
      </c>
      <c r="B13" s="89"/>
      <c r="C13" s="76"/>
      <c r="D13" s="76"/>
      <c r="E13" s="207"/>
    </row>
    <row r="14" spans="1:5" s="917" customFormat="1" ht="11.5" x14ac:dyDescent="0.25">
      <c r="A14" s="206" t="s">
        <v>975</v>
      </c>
      <c r="B14" s="89"/>
      <c r="C14" s="76"/>
      <c r="D14" s="76"/>
      <c r="E14" s="207"/>
    </row>
    <row r="15" spans="1:5" s="917" customFormat="1" ht="11.5" x14ac:dyDescent="0.25">
      <c r="A15" s="206" t="s">
        <v>976</v>
      </c>
      <c r="B15" s="89"/>
      <c r="C15" s="76"/>
      <c r="D15" s="76"/>
      <c r="E15" s="207"/>
    </row>
    <row r="16" spans="1:5" s="917" customFormat="1" ht="12" thickBot="1" x14ac:dyDescent="0.3">
      <c r="A16" s="206" t="s">
        <v>4</v>
      </c>
      <c r="B16" s="89"/>
      <c r="C16" s="76"/>
      <c r="D16" s="76"/>
      <c r="E16" s="207"/>
    </row>
    <row r="17" spans="1:12" s="917" customFormat="1" ht="12" thickBot="1" x14ac:dyDescent="0.3">
      <c r="A17" s="1041" t="s">
        <v>5</v>
      </c>
      <c r="B17" s="1042"/>
      <c r="C17" s="1043"/>
      <c r="D17" s="1060"/>
      <c r="E17" s="1044">
        <f>C19+C42+C62+C86</f>
        <v>11059129.510000002</v>
      </c>
      <c r="F17" s="1061"/>
    </row>
    <row r="18" spans="1:12" s="925" customFormat="1" ht="12" thickBot="1" x14ac:dyDescent="0.3">
      <c r="A18" s="223"/>
      <c r="B18" s="223"/>
      <c r="C18" s="224"/>
      <c r="D18" s="224"/>
      <c r="E18" s="224"/>
    </row>
    <row r="19" spans="1:12" s="925" customFormat="1" ht="12" thickBot="1" x14ac:dyDescent="0.3">
      <c r="A19" s="1527" t="s">
        <v>6</v>
      </c>
      <c r="B19" s="1528"/>
      <c r="C19" s="995">
        <f>C20+C27+C34</f>
        <v>8074629.5100000007</v>
      </c>
      <c r="D19" s="224"/>
      <c r="E19" s="440"/>
    </row>
    <row r="20" spans="1:12" s="81" customFormat="1" ht="12.75" customHeight="1" x14ac:dyDescent="0.3">
      <c r="A20" s="39" t="s">
        <v>7</v>
      </c>
      <c r="B20" s="228" t="s">
        <v>8</v>
      </c>
      <c r="C20" s="40">
        <f>SUM(C21:C26)</f>
        <v>1076613.04</v>
      </c>
      <c r="D20" s="122"/>
      <c r="E20" s="28"/>
      <c r="F20" s="229"/>
    </row>
    <row r="21" spans="1:12" s="75" customFormat="1" ht="12.75" customHeight="1" thickBot="1" x14ac:dyDescent="0.35">
      <c r="A21" s="27" t="s">
        <v>9</v>
      </c>
      <c r="B21" s="28" t="s">
        <v>10</v>
      </c>
      <c r="C21" s="28">
        <f>714389.44+67819.37+125080.11</f>
        <v>907288.91999999993</v>
      </c>
      <c r="D21" s="122"/>
      <c r="E21" s="83"/>
      <c r="F21" s="232"/>
    </row>
    <row r="22" spans="1:12" s="75" customFormat="1" ht="12.75" customHeight="1" thickBot="1" x14ac:dyDescent="0.35">
      <c r="A22" s="27" t="s">
        <v>11</v>
      </c>
      <c r="B22" s="28" t="s">
        <v>12</v>
      </c>
      <c r="C22" s="28">
        <f>111182.31+31270</f>
        <v>142452.31</v>
      </c>
      <c r="D22" s="122"/>
      <c r="E22" s="83"/>
      <c r="F22" s="232"/>
      <c r="H22" s="955"/>
      <c r="I22" s="955"/>
      <c r="J22" s="955"/>
      <c r="K22" s="955"/>
      <c r="L22" s="955"/>
    </row>
    <row r="23" spans="1:12" s="109" customFormat="1" ht="12.75" customHeight="1" x14ac:dyDescent="0.3">
      <c r="A23" s="27" t="s">
        <v>13</v>
      </c>
      <c r="B23" s="28" t="s">
        <v>14</v>
      </c>
      <c r="C23" s="28">
        <v>26868.81</v>
      </c>
      <c r="D23" s="122"/>
      <c r="E23" s="83"/>
      <c r="F23" s="232"/>
    </row>
    <row r="24" spans="1:12" s="109" customFormat="1" ht="12.75" customHeight="1" x14ac:dyDescent="0.3">
      <c r="A24" s="27" t="s">
        <v>15</v>
      </c>
      <c r="B24" s="28" t="s">
        <v>16</v>
      </c>
      <c r="C24" s="28">
        <v>1</v>
      </c>
      <c r="D24" s="122"/>
      <c r="E24" s="83"/>
      <c r="F24" s="232"/>
    </row>
    <row r="25" spans="1:12" s="109" customFormat="1" ht="12.75" customHeight="1" x14ac:dyDescent="0.3">
      <c r="A25" s="27" t="s">
        <v>17</v>
      </c>
      <c r="B25" s="28" t="s">
        <v>18</v>
      </c>
      <c r="C25" s="28">
        <v>1</v>
      </c>
      <c r="D25" s="122"/>
      <c r="E25" s="83"/>
      <c r="F25" s="232"/>
    </row>
    <row r="26" spans="1:12" s="109" customFormat="1" ht="12.75" customHeight="1" x14ac:dyDescent="0.3">
      <c r="A26" s="27" t="s">
        <v>19</v>
      </c>
      <c r="B26" s="28" t="s">
        <v>20</v>
      </c>
      <c r="C26" s="28">
        <v>1</v>
      </c>
      <c r="D26" s="122"/>
      <c r="E26" s="83"/>
      <c r="F26" s="232"/>
    </row>
    <row r="27" spans="1:12" s="109" customFormat="1" ht="12.75" customHeight="1" x14ac:dyDescent="0.3">
      <c r="A27" s="39" t="s">
        <v>21</v>
      </c>
      <c r="B27" s="40" t="s">
        <v>22</v>
      </c>
      <c r="C27" s="40">
        <f>SUM(C28:C33)</f>
        <v>6998010.4700000007</v>
      </c>
      <c r="D27" s="122"/>
      <c r="E27" s="83"/>
      <c r="F27" s="232"/>
    </row>
    <row r="28" spans="1:12" s="109" customFormat="1" ht="12.75" customHeight="1" x14ac:dyDescent="0.3">
      <c r="A28" s="27" t="s">
        <v>23</v>
      </c>
      <c r="B28" s="28" t="s">
        <v>24</v>
      </c>
      <c r="C28" s="28">
        <f>4742465.86+251359.93+853643.83</f>
        <v>5847469.6200000001</v>
      </c>
      <c r="D28" s="122"/>
      <c r="E28" s="83"/>
      <c r="F28" s="233"/>
    </row>
    <row r="29" spans="1:12" s="75" customFormat="1" ht="12.75" customHeight="1" x14ac:dyDescent="0.3">
      <c r="A29" s="27" t="s">
        <v>25</v>
      </c>
      <c r="B29" s="28" t="s">
        <v>26</v>
      </c>
      <c r="C29" s="28">
        <f>213410.98+758794.55</f>
        <v>972205.53</v>
      </c>
      <c r="D29" s="83"/>
      <c r="F29" s="234"/>
      <c r="G29" s="81"/>
      <c r="H29" s="81"/>
    </row>
    <row r="30" spans="1:12" s="75" customFormat="1" ht="12.75" customHeight="1" x14ac:dyDescent="0.3">
      <c r="A30" s="27" t="s">
        <v>27</v>
      </c>
      <c r="B30" s="28" t="s">
        <v>28</v>
      </c>
      <c r="C30" s="28">
        <v>178332.32</v>
      </c>
      <c r="D30" s="83"/>
      <c r="F30" s="232"/>
    </row>
    <row r="31" spans="1:12" s="109" customFormat="1" ht="12.75" customHeight="1" x14ac:dyDescent="0.3">
      <c r="A31" s="27" t="s">
        <v>29</v>
      </c>
      <c r="B31" s="28" t="s">
        <v>30</v>
      </c>
      <c r="C31" s="28">
        <v>1</v>
      </c>
      <c r="D31" s="83"/>
      <c r="F31" s="232"/>
    </row>
    <row r="32" spans="1:12" s="109" customFormat="1" ht="12.75" customHeight="1" x14ac:dyDescent="0.3">
      <c r="A32" s="27" t="s">
        <v>31</v>
      </c>
      <c r="B32" s="28" t="s">
        <v>272</v>
      </c>
      <c r="C32" s="28">
        <v>1</v>
      </c>
      <c r="D32" s="83"/>
      <c r="F32" s="232"/>
    </row>
    <row r="33" spans="1:7" s="109" customFormat="1" ht="12.75" customHeight="1" x14ac:dyDescent="0.3">
      <c r="A33" s="27" t="s">
        <v>33</v>
      </c>
      <c r="B33" s="28" t="s">
        <v>34</v>
      </c>
      <c r="C33" s="28">
        <v>1</v>
      </c>
      <c r="F33" s="233"/>
    </row>
    <row r="34" spans="1:7" s="109" customFormat="1" ht="12.75" customHeight="1" x14ac:dyDescent="0.3">
      <c r="A34" s="39" t="s">
        <v>35</v>
      </c>
      <c r="B34" s="40" t="s">
        <v>36</v>
      </c>
      <c r="C34" s="40">
        <f>SUM(C35:C40)</f>
        <v>6</v>
      </c>
      <c r="F34" s="233"/>
    </row>
    <row r="35" spans="1:7" s="75" customFormat="1" ht="12.75" customHeight="1" x14ac:dyDescent="0.25">
      <c r="A35" s="27" t="s">
        <v>37</v>
      </c>
      <c r="B35" s="28" t="s">
        <v>38</v>
      </c>
      <c r="C35" s="28">
        <v>1</v>
      </c>
      <c r="F35" s="83"/>
    </row>
    <row r="36" spans="1:7" s="75" customFormat="1" ht="12.75" customHeight="1" x14ac:dyDescent="0.25">
      <c r="A36" s="27" t="s">
        <v>39</v>
      </c>
      <c r="B36" s="28" t="s">
        <v>40</v>
      </c>
      <c r="C36" s="28">
        <v>1</v>
      </c>
      <c r="F36" s="83"/>
    </row>
    <row r="37" spans="1:7" s="109" customFormat="1" ht="12.75" customHeight="1" x14ac:dyDescent="0.25">
      <c r="A37" s="27" t="s">
        <v>41</v>
      </c>
      <c r="B37" s="28" t="s">
        <v>42</v>
      </c>
      <c r="C37" s="28">
        <v>1</v>
      </c>
      <c r="F37" s="83"/>
    </row>
    <row r="38" spans="1:7" s="109" customFormat="1" ht="12.75" customHeight="1" x14ac:dyDescent="0.25">
      <c r="A38" s="27" t="s">
        <v>43</v>
      </c>
      <c r="B38" s="28" t="s">
        <v>44</v>
      </c>
      <c r="C38" s="28">
        <v>1</v>
      </c>
      <c r="E38" s="83"/>
      <c r="F38" s="83"/>
    </row>
    <row r="39" spans="1:7" s="109" customFormat="1" ht="12.75" customHeight="1" x14ac:dyDescent="0.25">
      <c r="A39" s="27" t="s">
        <v>45</v>
      </c>
      <c r="B39" s="28" t="s">
        <v>46</v>
      </c>
      <c r="C39" s="28">
        <v>1</v>
      </c>
      <c r="E39" s="83"/>
      <c r="F39" s="83"/>
    </row>
    <row r="40" spans="1:7" s="109" customFormat="1" ht="12.75" customHeight="1" x14ac:dyDescent="0.25">
      <c r="A40" s="27" t="s">
        <v>47</v>
      </c>
      <c r="B40" s="28" t="s">
        <v>48</v>
      </c>
      <c r="C40" s="28">
        <v>1</v>
      </c>
      <c r="E40" s="83"/>
      <c r="F40" s="122"/>
    </row>
    <row r="41" spans="1:7" s="84" customFormat="1" ht="13.5" thickBot="1" x14ac:dyDescent="0.35">
      <c r="A41" s="89"/>
      <c r="B41" s="154"/>
      <c r="C41" s="247"/>
      <c r="D41" s="236"/>
      <c r="E41" s="236"/>
      <c r="F41" s="122"/>
    </row>
    <row r="42" spans="1:7" s="84" customFormat="1" ht="13.5" thickBot="1" x14ac:dyDescent="0.35">
      <c r="A42" s="1309" t="s">
        <v>49</v>
      </c>
      <c r="B42" s="1310"/>
      <c r="C42" s="235">
        <f>C43+C45+C48+C50+C55+C57</f>
        <v>384040</v>
      </c>
      <c r="D42" s="236"/>
      <c r="E42" s="958"/>
      <c r="F42" s="122"/>
    </row>
    <row r="43" spans="1:7" s="329" customFormat="1" x14ac:dyDescent="0.3">
      <c r="A43" s="39" t="s">
        <v>50</v>
      </c>
      <c r="B43" s="228" t="s">
        <v>51</v>
      </c>
      <c r="C43" s="327">
        <f>SUM(C44)</f>
        <v>90090</v>
      </c>
      <c r="D43" s="229"/>
      <c r="E43" s="948"/>
    </row>
    <row r="44" spans="1:7" s="81" customFormat="1" ht="13.5" customHeight="1" x14ac:dyDescent="0.25">
      <c r="A44" s="27" t="s">
        <v>52</v>
      </c>
      <c r="B44" s="81" t="s">
        <v>53</v>
      </c>
      <c r="C44" s="28">
        <v>90090</v>
      </c>
      <c r="D44" s="122"/>
      <c r="E44" s="40"/>
      <c r="G44" s="95"/>
    </row>
    <row r="45" spans="1:7" s="81" customFormat="1" ht="13.5" customHeight="1" x14ac:dyDescent="0.25">
      <c r="A45" s="39" t="s">
        <v>54</v>
      </c>
      <c r="B45" s="77" t="s">
        <v>55</v>
      </c>
      <c r="C45" s="40">
        <f>SUM(C46:C47)</f>
        <v>60330</v>
      </c>
      <c r="D45" s="122"/>
      <c r="E45" s="40"/>
      <c r="G45" s="95"/>
    </row>
    <row r="46" spans="1:7" s="81" customFormat="1" ht="13.5" customHeight="1" x14ac:dyDescent="0.25">
      <c r="A46" s="27" t="s">
        <v>321</v>
      </c>
      <c r="B46" s="81" t="s">
        <v>322</v>
      </c>
      <c r="C46" s="28">
        <v>18860</v>
      </c>
      <c r="D46" s="122"/>
      <c r="E46" s="40"/>
      <c r="G46" s="95"/>
    </row>
    <row r="47" spans="1:7" s="81" customFormat="1" ht="13.5" customHeight="1" x14ac:dyDescent="0.25">
      <c r="A47" s="27" t="s">
        <v>56</v>
      </c>
      <c r="B47" s="81" t="s">
        <v>57</v>
      </c>
      <c r="C47" s="28">
        <v>41470</v>
      </c>
      <c r="D47" s="122"/>
      <c r="E47" s="40"/>
      <c r="G47" s="95"/>
    </row>
    <row r="48" spans="1:7" s="81" customFormat="1" ht="13.5" customHeight="1" x14ac:dyDescent="0.25">
      <c r="A48" s="39" t="s">
        <v>58</v>
      </c>
      <c r="B48" s="77" t="s">
        <v>59</v>
      </c>
      <c r="C48" s="40">
        <f>SUM(C49)</f>
        <v>72050</v>
      </c>
      <c r="D48" s="122"/>
      <c r="E48" s="40"/>
      <c r="G48" s="95"/>
    </row>
    <row r="49" spans="1:8" s="75" customFormat="1" ht="13.5" customHeight="1" x14ac:dyDescent="0.25">
      <c r="A49" s="27" t="s">
        <v>60</v>
      </c>
      <c r="B49" s="28" t="s">
        <v>61</v>
      </c>
      <c r="C49" s="28">
        <v>72050</v>
      </c>
      <c r="D49" s="82"/>
      <c r="E49" s="83"/>
      <c r="F49" s="94"/>
      <c r="G49" s="95"/>
      <c r="H49" s="81"/>
    </row>
    <row r="50" spans="1:8" s="75" customFormat="1" ht="13.5" customHeight="1" x14ac:dyDescent="0.3">
      <c r="A50" s="39" t="s">
        <v>66</v>
      </c>
      <c r="B50" s="1004" t="s">
        <v>67</v>
      </c>
      <c r="C50" s="40">
        <f>SUM(C51:C54)</f>
        <v>105780</v>
      </c>
      <c r="D50" s="82"/>
      <c r="E50" s="83"/>
      <c r="F50" s="94"/>
      <c r="G50" s="95"/>
      <c r="H50" s="81"/>
    </row>
    <row r="51" spans="1:8" s="75" customFormat="1" ht="13.5" customHeight="1" x14ac:dyDescent="0.25">
      <c r="A51" s="27" t="s">
        <v>68</v>
      </c>
      <c r="B51" s="81" t="s">
        <v>69</v>
      </c>
      <c r="C51" s="28">
        <v>28530</v>
      </c>
      <c r="D51" s="82"/>
      <c r="E51" s="83"/>
      <c r="F51" s="94"/>
      <c r="G51" s="95"/>
      <c r="H51" s="81"/>
    </row>
    <row r="52" spans="1:8" s="75" customFormat="1" ht="13.5" customHeight="1" x14ac:dyDescent="0.25">
      <c r="A52" s="27" t="s">
        <v>70</v>
      </c>
      <c r="B52" s="81" t="s">
        <v>71</v>
      </c>
      <c r="C52" s="28">
        <f>30000*1.17</f>
        <v>35100</v>
      </c>
      <c r="D52" s="82"/>
      <c r="E52" s="83"/>
      <c r="F52" s="94"/>
      <c r="G52" s="95"/>
      <c r="H52" s="81"/>
    </row>
    <row r="53" spans="1:8" s="84" customFormat="1" x14ac:dyDescent="0.3">
      <c r="A53" s="52" t="s">
        <v>72</v>
      </c>
      <c r="B53" s="28" t="s">
        <v>73</v>
      </c>
      <c r="C53" s="28">
        <v>23400</v>
      </c>
      <c r="D53" s="82"/>
      <c r="E53" s="83"/>
    </row>
    <row r="54" spans="1:8" s="84" customFormat="1" x14ac:dyDescent="0.3">
      <c r="A54" s="52" t="s">
        <v>76</v>
      </c>
      <c r="B54" s="28" t="s">
        <v>77</v>
      </c>
      <c r="C54" s="28">
        <v>18750</v>
      </c>
      <c r="D54" s="82"/>
      <c r="E54" s="83"/>
    </row>
    <row r="55" spans="1:8" s="84" customFormat="1" x14ac:dyDescent="0.3">
      <c r="A55" s="68" t="s">
        <v>78</v>
      </c>
      <c r="B55" s="77" t="s">
        <v>79</v>
      </c>
      <c r="C55" s="224">
        <f>SUM(C56)</f>
        <v>13450</v>
      </c>
      <c r="D55" s="236"/>
      <c r="E55" s="236"/>
    </row>
    <row r="56" spans="1:8" s="84" customFormat="1" x14ac:dyDescent="0.3">
      <c r="A56" s="52" t="s">
        <v>82</v>
      </c>
      <c r="B56" s="28" t="s">
        <v>83</v>
      </c>
      <c r="C56" s="76">
        <v>13450</v>
      </c>
      <c r="D56" s="236"/>
      <c r="E56" s="236"/>
    </row>
    <row r="57" spans="1:8" s="84" customFormat="1" x14ac:dyDescent="0.3">
      <c r="A57" s="68" t="s">
        <v>84</v>
      </c>
      <c r="B57" s="40" t="s">
        <v>85</v>
      </c>
      <c r="C57" s="224">
        <f>SUM(C58:C60)</f>
        <v>42340</v>
      </c>
      <c r="D57" s="236"/>
      <c r="E57" s="236"/>
    </row>
    <row r="58" spans="1:8" s="84" customFormat="1" x14ac:dyDescent="0.3">
      <c r="A58" s="52" t="s">
        <v>86</v>
      </c>
      <c r="B58" s="28" t="s">
        <v>87</v>
      </c>
      <c r="C58" s="76">
        <v>16000</v>
      </c>
      <c r="D58" s="236"/>
      <c r="E58" s="236"/>
    </row>
    <row r="59" spans="1:8" s="75" customFormat="1" ht="13.5" customHeight="1" x14ac:dyDescent="0.25">
      <c r="A59" s="52" t="s">
        <v>90</v>
      </c>
      <c r="B59" s="28" t="s">
        <v>85</v>
      </c>
      <c r="C59" s="28">
        <v>10140</v>
      </c>
      <c r="D59" s="82"/>
      <c r="E59" s="83"/>
      <c r="F59" s="228"/>
      <c r="G59" s="95"/>
      <c r="H59" s="242"/>
    </row>
    <row r="60" spans="1:8" s="75" customFormat="1" ht="13.5" customHeight="1" x14ac:dyDescent="0.25">
      <c r="A60" s="52" t="s">
        <v>977</v>
      </c>
      <c r="B60" s="81" t="s">
        <v>92</v>
      </c>
      <c r="C60" s="28">
        <v>16200</v>
      </c>
      <c r="D60" s="82"/>
      <c r="E60" s="83"/>
      <c r="F60" s="228"/>
      <c r="G60" s="95"/>
      <c r="H60" s="242"/>
    </row>
    <row r="61" spans="1:8" s="84" customFormat="1" ht="13.5" thickBot="1" x14ac:dyDescent="0.35">
      <c r="A61" s="154"/>
      <c r="B61" s="154"/>
      <c r="C61" s="247"/>
      <c r="D61" s="236"/>
      <c r="E61" s="236"/>
    </row>
    <row r="62" spans="1:8" s="84" customFormat="1" ht="13.5" thickBot="1" x14ac:dyDescent="0.35">
      <c r="A62" s="1307" t="s">
        <v>93</v>
      </c>
      <c r="B62" s="1308"/>
      <c r="C62" s="241">
        <f>C63+C69+C72+C74+C76+C79+C81</f>
        <v>2448140</v>
      </c>
      <c r="D62" s="236"/>
      <c r="E62" s="958"/>
    </row>
    <row r="63" spans="1:8" s="84" customFormat="1" x14ac:dyDescent="0.3">
      <c r="A63" s="68" t="s">
        <v>292</v>
      </c>
      <c r="B63" s="228" t="s">
        <v>293</v>
      </c>
      <c r="C63" s="327">
        <f>SUM(C64:C68)</f>
        <v>154570</v>
      </c>
      <c r="D63" s="236"/>
      <c r="E63" s="958"/>
    </row>
    <row r="64" spans="1:8" s="75" customFormat="1" ht="13.5" customHeight="1" x14ac:dyDescent="0.25">
      <c r="A64" s="52" t="s">
        <v>571</v>
      </c>
      <c r="B64" s="89" t="s">
        <v>572</v>
      </c>
      <c r="C64" s="28">
        <v>9260</v>
      </c>
      <c r="D64" s="82"/>
      <c r="F64" s="249"/>
      <c r="G64" s="95"/>
      <c r="H64" s="95"/>
    </row>
    <row r="65" spans="1:10" s="75" customFormat="1" ht="13.5" customHeight="1" x14ac:dyDescent="0.25">
      <c r="A65" s="52" t="s">
        <v>573</v>
      </c>
      <c r="B65" s="89" t="s">
        <v>574</v>
      </c>
      <c r="C65" s="28">
        <v>17560</v>
      </c>
      <c r="D65" s="82"/>
      <c r="E65" s="83"/>
      <c r="F65" s="249"/>
      <c r="G65" s="95"/>
      <c r="H65" s="95"/>
    </row>
    <row r="66" spans="1:10" s="75" customFormat="1" ht="13.5" customHeight="1" x14ac:dyDescent="0.25">
      <c r="A66" s="52" t="s">
        <v>575</v>
      </c>
      <c r="B66" s="89" t="s">
        <v>576</v>
      </c>
      <c r="C66" s="28">
        <v>18820</v>
      </c>
      <c r="D66" s="82"/>
      <c r="E66" s="83"/>
      <c r="F66" s="94"/>
      <c r="G66" s="95"/>
      <c r="H66" s="81"/>
      <c r="J66" s="255"/>
    </row>
    <row r="67" spans="1:10" s="75" customFormat="1" ht="13.5" customHeight="1" x14ac:dyDescent="0.25">
      <c r="A67" s="52" t="s">
        <v>294</v>
      </c>
      <c r="B67" s="89" t="s">
        <v>295</v>
      </c>
      <c r="C67" s="28">
        <v>18190</v>
      </c>
      <c r="D67" s="82"/>
      <c r="E67" s="83"/>
      <c r="F67" s="94"/>
      <c r="G67" s="95"/>
      <c r="H67" s="81"/>
      <c r="I67" s="255"/>
    </row>
    <row r="68" spans="1:10" s="75" customFormat="1" ht="13.5" customHeight="1" x14ac:dyDescent="0.25">
      <c r="A68" s="52" t="s">
        <v>577</v>
      </c>
      <c r="B68" s="89" t="s">
        <v>578</v>
      </c>
      <c r="C68" s="28">
        <v>90740</v>
      </c>
      <c r="D68" s="82"/>
      <c r="E68" s="83"/>
      <c r="F68" s="94"/>
      <c r="G68" s="95"/>
      <c r="H68" s="81"/>
      <c r="I68" s="255"/>
    </row>
    <row r="69" spans="1:10" s="84" customFormat="1" x14ac:dyDescent="0.3">
      <c r="A69" s="68" t="s">
        <v>94</v>
      </c>
      <c r="B69" s="223" t="s">
        <v>95</v>
      </c>
      <c r="C69" s="224">
        <f>SUM(C70:C71)</f>
        <v>515640</v>
      </c>
      <c r="D69" s="224"/>
      <c r="E69" s="85"/>
      <c r="F69" s="85"/>
    </row>
    <row r="70" spans="1:10" s="81" customFormat="1" ht="13.5" customHeight="1" x14ac:dyDescent="0.25">
      <c r="A70" s="27" t="s">
        <v>275</v>
      </c>
      <c r="B70" s="89" t="s">
        <v>366</v>
      </c>
      <c r="C70" s="28">
        <v>460800</v>
      </c>
      <c r="D70" s="122"/>
      <c r="E70" s="40"/>
      <c r="F70" s="94"/>
      <c r="G70" s="95"/>
      <c r="I70" s="95"/>
    </row>
    <row r="71" spans="1:10" s="75" customFormat="1" ht="13.5" customHeight="1" x14ac:dyDescent="0.25">
      <c r="A71" s="52" t="s">
        <v>98</v>
      </c>
      <c r="B71" s="69" t="s">
        <v>99</v>
      </c>
      <c r="C71" s="28">
        <v>54840</v>
      </c>
      <c r="D71" s="82"/>
      <c r="E71" s="83"/>
      <c r="F71" s="249"/>
      <c r="G71" s="95"/>
      <c r="H71" s="95"/>
    </row>
    <row r="72" spans="1:10" s="75" customFormat="1" ht="13.5" customHeight="1" x14ac:dyDescent="0.25">
      <c r="A72" s="223" t="s">
        <v>158</v>
      </c>
      <c r="B72" s="83" t="s">
        <v>101</v>
      </c>
      <c r="C72" s="40">
        <f>SUM(C73)</f>
        <v>21560</v>
      </c>
      <c r="D72" s="82"/>
      <c r="E72" s="83"/>
      <c r="F72" s="249"/>
      <c r="G72" s="95"/>
      <c r="H72" s="95"/>
    </row>
    <row r="73" spans="1:10" s="75" customFormat="1" ht="13.5" customHeight="1" x14ac:dyDescent="0.25">
      <c r="A73" s="89" t="s">
        <v>104</v>
      </c>
      <c r="B73" s="89" t="s">
        <v>105</v>
      </c>
      <c r="C73" s="28">
        <v>21560</v>
      </c>
      <c r="D73" s="82"/>
      <c r="E73" s="83"/>
      <c r="F73" s="249"/>
      <c r="G73" s="95"/>
      <c r="H73" s="95"/>
    </row>
    <row r="74" spans="1:10" s="75" customFormat="1" ht="13.5" customHeight="1" x14ac:dyDescent="0.25">
      <c r="A74" s="68" t="s">
        <v>106</v>
      </c>
      <c r="B74" s="223" t="s">
        <v>107</v>
      </c>
      <c r="C74" s="40">
        <f>SUM(C75)</f>
        <v>827000</v>
      </c>
      <c r="D74" s="82"/>
      <c r="E74" s="83"/>
      <c r="F74" s="249"/>
      <c r="G74" s="95"/>
      <c r="H74" s="95"/>
    </row>
    <row r="75" spans="1:10" s="81" customFormat="1" ht="13.5" customHeight="1" x14ac:dyDescent="0.25">
      <c r="A75" s="27" t="s">
        <v>238</v>
      </c>
      <c r="B75" s="28" t="s">
        <v>111</v>
      </c>
      <c r="C75" s="28">
        <v>827000</v>
      </c>
      <c r="D75" s="28"/>
      <c r="F75" s="94"/>
      <c r="G75" s="95"/>
      <c r="J75" s="95"/>
    </row>
    <row r="76" spans="1:10" s="75" customFormat="1" ht="13.5" customHeight="1" x14ac:dyDescent="0.25">
      <c r="A76" s="68" t="s">
        <v>112</v>
      </c>
      <c r="B76" s="40" t="s">
        <v>113</v>
      </c>
      <c r="C76" s="40">
        <f>SUM(C77:C78)</f>
        <v>19650</v>
      </c>
      <c r="D76" s="69"/>
      <c r="F76" s="94"/>
      <c r="G76" s="95"/>
      <c r="H76" s="81"/>
      <c r="J76" s="255"/>
    </row>
    <row r="77" spans="1:10" s="75" customFormat="1" ht="13.5" customHeight="1" x14ac:dyDescent="0.25">
      <c r="A77" s="52" t="s">
        <v>581</v>
      </c>
      <c r="B77" s="28" t="s">
        <v>582</v>
      </c>
      <c r="C77" s="28">
        <v>6180</v>
      </c>
      <c r="D77" s="83"/>
      <c r="F77" s="94"/>
      <c r="G77" s="95"/>
      <c r="H77" s="81"/>
      <c r="I77" s="255"/>
    </row>
    <row r="78" spans="1:10" s="75" customFormat="1" ht="13.5" customHeight="1" x14ac:dyDescent="0.25">
      <c r="A78" s="52" t="s">
        <v>277</v>
      </c>
      <c r="B78" s="28" t="s">
        <v>278</v>
      </c>
      <c r="C78" s="28">
        <v>13470</v>
      </c>
      <c r="D78" s="83"/>
      <c r="F78" s="94"/>
      <c r="G78" s="95"/>
      <c r="H78" s="81"/>
    </row>
    <row r="79" spans="1:10" s="75" customFormat="1" ht="13.5" customHeight="1" x14ac:dyDescent="0.25">
      <c r="A79" s="244" t="s">
        <v>279</v>
      </c>
      <c r="B79" s="223" t="s">
        <v>117</v>
      </c>
      <c r="C79" s="40">
        <f>SUM(C80)</f>
        <v>60650</v>
      </c>
      <c r="D79" s="83"/>
      <c r="F79" s="94"/>
      <c r="G79" s="95"/>
      <c r="H79" s="81"/>
    </row>
    <row r="80" spans="1:10" s="260" customFormat="1" x14ac:dyDescent="0.3">
      <c r="A80" s="154" t="s">
        <v>118</v>
      </c>
      <c r="B80" s="89" t="s">
        <v>117</v>
      </c>
      <c r="C80" s="76">
        <v>60650</v>
      </c>
      <c r="D80" s="85"/>
    </row>
    <row r="81" spans="1:8" s="260" customFormat="1" x14ac:dyDescent="0.3">
      <c r="A81" s="68" t="s">
        <v>119</v>
      </c>
      <c r="B81" s="40" t="s">
        <v>122</v>
      </c>
      <c r="C81" s="224">
        <f>SUM(C82:C84)</f>
        <v>849070</v>
      </c>
      <c r="D81" s="85"/>
    </row>
    <row r="82" spans="1:8" s="84" customFormat="1" x14ac:dyDescent="0.3">
      <c r="A82" s="52" t="s">
        <v>163</v>
      </c>
      <c r="B82" s="28" t="s">
        <v>122</v>
      </c>
      <c r="C82" s="76">
        <v>656750</v>
      </c>
      <c r="D82" s="236"/>
    </row>
    <row r="83" spans="1:8" s="84" customFormat="1" x14ac:dyDescent="0.3">
      <c r="A83" s="52" t="s">
        <v>212</v>
      </c>
      <c r="B83" s="28" t="s">
        <v>124</v>
      </c>
      <c r="C83" s="76">
        <v>172320</v>
      </c>
      <c r="D83" s="236"/>
      <c r="E83" s="236"/>
    </row>
    <row r="84" spans="1:8" s="84" customFormat="1" x14ac:dyDescent="0.3">
      <c r="A84" s="52" t="s">
        <v>127</v>
      </c>
      <c r="B84" s="28" t="s">
        <v>120</v>
      </c>
      <c r="C84" s="76">
        <v>20000</v>
      </c>
      <c r="D84" s="236"/>
      <c r="E84" s="236"/>
    </row>
    <row r="85" spans="1:8" s="84" customFormat="1" ht="13.5" thickBot="1" x14ac:dyDescent="0.35">
      <c r="A85" s="154"/>
      <c r="B85" s="154"/>
      <c r="C85" s="247"/>
      <c r="D85" s="236"/>
      <c r="E85" s="236"/>
    </row>
    <row r="86" spans="1:8" s="84" customFormat="1" ht="13.5" thickBot="1" x14ac:dyDescent="0.35">
      <c r="A86" s="1300" t="s">
        <v>135</v>
      </c>
      <c r="B86" s="1301"/>
      <c r="C86" s="256">
        <f>+C87+C93+C91</f>
        <v>152320</v>
      </c>
      <c r="D86" s="236"/>
      <c r="E86" s="958"/>
    </row>
    <row r="87" spans="1:8" s="329" customFormat="1" x14ac:dyDescent="0.3">
      <c r="A87" s="68" t="s">
        <v>136</v>
      </c>
      <c r="B87" s="228" t="s">
        <v>137</v>
      </c>
      <c r="C87" s="327">
        <f>SUM(C88:C90)</f>
        <v>73320</v>
      </c>
      <c r="D87" s="229"/>
      <c r="E87" s="948"/>
    </row>
    <row r="88" spans="1:8" s="84" customFormat="1" x14ac:dyDescent="0.3">
      <c r="A88" s="52" t="s">
        <v>138</v>
      </c>
      <c r="B88" s="154" t="s">
        <v>139</v>
      </c>
      <c r="C88" s="76">
        <v>38320</v>
      </c>
      <c r="D88" s="236"/>
      <c r="E88" s="236"/>
    </row>
    <row r="89" spans="1:8" s="84" customFormat="1" x14ac:dyDescent="0.3">
      <c r="A89" s="154" t="s">
        <v>140</v>
      </c>
      <c r="B89" s="154" t="s">
        <v>141</v>
      </c>
      <c r="C89" s="76">
        <v>20000</v>
      </c>
      <c r="D89" s="76"/>
      <c r="E89" s="1005"/>
    </row>
    <row r="90" spans="1:8" s="75" customFormat="1" ht="13.5" customHeight="1" x14ac:dyDescent="0.25">
      <c r="A90" s="52" t="s">
        <v>142</v>
      </c>
      <c r="B90" s="69" t="s">
        <v>143</v>
      </c>
      <c r="C90" s="28">
        <v>15000</v>
      </c>
      <c r="D90" s="82"/>
      <c r="E90" s="83"/>
      <c r="F90" s="94"/>
      <c r="G90" s="95"/>
      <c r="H90" s="81"/>
    </row>
    <row r="91" spans="1:8" s="75" customFormat="1" ht="13.5" customHeight="1" x14ac:dyDescent="0.25">
      <c r="A91" s="68" t="s">
        <v>305</v>
      </c>
      <c r="B91" s="77" t="s">
        <v>978</v>
      </c>
      <c r="C91" s="40">
        <f>SUM(C92)</f>
        <v>70000</v>
      </c>
      <c r="D91" s="82"/>
      <c r="E91" s="83"/>
      <c r="F91" s="94"/>
      <c r="G91" s="95"/>
      <c r="H91" s="81"/>
    </row>
    <row r="92" spans="1:8" s="75" customFormat="1" ht="13.5" customHeight="1" x14ac:dyDescent="0.25">
      <c r="A92" s="52" t="s">
        <v>307</v>
      </c>
      <c r="B92" s="81" t="s">
        <v>978</v>
      </c>
      <c r="C92" s="28">
        <v>70000</v>
      </c>
      <c r="D92" s="82"/>
      <c r="E92" s="83"/>
      <c r="F92" s="94"/>
      <c r="G92" s="95"/>
      <c r="H92" s="81"/>
    </row>
    <row r="93" spans="1:8" s="84" customFormat="1" x14ac:dyDescent="0.3">
      <c r="A93" s="68" t="s">
        <v>144</v>
      </c>
      <c r="B93" s="83" t="s">
        <v>145</v>
      </c>
      <c r="C93" s="224">
        <f>SUM(C94)</f>
        <v>9000</v>
      </c>
      <c r="D93" s="236"/>
      <c r="E93" s="236"/>
    </row>
    <row r="94" spans="1:8" s="75" customFormat="1" ht="13.5" customHeight="1" x14ac:dyDescent="0.25">
      <c r="A94" s="52" t="s">
        <v>146</v>
      </c>
      <c r="B94" s="69" t="s">
        <v>147</v>
      </c>
      <c r="C94" s="28">
        <v>9000</v>
      </c>
      <c r="D94" s="248"/>
      <c r="E94" s="109"/>
      <c r="F94" s="249"/>
    </row>
    <row r="95" spans="1:8" s="75" customFormat="1" ht="13.5" customHeight="1" x14ac:dyDescent="0.25">
      <c r="A95" s="52"/>
      <c r="B95" s="69"/>
      <c r="C95" s="28"/>
      <c r="D95" s="248"/>
      <c r="E95" s="109"/>
      <c r="F95" s="249"/>
    </row>
    <row r="96" spans="1:8" s="84" customFormat="1" ht="13.5" thickBot="1" x14ac:dyDescent="0.35">
      <c r="A96" s="154"/>
      <c r="B96" s="154"/>
      <c r="C96" s="247"/>
      <c r="D96" s="236"/>
      <c r="E96" s="236"/>
    </row>
    <row r="97" spans="1:5" s="84" customFormat="1" x14ac:dyDescent="0.3">
      <c r="A97" s="1052" t="s">
        <v>979</v>
      </c>
      <c r="B97" s="1053"/>
      <c r="C97" s="1054"/>
      <c r="D97" s="1055" t="s">
        <v>1</v>
      </c>
      <c r="E97" s="1035" t="s">
        <v>980</v>
      </c>
    </row>
    <row r="98" spans="1:5" s="84" customFormat="1" ht="13.5" thickBot="1" x14ac:dyDescent="0.35">
      <c r="A98" s="1056"/>
      <c r="B98" s="1057"/>
      <c r="C98" s="1058"/>
      <c r="D98" s="1059"/>
      <c r="E98" s="1040"/>
    </row>
    <row r="99" spans="1:5" ht="12.75" customHeight="1" x14ac:dyDescent="0.3">
      <c r="A99" s="1268" t="s">
        <v>981</v>
      </c>
      <c r="B99" s="1269"/>
      <c r="C99" s="1269"/>
      <c r="D99" s="1269"/>
      <c r="E99" s="1270"/>
    </row>
    <row r="100" spans="1:5" x14ac:dyDescent="0.3">
      <c r="A100" s="1311"/>
      <c r="B100" s="1312"/>
      <c r="C100" s="1312"/>
      <c r="D100" s="1312"/>
      <c r="E100" s="1313"/>
    </row>
    <row r="101" spans="1:5" x14ac:dyDescent="0.3">
      <c r="A101" s="1311"/>
      <c r="B101" s="1312"/>
      <c r="C101" s="1312"/>
      <c r="D101" s="1312"/>
      <c r="E101" s="1313"/>
    </row>
    <row r="102" spans="1:5" x14ac:dyDescent="0.3">
      <c r="A102" s="1311"/>
      <c r="B102" s="1312"/>
      <c r="C102" s="1312"/>
      <c r="D102" s="1312"/>
      <c r="E102" s="1313"/>
    </row>
    <row r="103" spans="1:5" x14ac:dyDescent="0.3">
      <c r="A103" s="1311"/>
      <c r="B103" s="1312"/>
      <c r="C103" s="1312"/>
      <c r="D103" s="1312"/>
      <c r="E103" s="1313"/>
    </row>
    <row r="104" spans="1:5" x14ac:dyDescent="0.3">
      <c r="A104" s="1311"/>
      <c r="B104" s="1312"/>
      <c r="C104" s="1312"/>
      <c r="D104" s="1312"/>
      <c r="E104" s="1313"/>
    </row>
    <row r="105" spans="1:5" ht="29.25" customHeight="1" thickBot="1" x14ac:dyDescent="0.35">
      <c r="A105" s="1271"/>
      <c r="B105" s="1272"/>
      <c r="C105" s="1272"/>
      <c r="D105" s="1272"/>
      <c r="E105" s="1273"/>
    </row>
    <row r="106" spans="1:5" x14ac:dyDescent="0.3">
      <c r="A106" s="206" t="s">
        <v>398</v>
      </c>
      <c r="B106" s="89"/>
      <c r="C106" s="76"/>
      <c r="D106" s="76"/>
      <c r="E106" s="207"/>
    </row>
    <row r="107" spans="1:5" x14ac:dyDescent="0.3">
      <c r="A107" s="206" t="s">
        <v>975</v>
      </c>
      <c r="B107" s="89"/>
      <c r="C107" s="76"/>
      <c r="D107" s="76"/>
      <c r="E107" s="207"/>
    </row>
    <row r="108" spans="1:5" x14ac:dyDescent="0.3">
      <c r="A108" s="206" t="s">
        <v>976</v>
      </c>
      <c r="B108" s="89"/>
      <c r="C108" s="76"/>
      <c r="D108" s="76"/>
      <c r="E108" s="207"/>
    </row>
    <row r="109" spans="1:5" ht="13.5" thickBot="1" x14ac:dyDescent="0.35">
      <c r="A109" s="206" t="s">
        <v>4</v>
      </c>
      <c r="B109" s="89"/>
      <c r="C109" s="76"/>
      <c r="D109" s="76"/>
      <c r="E109" s="207"/>
    </row>
    <row r="110" spans="1:5" ht="13.5" thickBot="1" x14ac:dyDescent="0.35">
      <c r="A110" s="1041" t="s">
        <v>5</v>
      </c>
      <c r="B110" s="1042"/>
      <c r="C110" s="1043"/>
      <c r="D110" s="1060"/>
      <c r="E110" s="1044">
        <f>C112+C128+C154</f>
        <v>1361210</v>
      </c>
    </row>
    <row r="111" spans="1:5" ht="13.5" thickBot="1" x14ac:dyDescent="0.35"/>
    <row r="112" spans="1:5" ht="13.5" thickBot="1" x14ac:dyDescent="0.35">
      <c r="A112" s="1309" t="s">
        <v>49</v>
      </c>
      <c r="B112" s="1310"/>
      <c r="C112" s="235">
        <f>C113+C115+C118+C122+C124+C120</f>
        <v>333860</v>
      </c>
    </row>
    <row r="113" spans="1:3" x14ac:dyDescent="0.3">
      <c r="A113" s="39" t="s">
        <v>50</v>
      </c>
      <c r="B113" s="228" t="s">
        <v>51</v>
      </c>
      <c r="C113" s="327">
        <f>SUM(C114)</f>
        <v>59000</v>
      </c>
    </row>
    <row r="114" spans="1:3" x14ac:dyDescent="0.3">
      <c r="A114" s="27" t="s">
        <v>52</v>
      </c>
      <c r="B114" s="81" t="s">
        <v>53</v>
      </c>
      <c r="C114" s="28">
        <v>59000</v>
      </c>
    </row>
    <row r="115" spans="1:3" x14ac:dyDescent="0.3">
      <c r="A115" s="39" t="s">
        <v>54</v>
      </c>
      <c r="B115" s="77" t="s">
        <v>55</v>
      </c>
      <c r="C115" s="40">
        <f>SUM(C116:C117)</f>
        <v>58500</v>
      </c>
    </row>
    <row r="116" spans="1:3" hidden="1" x14ac:dyDescent="0.3">
      <c r="A116" s="27" t="s">
        <v>321</v>
      </c>
      <c r="B116" s="81" t="s">
        <v>322</v>
      </c>
      <c r="C116" s="28">
        <v>0</v>
      </c>
    </row>
    <row r="117" spans="1:3" x14ac:dyDescent="0.3">
      <c r="A117" s="27" t="s">
        <v>56</v>
      </c>
      <c r="B117" s="81" t="s">
        <v>57</v>
      </c>
      <c r="C117" s="28">
        <f>50000*1.17</f>
        <v>58500</v>
      </c>
    </row>
    <row r="118" spans="1:3" x14ac:dyDescent="0.3">
      <c r="A118" s="39" t="s">
        <v>58</v>
      </c>
      <c r="B118" s="77" t="s">
        <v>59</v>
      </c>
      <c r="C118" s="40">
        <f>SUM(C119)</f>
        <v>43870</v>
      </c>
    </row>
    <row r="119" spans="1:3" x14ac:dyDescent="0.3">
      <c r="A119" s="27" t="s">
        <v>60</v>
      </c>
      <c r="B119" s="28" t="s">
        <v>61</v>
      </c>
      <c r="C119" s="28">
        <v>43870</v>
      </c>
    </row>
    <row r="120" spans="1:3" x14ac:dyDescent="0.3">
      <c r="A120" s="39" t="s">
        <v>62</v>
      </c>
      <c r="B120" s="77" t="s">
        <v>63</v>
      </c>
      <c r="C120" s="40">
        <f>SUM(C121)</f>
        <v>60000</v>
      </c>
    </row>
    <row r="121" spans="1:3" x14ac:dyDescent="0.3">
      <c r="A121" s="27" t="s">
        <v>64</v>
      </c>
      <c r="B121" s="81" t="s">
        <v>363</v>
      </c>
      <c r="C121" s="28">
        <v>60000</v>
      </c>
    </row>
    <row r="122" spans="1:3" x14ac:dyDescent="0.3">
      <c r="A122" s="68" t="s">
        <v>78</v>
      </c>
      <c r="B122" s="77" t="s">
        <v>79</v>
      </c>
      <c r="C122" s="224">
        <f>SUM(C123)</f>
        <v>17550</v>
      </c>
    </row>
    <row r="123" spans="1:3" x14ac:dyDescent="0.3">
      <c r="A123" s="52" t="s">
        <v>82</v>
      </c>
      <c r="B123" s="28" t="s">
        <v>83</v>
      </c>
      <c r="C123" s="76">
        <f>15000*1.17</f>
        <v>17550</v>
      </c>
    </row>
    <row r="124" spans="1:3" x14ac:dyDescent="0.3">
      <c r="A124" s="68" t="s">
        <v>84</v>
      </c>
      <c r="B124" s="40" t="s">
        <v>85</v>
      </c>
      <c r="C124" s="224">
        <f>SUM(C125:C126)</f>
        <v>94940</v>
      </c>
    </row>
    <row r="125" spans="1:3" x14ac:dyDescent="0.3">
      <c r="A125" s="52" t="s">
        <v>90</v>
      </c>
      <c r="B125" s="28" t="s">
        <v>85</v>
      </c>
      <c r="C125" s="28">
        <f>14000*1.17</f>
        <v>16379.999999999998</v>
      </c>
    </row>
    <row r="126" spans="1:3" x14ac:dyDescent="0.3">
      <c r="A126" s="52" t="s">
        <v>91</v>
      </c>
      <c r="B126" s="81" t="s">
        <v>92</v>
      </c>
      <c r="C126" s="247">
        <v>78560</v>
      </c>
    </row>
    <row r="127" spans="1:3" ht="13.5" thickBot="1" x14ac:dyDescent="0.35">
      <c r="A127" s="154"/>
      <c r="B127" s="421"/>
      <c r="C127" s="247"/>
    </row>
    <row r="128" spans="1:3" ht="13.5" thickBot="1" x14ac:dyDescent="0.35">
      <c r="A128" s="1307" t="s">
        <v>93</v>
      </c>
      <c r="B128" s="1308"/>
      <c r="C128" s="241">
        <f>C129+C136+C139+C141+C143+C146+C148</f>
        <v>999550</v>
      </c>
    </row>
    <row r="129" spans="1:3" hidden="1" x14ac:dyDescent="0.3">
      <c r="A129" s="68" t="s">
        <v>292</v>
      </c>
      <c r="B129" s="228" t="s">
        <v>293</v>
      </c>
      <c r="C129" s="327">
        <f>SUM(C130:C135)</f>
        <v>0</v>
      </c>
    </row>
    <row r="130" spans="1:3" hidden="1" x14ac:dyDescent="0.3">
      <c r="A130" s="52" t="s">
        <v>571</v>
      </c>
      <c r="B130" s="89" t="s">
        <v>572</v>
      </c>
      <c r="C130" s="28">
        <v>0</v>
      </c>
    </row>
    <row r="131" spans="1:3" hidden="1" x14ac:dyDescent="0.3">
      <c r="A131" s="52" t="s">
        <v>573</v>
      </c>
      <c r="B131" s="89" t="s">
        <v>574</v>
      </c>
      <c r="C131" s="28">
        <v>0</v>
      </c>
    </row>
    <row r="132" spans="1:3" hidden="1" x14ac:dyDescent="0.3">
      <c r="A132" s="52" t="s">
        <v>575</v>
      </c>
      <c r="B132" s="89" t="s">
        <v>576</v>
      </c>
      <c r="C132" s="28">
        <v>0</v>
      </c>
    </row>
    <row r="133" spans="1:3" hidden="1" x14ac:dyDescent="0.3">
      <c r="A133" s="52" t="s">
        <v>294</v>
      </c>
      <c r="B133" s="89" t="s">
        <v>295</v>
      </c>
      <c r="C133" s="28">
        <v>0</v>
      </c>
    </row>
    <row r="134" spans="1:3" hidden="1" x14ac:dyDescent="0.3">
      <c r="A134" s="52" t="s">
        <v>577</v>
      </c>
      <c r="B134" s="89" t="s">
        <v>578</v>
      </c>
      <c r="C134" s="28">
        <v>0</v>
      </c>
    </row>
    <row r="135" spans="1:3" hidden="1" x14ac:dyDescent="0.3">
      <c r="A135" s="52" t="s">
        <v>579</v>
      </c>
      <c r="B135" s="89" t="s">
        <v>580</v>
      </c>
      <c r="C135" s="76">
        <v>0</v>
      </c>
    </row>
    <row r="136" spans="1:3" x14ac:dyDescent="0.3">
      <c r="A136" s="68" t="s">
        <v>94</v>
      </c>
      <c r="B136" s="223" t="s">
        <v>95</v>
      </c>
      <c r="C136" s="224">
        <f>SUM(C137:C138)</f>
        <v>27900</v>
      </c>
    </row>
    <row r="137" spans="1:3" hidden="1" x14ac:dyDescent="0.3">
      <c r="A137" s="52" t="s">
        <v>275</v>
      </c>
      <c r="B137" s="89" t="s">
        <v>366</v>
      </c>
      <c r="C137" s="28">
        <v>0</v>
      </c>
    </row>
    <row r="138" spans="1:3" x14ac:dyDescent="0.3">
      <c r="A138" s="52" t="s">
        <v>98</v>
      </c>
      <c r="B138" s="69" t="s">
        <v>99</v>
      </c>
      <c r="C138" s="28">
        <v>27900</v>
      </c>
    </row>
    <row r="139" spans="1:3" x14ac:dyDescent="0.3">
      <c r="A139" s="223" t="s">
        <v>158</v>
      </c>
      <c r="B139" s="83" t="s">
        <v>101</v>
      </c>
      <c r="C139" s="40">
        <f>SUM(C140)</f>
        <v>15209.999999999998</v>
      </c>
    </row>
    <row r="140" spans="1:3" x14ac:dyDescent="0.3">
      <c r="A140" s="89" t="s">
        <v>104</v>
      </c>
      <c r="B140" s="89" t="s">
        <v>105</v>
      </c>
      <c r="C140" s="28">
        <f>13000*1.17</f>
        <v>15209.999999999998</v>
      </c>
    </row>
    <row r="141" spans="1:3" x14ac:dyDescent="0.3">
      <c r="A141" s="68" t="s">
        <v>106</v>
      </c>
      <c r="B141" s="223" t="s">
        <v>107</v>
      </c>
      <c r="C141" s="40">
        <f>SUM(C142)</f>
        <v>253570</v>
      </c>
    </row>
    <row r="142" spans="1:3" x14ac:dyDescent="0.3">
      <c r="A142" s="52" t="s">
        <v>238</v>
      </c>
      <c r="B142" s="28" t="s">
        <v>111</v>
      </c>
      <c r="C142" s="28">
        <v>253570</v>
      </c>
    </row>
    <row r="143" spans="1:3" x14ac:dyDescent="0.3">
      <c r="A143" s="68" t="s">
        <v>112</v>
      </c>
      <c r="B143" s="40" t="s">
        <v>113</v>
      </c>
      <c r="C143" s="40">
        <f>SUM(C144:C145)</f>
        <v>14300</v>
      </c>
    </row>
    <row r="144" spans="1:3" hidden="1" x14ac:dyDescent="0.3">
      <c r="A144" s="52" t="s">
        <v>581</v>
      </c>
      <c r="B144" s="28" t="s">
        <v>582</v>
      </c>
      <c r="C144" s="28">
        <v>0</v>
      </c>
    </row>
    <row r="145" spans="1:3" x14ac:dyDescent="0.3">
      <c r="A145" s="52" t="s">
        <v>277</v>
      </c>
      <c r="B145" s="28" t="s">
        <v>278</v>
      </c>
      <c r="C145" s="28">
        <v>14300</v>
      </c>
    </row>
    <row r="146" spans="1:3" x14ac:dyDescent="0.3">
      <c r="A146" s="244" t="s">
        <v>279</v>
      </c>
      <c r="B146" s="223" t="s">
        <v>117</v>
      </c>
      <c r="C146" s="40">
        <f>SUM(C147)</f>
        <v>48700</v>
      </c>
    </row>
    <row r="147" spans="1:3" x14ac:dyDescent="0.3">
      <c r="A147" s="154" t="s">
        <v>118</v>
      </c>
      <c r="B147" s="89" t="s">
        <v>117</v>
      </c>
      <c r="C147" s="76">
        <v>48700</v>
      </c>
    </row>
    <row r="148" spans="1:3" x14ac:dyDescent="0.3">
      <c r="A148" s="68" t="s">
        <v>119</v>
      </c>
      <c r="B148" s="40" t="s">
        <v>122</v>
      </c>
      <c r="C148" s="224">
        <f>SUM(C149:C152)</f>
        <v>639870</v>
      </c>
    </row>
    <row r="149" spans="1:3" x14ac:dyDescent="0.3">
      <c r="A149" s="52" t="s">
        <v>163</v>
      </c>
      <c r="B149" s="28" t="s">
        <v>122</v>
      </c>
      <c r="C149" s="76">
        <v>444760</v>
      </c>
    </row>
    <row r="150" spans="1:3" x14ac:dyDescent="0.3">
      <c r="A150" s="52" t="s">
        <v>212</v>
      </c>
      <c r="B150" s="28" t="s">
        <v>124</v>
      </c>
      <c r="C150" s="76">
        <v>53400</v>
      </c>
    </row>
    <row r="151" spans="1:3" x14ac:dyDescent="0.3">
      <c r="A151" s="52" t="s">
        <v>125</v>
      </c>
      <c r="B151" s="81" t="s">
        <v>126</v>
      </c>
      <c r="C151" s="76">
        <v>107420</v>
      </c>
    </row>
    <row r="152" spans="1:3" x14ac:dyDescent="0.3">
      <c r="A152" s="52" t="s">
        <v>127</v>
      </c>
      <c r="B152" s="28" t="s">
        <v>120</v>
      </c>
      <c r="C152" s="76">
        <v>34290</v>
      </c>
    </row>
    <row r="153" spans="1:3" ht="13.5" thickBot="1" x14ac:dyDescent="0.35">
      <c r="A153" s="154"/>
      <c r="B153" s="154"/>
      <c r="C153" s="247"/>
    </row>
    <row r="154" spans="1:3" ht="13.5" thickBot="1" x14ac:dyDescent="0.35">
      <c r="A154" s="1300" t="s">
        <v>135</v>
      </c>
      <c r="B154" s="1301"/>
      <c r="C154" s="256">
        <f>+C155</f>
        <v>27800</v>
      </c>
    </row>
    <row r="155" spans="1:3" x14ac:dyDescent="0.3">
      <c r="A155" s="68" t="s">
        <v>144</v>
      </c>
      <c r="B155" s="83" t="s">
        <v>145</v>
      </c>
      <c r="C155" s="224">
        <f>SUM(C156)</f>
        <v>27800</v>
      </c>
    </row>
    <row r="156" spans="1:3" x14ac:dyDescent="0.3">
      <c r="A156" s="52" t="s">
        <v>146</v>
      </c>
      <c r="B156" s="69" t="s">
        <v>147</v>
      </c>
      <c r="C156" s="28">
        <v>27800</v>
      </c>
    </row>
    <row r="174" spans="5:5" x14ac:dyDescent="0.3">
      <c r="E174" s="303"/>
    </row>
  </sheetData>
  <mergeCells count="9">
    <mergeCell ref="A112:B112"/>
    <mergeCell ref="A128:B128"/>
    <mergeCell ref="A154:B154"/>
    <mergeCell ref="A6:E12"/>
    <mergeCell ref="A19:B19"/>
    <mergeCell ref="A42:B42"/>
    <mergeCell ref="A62:B62"/>
    <mergeCell ref="A86:B86"/>
    <mergeCell ref="A99:E105"/>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2021&amp;R&amp;"Arial Narrow,Normal"&amp;8MUNICIPALIDAD DE VILLA MARÍA
Secretaría de Economía y  Modernización</oddHeader>
  </headerFooter>
  <rowBreaks count="1" manualBreakCount="1">
    <brk id="50"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92"/>
  <sheetViews>
    <sheetView view="pageLayout" topLeftCell="C5" zoomScaleNormal="100" workbookViewId="0">
      <selection activeCell="H10" sqref="H10:AQ26"/>
    </sheetView>
  </sheetViews>
  <sheetFormatPr baseColWidth="10" defaultRowHeight="13" x14ac:dyDescent="0.3"/>
  <cols>
    <col min="1" max="1" width="9.7265625" style="74" customWidth="1"/>
    <col min="2" max="2" width="46.7265625" style="74" customWidth="1"/>
    <col min="3" max="3" width="12.7265625" style="72" customWidth="1"/>
    <col min="4" max="4" width="10.7265625" style="303" customWidth="1"/>
    <col min="5" max="5" width="13.7265625" style="72" customWidth="1"/>
    <col min="6" max="6" width="6.54296875" style="74" customWidth="1"/>
    <col min="7" max="256" width="11.453125" style="74"/>
    <col min="257" max="257" width="9.7265625" style="74" customWidth="1"/>
    <col min="258" max="258" width="46.7265625" style="74" customWidth="1"/>
    <col min="259" max="259" width="12.7265625" style="74" customWidth="1"/>
    <col min="260" max="260" width="10.7265625" style="74" customWidth="1"/>
    <col min="261" max="261" width="13.7265625" style="74" customWidth="1"/>
    <col min="262" max="262" width="6.54296875" style="74" customWidth="1"/>
    <col min="263" max="512" width="11.453125" style="74"/>
    <col min="513" max="513" width="9.7265625" style="74" customWidth="1"/>
    <col min="514" max="514" width="46.7265625" style="74" customWidth="1"/>
    <col min="515" max="515" width="12.7265625" style="74" customWidth="1"/>
    <col min="516" max="516" width="10.7265625" style="74" customWidth="1"/>
    <col min="517" max="517" width="13.7265625" style="74" customWidth="1"/>
    <col min="518" max="518" width="6.54296875" style="74" customWidth="1"/>
    <col min="519" max="768" width="11.453125" style="74"/>
    <col min="769" max="769" width="9.7265625" style="74" customWidth="1"/>
    <col min="770" max="770" width="46.7265625" style="74" customWidth="1"/>
    <col min="771" max="771" width="12.7265625" style="74" customWidth="1"/>
    <col min="772" max="772" width="10.7265625" style="74" customWidth="1"/>
    <col min="773" max="773" width="13.7265625" style="74" customWidth="1"/>
    <col min="774" max="774" width="6.54296875" style="74" customWidth="1"/>
    <col min="775" max="1024" width="11.453125" style="74"/>
    <col min="1025" max="1025" width="9.7265625" style="74" customWidth="1"/>
    <col min="1026" max="1026" width="46.7265625" style="74" customWidth="1"/>
    <col min="1027" max="1027" width="12.7265625" style="74" customWidth="1"/>
    <col min="1028" max="1028" width="10.7265625" style="74" customWidth="1"/>
    <col min="1029" max="1029" width="13.7265625" style="74" customWidth="1"/>
    <col min="1030" max="1030" width="6.54296875" style="74" customWidth="1"/>
    <col min="1031" max="1280" width="11.453125" style="74"/>
    <col min="1281" max="1281" width="9.7265625" style="74" customWidth="1"/>
    <col min="1282" max="1282" width="46.7265625" style="74" customWidth="1"/>
    <col min="1283" max="1283" width="12.7265625" style="74" customWidth="1"/>
    <col min="1284" max="1284" width="10.7265625" style="74" customWidth="1"/>
    <col min="1285" max="1285" width="13.7265625" style="74" customWidth="1"/>
    <col min="1286" max="1286" width="6.54296875" style="74" customWidth="1"/>
    <col min="1287" max="1536" width="11.453125" style="74"/>
    <col min="1537" max="1537" width="9.7265625" style="74" customWidth="1"/>
    <col min="1538" max="1538" width="46.7265625" style="74" customWidth="1"/>
    <col min="1539" max="1539" width="12.7265625" style="74" customWidth="1"/>
    <col min="1540" max="1540" width="10.7265625" style="74" customWidth="1"/>
    <col min="1541" max="1541" width="13.7265625" style="74" customWidth="1"/>
    <col min="1542" max="1542" width="6.54296875" style="74" customWidth="1"/>
    <col min="1543" max="1792" width="11.453125" style="74"/>
    <col min="1793" max="1793" width="9.7265625" style="74" customWidth="1"/>
    <col min="1794" max="1794" width="46.7265625" style="74" customWidth="1"/>
    <col min="1795" max="1795" width="12.7265625" style="74" customWidth="1"/>
    <col min="1796" max="1796" width="10.7265625" style="74" customWidth="1"/>
    <col min="1797" max="1797" width="13.7265625" style="74" customWidth="1"/>
    <col min="1798" max="1798" width="6.54296875" style="74" customWidth="1"/>
    <col min="1799" max="2048" width="11.453125" style="74"/>
    <col min="2049" max="2049" width="9.7265625" style="74" customWidth="1"/>
    <col min="2050" max="2050" width="46.7265625" style="74" customWidth="1"/>
    <col min="2051" max="2051" width="12.7265625" style="74" customWidth="1"/>
    <col min="2052" max="2052" width="10.7265625" style="74" customWidth="1"/>
    <col min="2053" max="2053" width="13.7265625" style="74" customWidth="1"/>
    <col min="2054" max="2054" width="6.54296875" style="74" customWidth="1"/>
    <col min="2055" max="2304" width="11.453125" style="74"/>
    <col min="2305" max="2305" width="9.7265625" style="74" customWidth="1"/>
    <col min="2306" max="2306" width="46.7265625" style="74" customWidth="1"/>
    <col min="2307" max="2307" width="12.7265625" style="74" customWidth="1"/>
    <col min="2308" max="2308" width="10.7265625" style="74" customWidth="1"/>
    <col min="2309" max="2309" width="13.7265625" style="74" customWidth="1"/>
    <col min="2310" max="2310" width="6.54296875" style="74" customWidth="1"/>
    <col min="2311" max="2560" width="11.453125" style="74"/>
    <col min="2561" max="2561" width="9.7265625" style="74" customWidth="1"/>
    <col min="2562" max="2562" width="46.7265625" style="74" customWidth="1"/>
    <col min="2563" max="2563" width="12.7265625" style="74" customWidth="1"/>
    <col min="2564" max="2564" width="10.7265625" style="74" customWidth="1"/>
    <col min="2565" max="2565" width="13.7265625" style="74" customWidth="1"/>
    <col min="2566" max="2566" width="6.54296875" style="74" customWidth="1"/>
    <col min="2567" max="2816" width="11.453125" style="74"/>
    <col min="2817" max="2817" width="9.7265625" style="74" customWidth="1"/>
    <col min="2818" max="2818" width="46.7265625" style="74" customWidth="1"/>
    <col min="2819" max="2819" width="12.7265625" style="74" customWidth="1"/>
    <col min="2820" max="2820" width="10.7265625" style="74" customWidth="1"/>
    <col min="2821" max="2821" width="13.7265625" style="74" customWidth="1"/>
    <col min="2822" max="2822" width="6.54296875" style="74" customWidth="1"/>
    <col min="2823" max="3072" width="11.453125" style="74"/>
    <col min="3073" max="3073" width="9.7265625" style="74" customWidth="1"/>
    <col min="3074" max="3074" width="46.7265625" style="74" customWidth="1"/>
    <col min="3075" max="3075" width="12.7265625" style="74" customWidth="1"/>
    <col min="3076" max="3076" width="10.7265625" style="74" customWidth="1"/>
    <col min="3077" max="3077" width="13.7265625" style="74" customWidth="1"/>
    <col min="3078" max="3078" width="6.54296875" style="74" customWidth="1"/>
    <col min="3079" max="3328" width="11.453125" style="74"/>
    <col min="3329" max="3329" width="9.7265625" style="74" customWidth="1"/>
    <col min="3330" max="3330" width="46.7265625" style="74" customWidth="1"/>
    <col min="3331" max="3331" width="12.7265625" style="74" customWidth="1"/>
    <col min="3332" max="3332" width="10.7265625" style="74" customWidth="1"/>
    <col min="3333" max="3333" width="13.7265625" style="74" customWidth="1"/>
    <col min="3334" max="3334" width="6.54296875" style="74" customWidth="1"/>
    <col min="3335" max="3584" width="11.453125" style="74"/>
    <col min="3585" max="3585" width="9.7265625" style="74" customWidth="1"/>
    <col min="3586" max="3586" width="46.7265625" style="74" customWidth="1"/>
    <col min="3587" max="3587" width="12.7265625" style="74" customWidth="1"/>
    <col min="3588" max="3588" width="10.7265625" style="74" customWidth="1"/>
    <col min="3589" max="3589" width="13.7265625" style="74" customWidth="1"/>
    <col min="3590" max="3590" width="6.54296875" style="74" customWidth="1"/>
    <col min="3591" max="3840" width="11.453125" style="74"/>
    <col min="3841" max="3841" width="9.7265625" style="74" customWidth="1"/>
    <col min="3842" max="3842" width="46.7265625" style="74" customWidth="1"/>
    <col min="3843" max="3843" width="12.7265625" style="74" customWidth="1"/>
    <col min="3844" max="3844" width="10.7265625" style="74" customWidth="1"/>
    <col min="3845" max="3845" width="13.7265625" style="74" customWidth="1"/>
    <col min="3846" max="3846" width="6.54296875" style="74" customWidth="1"/>
    <col min="3847" max="4096" width="11.453125" style="74"/>
    <col min="4097" max="4097" width="9.7265625" style="74" customWidth="1"/>
    <col min="4098" max="4098" width="46.7265625" style="74" customWidth="1"/>
    <col min="4099" max="4099" width="12.7265625" style="74" customWidth="1"/>
    <col min="4100" max="4100" width="10.7265625" style="74" customWidth="1"/>
    <col min="4101" max="4101" width="13.7265625" style="74" customWidth="1"/>
    <col min="4102" max="4102" width="6.54296875" style="74" customWidth="1"/>
    <col min="4103" max="4352" width="11.453125" style="74"/>
    <col min="4353" max="4353" width="9.7265625" style="74" customWidth="1"/>
    <col min="4354" max="4354" width="46.7265625" style="74" customWidth="1"/>
    <col min="4355" max="4355" width="12.7265625" style="74" customWidth="1"/>
    <col min="4356" max="4356" width="10.7265625" style="74" customWidth="1"/>
    <col min="4357" max="4357" width="13.7265625" style="74" customWidth="1"/>
    <col min="4358" max="4358" width="6.54296875" style="74" customWidth="1"/>
    <col min="4359" max="4608" width="11.453125" style="74"/>
    <col min="4609" max="4609" width="9.7265625" style="74" customWidth="1"/>
    <col min="4610" max="4610" width="46.7265625" style="74" customWidth="1"/>
    <col min="4611" max="4611" width="12.7265625" style="74" customWidth="1"/>
    <col min="4612" max="4612" width="10.7265625" style="74" customWidth="1"/>
    <col min="4613" max="4613" width="13.7265625" style="74" customWidth="1"/>
    <col min="4614" max="4614" width="6.54296875" style="74" customWidth="1"/>
    <col min="4615" max="4864" width="11.453125" style="74"/>
    <col min="4865" max="4865" width="9.7265625" style="74" customWidth="1"/>
    <col min="4866" max="4866" width="46.7265625" style="74" customWidth="1"/>
    <col min="4867" max="4867" width="12.7265625" style="74" customWidth="1"/>
    <col min="4868" max="4868" width="10.7265625" style="74" customWidth="1"/>
    <col min="4869" max="4869" width="13.7265625" style="74" customWidth="1"/>
    <col min="4870" max="4870" width="6.54296875" style="74" customWidth="1"/>
    <col min="4871" max="5120" width="11.453125" style="74"/>
    <col min="5121" max="5121" width="9.7265625" style="74" customWidth="1"/>
    <col min="5122" max="5122" width="46.7265625" style="74" customWidth="1"/>
    <col min="5123" max="5123" width="12.7265625" style="74" customWidth="1"/>
    <col min="5124" max="5124" width="10.7265625" style="74" customWidth="1"/>
    <col min="5125" max="5125" width="13.7265625" style="74" customWidth="1"/>
    <col min="5126" max="5126" width="6.54296875" style="74" customWidth="1"/>
    <col min="5127" max="5376" width="11.453125" style="74"/>
    <col min="5377" max="5377" width="9.7265625" style="74" customWidth="1"/>
    <col min="5378" max="5378" width="46.7265625" style="74" customWidth="1"/>
    <col min="5379" max="5379" width="12.7265625" style="74" customWidth="1"/>
    <col min="5380" max="5380" width="10.7265625" style="74" customWidth="1"/>
    <col min="5381" max="5381" width="13.7265625" style="74" customWidth="1"/>
    <col min="5382" max="5382" width="6.54296875" style="74" customWidth="1"/>
    <col min="5383" max="5632" width="11.453125" style="74"/>
    <col min="5633" max="5633" width="9.7265625" style="74" customWidth="1"/>
    <col min="5634" max="5634" width="46.7265625" style="74" customWidth="1"/>
    <col min="5635" max="5635" width="12.7265625" style="74" customWidth="1"/>
    <col min="5636" max="5636" width="10.7265625" style="74" customWidth="1"/>
    <col min="5637" max="5637" width="13.7265625" style="74" customWidth="1"/>
    <col min="5638" max="5638" width="6.54296875" style="74" customWidth="1"/>
    <col min="5639" max="5888" width="11.453125" style="74"/>
    <col min="5889" max="5889" width="9.7265625" style="74" customWidth="1"/>
    <col min="5890" max="5890" width="46.7265625" style="74" customWidth="1"/>
    <col min="5891" max="5891" width="12.7265625" style="74" customWidth="1"/>
    <col min="5892" max="5892" width="10.7265625" style="74" customWidth="1"/>
    <col min="5893" max="5893" width="13.7265625" style="74" customWidth="1"/>
    <col min="5894" max="5894" width="6.54296875" style="74" customWidth="1"/>
    <col min="5895" max="6144" width="11.453125" style="74"/>
    <col min="6145" max="6145" width="9.7265625" style="74" customWidth="1"/>
    <col min="6146" max="6146" width="46.7265625" style="74" customWidth="1"/>
    <col min="6147" max="6147" width="12.7265625" style="74" customWidth="1"/>
    <col min="6148" max="6148" width="10.7265625" style="74" customWidth="1"/>
    <col min="6149" max="6149" width="13.7265625" style="74" customWidth="1"/>
    <col min="6150" max="6150" width="6.54296875" style="74" customWidth="1"/>
    <col min="6151" max="6400" width="11.453125" style="74"/>
    <col min="6401" max="6401" width="9.7265625" style="74" customWidth="1"/>
    <col min="6402" max="6402" width="46.7265625" style="74" customWidth="1"/>
    <col min="6403" max="6403" width="12.7265625" style="74" customWidth="1"/>
    <col min="6404" max="6404" width="10.7265625" style="74" customWidth="1"/>
    <col min="6405" max="6405" width="13.7265625" style="74" customWidth="1"/>
    <col min="6406" max="6406" width="6.54296875" style="74" customWidth="1"/>
    <col min="6407" max="6656" width="11.453125" style="74"/>
    <col min="6657" max="6657" width="9.7265625" style="74" customWidth="1"/>
    <col min="6658" max="6658" width="46.7265625" style="74" customWidth="1"/>
    <col min="6659" max="6659" width="12.7265625" style="74" customWidth="1"/>
    <col min="6660" max="6660" width="10.7265625" style="74" customWidth="1"/>
    <col min="6661" max="6661" width="13.7265625" style="74" customWidth="1"/>
    <col min="6662" max="6662" width="6.54296875" style="74" customWidth="1"/>
    <col min="6663" max="6912" width="11.453125" style="74"/>
    <col min="6913" max="6913" width="9.7265625" style="74" customWidth="1"/>
    <col min="6914" max="6914" width="46.7265625" style="74" customWidth="1"/>
    <col min="6915" max="6915" width="12.7265625" style="74" customWidth="1"/>
    <col min="6916" max="6916" width="10.7265625" style="74" customWidth="1"/>
    <col min="6917" max="6917" width="13.7265625" style="74" customWidth="1"/>
    <col min="6918" max="6918" width="6.54296875" style="74" customWidth="1"/>
    <col min="6919" max="7168" width="11.453125" style="74"/>
    <col min="7169" max="7169" width="9.7265625" style="74" customWidth="1"/>
    <col min="7170" max="7170" width="46.7265625" style="74" customWidth="1"/>
    <col min="7171" max="7171" width="12.7265625" style="74" customWidth="1"/>
    <col min="7172" max="7172" width="10.7265625" style="74" customWidth="1"/>
    <col min="7173" max="7173" width="13.7265625" style="74" customWidth="1"/>
    <col min="7174" max="7174" width="6.54296875" style="74" customWidth="1"/>
    <col min="7175" max="7424" width="11.453125" style="74"/>
    <col min="7425" max="7425" width="9.7265625" style="74" customWidth="1"/>
    <col min="7426" max="7426" width="46.7265625" style="74" customWidth="1"/>
    <col min="7427" max="7427" width="12.7265625" style="74" customWidth="1"/>
    <col min="7428" max="7428" width="10.7265625" style="74" customWidth="1"/>
    <col min="7429" max="7429" width="13.7265625" style="74" customWidth="1"/>
    <col min="7430" max="7430" width="6.54296875" style="74" customWidth="1"/>
    <col min="7431" max="7680" width="11.453125" style="74"/>
    <col min="7681" max="7681" width="9.7265625" style="74" customWidth="1"/>
    <col min="7682" max="7682" width="46.7265625" style="74" customWidth="1"/>
    <col min="7683" max="7683" width="12.7265625" style="74" customWidth="1"/>
    <col min="7684" max="7684" width="10.7265625" style="74" customWidth="1"/>
    <col min="7685" max="7685" width="13.7265625" style="74" customWidth="1"/>
    <col min="7686" max="7686" width="6.54296875" style="74" customWidth="1"/>
    <col min="7687" max="7936" width="11.453125" style="74"/>
    <col min="7937" max="7937" width="9.7265625" style="74" customWidth="1"/>
    <col min="7938" max="7938" width="46.7265625" style="74" customWidth="1"/>
    <col min="7939" max="7939" width="12.7265625" style="74" customWidth="1"/>
    <col min="7940" max="7940" width="10.7265625" style="74" customWidth="1"/>
    <col min="7941" max="7941" width="13.7265625" style="74" customWidth="1"/>
    <col min="7942" max="7942" width="6.54296875" style="74" customWidth="1"/>
    <col min="7943" max="8192" width="11.453125" style="74"/>
    <col min="8193" max="8193" width="9.7265625" style="74" customWidth="1"/>
    <col min="8194" max="8194" width="46.7265625" style="74" customWidth="1"/>
    <col min="8195" max="8195" width="12.7265625" style="74" customWidth="1"/>
    <col min="8196" max="8196" width="10.7265625" style="74" customWidth="1"/>
    <col min="8197" max="8197" width="13.7265625" style="74" customWidth="1"/>
    <col min="8198" max="8198" width="6.54296875" style="74" customWidth="1"/>
    <col min="8199" max="8448" width="11.453125" style="74"/>
    <col min="8449" max="8449" width="9.7265625" style="74" customWidth="1"/>
    <col min="8450" max="8450" width="46.7265625" style="74" customWidth="1"/>
    <col min="8451" max="8451" width="12.7265625" style="74" customWidth="1"/>
    <col min="8452" max="8452" width="10.7265625" style="74" customWidth="1"/>
    <col min="8453" max="8453" width="13.7265625" style="74" customWidth="1"/>
    <col min="8454" max="8454" width="6.54296875" style="74" customWidth="1"/>
    <col min="8455" max="8704" width="11.453125" style="74"/>
    <col min="8705" max="8705" width="9.7265625" style="74" customWidth="1"/>
    <col min="8706" max="8706" width="46.7265625" style="74" customWidth="1"/>
    <col min="8707" max="8707" width="12.7265625" style="74" customWidth="1"/>
    <col min="8708" max="8708" width="10.7265625" style="74" customWidth="1"/>
    <col min="8709" max="8709" width="13.7265625" style="74" customWidth="1"/>
    <col min="8710" max="8710" width="6.54296875" style="74" customWidth="1"/>
    <col min="8711" max="8960" width="11.453125" style="74"/>
    <col min="8961" max="8961" width="9.7265625" style="74" customWidth="1"/>
    <col min="8962" max="8962" width="46.7265625" style="74" customWidth="1"/>
    <col min="8963" max="8963" width="12.7265625" style="74" customWidth="1"/>
    <col min="8964" max="8964" width="10.7265625" style="74" customWidth="1"/>
    <col min="8965" max="8965" width="13.7265625" style="74" customWidth="1"/>
    <col min="8966" max="8966" width="6.54296875" style="74" customWidth="1"/>
    <col min="8967" max="9216" width="11.453125" style="74"/>
    <col min="9217" max="9217" width="9.7265625" style="74" customWidth="1"/>
    <col min="9218" max="9218" width="46.7265625" style="74" customWidth="1"/>
    <col min="9219" max="9219" width="12.7265625" style="74" customWidth="1"/>
    <col min="9220" max="9220" width="10.7265625" style="74" customWidth="1"/>
    <col min="9221" max="9221" width="13.7265625" style="74" customWidth="1"/>
    <col min="9222" max="9222" width="6.54296875" style="74" customWidth="1"/>
    <col min="9223" max="9472" width="11.453125" style="74"/>
    <col min="9473" max="9473" width="9.7265625" style="74" customWidth="1"/>
    <col min="9474" max="9474" width="46.7265625" style="74" customWidth="1"/>
    <col min="9475" max="9475" width="12.7265625" style="74" customWidth="1"/>
    <col min="9476" max="9476" width="10.7265625" style="74" customWidth="1"/>
    <col min="9477" max="9477" width="13.7265625" style="74" customWidth="1"/>
    <col min="9478" max="9478" width="6.54296875" style="74" customWidth="1"/>
    <col min="9479" max="9728" width="11.453125" style="74"/>
    <col min="9729" max="9729" width="9.7265625" style="74" customWidth="1"/>
    <col min="9730" max="9730" width="46.7265625" style="74" customWidth="1"/>
    <col min="9731" max="9731" width="12.7265625" style="74" customWidth="1"/>
    <col min="9732" max="9732" width="10.7265625" style="74" customWidth="1"/>
    <col min="9733" max="9733" width="13.7265625" style="74" customWidth="1"/>
    <col min="9734" max="9734" width="6.54296875" style="74" customWidth="1"/>
    <col min="9735" max="9984" width="11.453125" style="74"/>
    <col min="9985" max="9985" width="9.7265625" style="74" customWidth="1"/>
    <col min="9986" max="9986" width="46.7265625" style="74" customWidth="1"/>
    <col min="9987" max="9987" width="12.7265625" style="74" customWidth="1"/>
    <col min="9988" max="9988" width="10.7265625" style="74" customWidth="1"/>
    <col min="9989" max="9989" width="13.7265625" style="74" customWidth="1"/>
    <col min="9990" max="9990" width="6.54296875" style="74" customWidth="1"/>
    <col min="9991" max="10240" width="11.453125" style="74"/>
    <col min="10241" max="10241" width="9.7265625" style="74" customWidth="1"/>
    <col min="10242" max="10242" width="46.7265625" style="74" customWidth="1"/>
    <col min="10243" max="10243" width="12.7265625" style="74" customWidth="1"/>
    <col min="10244" max="10244" width="10.7265625" style="74" customWidth="1"/>
    <col min="10245" max="10245" width="13.7265625" style="74" customWidth="1"/>
    <col min="10246" max="10246" width="6.54296875" style="74" customWidth="1"/>
    <col min="10247" max="10496" width="11.453125" style="74"/>
    <col min="10497" max="10497" width="9.7265625" style="74" customWidth="1"/>
    <col min="10498" max="10498" width="46.7265625" style="74" customWidth="1"/>
    <col min="10499" max="10499" width="12.7265625" style="74" customWidth="1"/>
    <col min="10500" max="10500" width="10.7265625" style="74" customWidth="1"/>
    <col min="10501" max="10501" width="13.7265625" style="74" customWidth="1"/>
    <col min="10502" max="10502" width="6.54296875" style="74" customWidth="1"/>
    <col min="10503" max="10752" width="11.453125" style="74"/>
    <col min="10753" max="10753" width="9.7265625" style="74" customWidth="1"/>
    <col min="10754" max="10754" width="46.7265625" style="74" customWidth="1"/>
    <col min="10755" max="10755" width="12.7265625" style="74" customWidth="1"/>
    <col min="10756" max="10756" width="10.7265625" style="74" customWidth="1"/>
    <col min="10757" max="10757" width="13.7265625" style="74" customWidth="1"/>
    <col min="10758" max="10758" width="6.54296875" style="74" customWidth="1"/>
    <col min="10759" max="11008" width="11.453125" style="74"/>
    <col min="11009" max="11009" width="9.7265625" style="74" customWidth="1"/>
    <col min="11010" max="11010" width="46.7265625" style="74" customWidth="1"/>
    <col min="11011" max="11011" width="12.7265625" style="74" customWidth="1"/>
    <col min="11012" max="11012" width="10.7265625" style="74" customWidth="1"/>
    <col min="11013" max="11013" width="13.7265625" style="74" customWidth="1"/>
    <col min="11014" max="11014" width="6.54296875" style="74" customWidth="1"/>
    <col min="11015" max="11264" width="11.453125" style="74"/>
    <col min="11265" max="11265" width="9.7265625" style="74" customWidth="1"/>
    <col min="11266" max="11266" width="46.7265625" style="74" customWidth="1"/>
    <col min="11267" max="11267" width="12.7265625" style="74" customWidth="1"/>
    <col min="11268" max="11268" width="10.7265625" style="74" customWidth="1"/>
    <col min="11269" max="11269" width="13.7265625" style="74" customWidth="1"/>
    <col min="11270" max="11270" width="6.54296875" style="74" customWidth="1"/>
    <col min="11271" max="11520" width="11.453125" style="74"/>
    <col min="11521" max="11521" width="9.7265625" style="74" customWidth="1"/>
    <col min="11522" max="11522" width="46.7265625" style="74" customWidth="1"/>
    <col min="11523" max="11523" width="12.7265625" style="74" customWidth="1"/>
    <col min="11524" max="11524" width="10.7265625" style="74" customWidth="1"/>
    <col min="11525" max="11525" width="13.7265625" style="74" customWidth="1"/>
    <col min="11526" max="11526" width="6.54296875" style="74" customWidth="1"/>
    <col min="11527" max="11776" width="11.453125" style="74"/>
    <col min="11777" max="11777" width="9.7265625" style="74" customWidth="1"/>
    <col min="11778" max="11778" width="46.7265625" style="74" customWidth="1"/>
    <col min="11779" max="11779" width="12.7265625" style="74" customWidth="1"/>
    <col min="11780" max="11780" width="10.7265625" style="74" customWidth="1"/>
    <col min="11781" max="11781" width="13.7265625" style="74" customWidth="1"/>
    <col min="11782" max="11782" width="6.54296875" style="74" customWidth="1"/>
    <col min="11783" max="12032" width="11.453125" style="74"/>
    <col min="12033" max="12033" width="9.7265625" style="74" customWidth="1"/>
    <col min="12034" max="12034" width="46.7265625" style="74" customWidth="1"/>
    <col min="12035" max="12035" width="12.7265625" style="74" customWidth="1"/>
    <col min="12036" max="12036" width="10.7265625" style="74" customWidth="1"/>
    <col min="12037" max="12037" width="13.7265625" style="74" customWidth="1"/>
    <col min="12038" max="12038" width="6.54296875" style="74" customWidth="1"/>
    <col min="12039" max="12288" width="11.453125" style="74"/>
    <col min="12289" max="12289" width="9.7265625" style="74" customWidth="1"/>
    <col min="12290" max="12290" width="46.7265625" style="74" customWidth="1"/>
    <col min="12291" max="12291" width="12.7265625" style="74" customWidth="1"/>
    <col min="12292" max="12292" width="10.7265625" style="74" customWidth="1"/>
    <col min="12293" max="12293" width="13.7265625" style="74" customWidth="1"/>
    <col min="12294" max="12294" width="6.54296875" style="74" customWidth="1"/>
    <col min="12295" max="12544" width="11.453125" style="74"/>
    <col min="12545" max="12545" width="9.7265625" style="74" customWidth="1"/>
    <col min="12546" max="12546" width="46.7265625" style="74" customWidth="1"/>
    <col min="12547" max="12547" width="12.7265625" style="74" customWidth="1"/>
    <col min="12548" max="12548" width="10.7265625" style="74" customWidth="1"/>
    <col min="12549" max="12549" width="13.7265625" style="74" customWidth="1"/>
    <col min="12550" max="12550" width="6.54296875" style="74" customWidth="1"/>
    <col min="12551" max="12800" width="11.453125" style="74"/>
    <col min="12801" max="12801" width="9.7265625" style="74" customWidth="1"/>
    <col min="12802" max="12802" width="46.7265625" style="74" customWidth="1"/>
    <col min="12803" max="12803" width="12.7265625" style="74" customWidth="1"/>
    <col min="12804" max="12804" width="10.7265625" style="74" customWidth="1"/>
    <col min="12805" max="12805" width="13.7265625" style="74" customWidth="1"/>
    <col min="12806" max="12806" width="6.54296875" style="74" customWidth="1"/>
    <col min="12807" max="13056" width="11.453125" style="74"/>
    <col min="13057" max="13057" width="9.7265625" style="74" customWidth="1"/>
    <col min="13058" max="13058" width="46.7265625" style="74" customWidth="1"/>
    <col min="13059" max="13059" width="12.7265625" style="74" customWidth="1"/>
    <col min="13060" max="13060" width="10.7265625" style="74" customWidth="1"/>
    <col min="13061" max="13061" width="13.7265625" style="74" customWidth="1"/>
    <col min="13062" max="13062" width="6.54296875" style="74" customWidth="1"/>
    <col min="13063" max="13312" width="11.453125" style="74"/>
    <col min="13313" max="13313" width="9.7265625" style="74" customWidth="1"/>
    <col min="13314" max="13314" width="46.7265625" style="74" customWidth="1"/>
    <col min="13315" max="13315" width="12.7265625" style="74" customWidth="1"/>
    <col min="13316" max="13316" width="10.7265625" style="74" customWidth="1"/>
    <col min="13317" max="13317" width="13.7265625" style="74" customWidth="1"/>
    <col min="13318" max="13318" width="6.54296875" style="74" customWidth="1"/>
    <col min="13319" max="13568" width="11.453125" style="74"/>
    <col min="13569" max="13569" width="9.7265625" style="74" customWidth="1"/>
    <col min="13570" max="13570" width="46.7265625" style="74" customWidth="1"/>
    <col min="13571" max="13571" width="12.7265625" style="74" customWidth="1"/>
    <col min="13572" max="13572" width="10.7265625" style="74" customWidth="1"/>
    <col min="13573" max="13573" width="13.7265625" style="74" customWidth="1"/>
    <col min="13574" max="13574" width="6.54296875" style="74" customWidth="1"/>
    <col min="13575" max="13824" width="11.453125" style="74"/>
    <col min="13825" max="13825" width="9.7265625" style="74" customWidth="1"/>
    <col min="13826" max="13826" width="46.7265625" style="74" customWidth="1"/>
    <col min="13827" max="13827" width="12.7265625" style="74" customWidth="1"/>
    <col min="13828" max="13828" width="10.7265625" style="74" customWidth="1"/>
    <col min="13829" max="13829" width="13.7265625" style="74" customWidth="1"/>
    <col min="13830" max="13830" width="6.54296875" style="74" customWidth="1"/>
    <col min="13831" max="14080" width="11.453125" style="74"/>
    <col min="14081" max="14081" width="9.7265625" style="74" customWidth="1"/>
    <col min="14082" max="14082" width="46.7265625" style="74" customWidth="1"/>
    <col min="14083" max="14083" width="12.7265625" style="74" customWidth="1"/>
    <col min="14084" max="14084" width="10.7265625" style="74" customWidth="1"/>
    <col min="14085" max="14085" width="13.7265625" style="74" customWidth="1"/>
    <col min="14086" max="14086" width="6.54296875" style="74" customWidth="1"/>
    <col min="14087" max="14336" width="11.453125" style="74"/>
    <col min="14337" max="14337" width="9.7265625" style="74" customWidth="1"/>
    <col min="14338" max="14338" width="46.7265625" style="74" customWidth="1"/>
    <col min="14339" max="14339" width="12.7265625" style="74" customWidth="1"/>
    <col min="14340" max="14340" width="10.7265625" style="74" customWidth="1"/>
    <col min="14341" max="14341" width="13.7265625" style="74" customWidth="1"/>
    <col min="14342" max="14342" width="6.54296875" style="74" customWidth="1"/>
    <col min="14343" max="14592" width="11.453125" style="74"/>
    <col min="14593" max="14593" width="9.7265625" style="74" customWidth="1"/>
    <col min="14594" max="14594" width="46.7265625" style="74" customWidth="1"/>
    <col min="14595" max="14595" width="12.7265625" style="74" customWidth="1"/>
    <col min="14596" max="14596" width="10.7265625" style="74" customWidth="1"/>
    <col min="14597" max="14597" width="13.7265625" style="74" customWidth="1"/>
    <col min="14598" max="14598" width="6.54296875" style="74" customWidth="1"/>
    <col min="14599" max="14848" width="11.453125" style="74"/>
    <col min="14849" max="14849" width="9.7265625" style="74" customWidth="1"/>
    <col min="14850" max="14850" width="46.7265625" style="74" customWidth="1"/>
    <col min="14851" max="14851" width="12.7265625" style="74" customWidth="1"/>
    <col min="14852" max="14852" width="10.7265625" style="74" customWidth="1"/>
    <col min="14853" max="14853" width="13.7265625" style="74" customWidth="1"/>
    <col min="14854" max="14854" width="6.54296875" style="74" customWidth="1"/>
    <col min="14855" max="15104" width="11.453125" style="74"/>
    <col min="15105" max="15105" width="9.7265625" style="74" customWidth="1"/>
    <col min="15106" max="15106" width="46.7265625" style="74" customWidth="1"/>
    <col min="15107" max="15107" width="12.7265625" style="74" customWidth="1"/>
    <col min="15108" max="15108" width="10.7265625" style="74" customWidth="1"/>
    <col min="15109" max="15109" width="13.7265625" style="74" customWidth="1"/>
    <col min="15110" max="15110" width="6.54296875" style="74" customWidth="1"/>
    <col min="15111" max="15360" width="11.453125" style="74"/>
    <col min="15361" max="15361" width="9.7265625" style="74" customWidth="1"/>
    <col min="15362" max="15362" width="46.7265625" style="74" customWidth="1"/>
    <col min="15363" max="15363" width="12.7265625" style="74" customWidth="1"/>
    <col min="15364" max="15364" width="10.7265625" style="74" customWidth="1"/>
    <col min="15365" max="15365" width="13.7265625" style="74" customWidth="1"/>
    <col min="15366" max="15366" width="6.54296875" style="74" customWidth="1"/>
    <col min="15367" max="15616" width="11.453125" style="74"/>
    <col min="15617" max="15617" width="9.7265625" style="74" customWidth="1"/>
    <col min="15618" max="15618" width="46.7265625" style="74" customWidth="1"/>
    <col min="15619" max="15619" width="12.7265625" style="74" customWidth="1"/>
    <col min="15620" max="15620" width="10.7265625" style="74" customWidth="1"/>
    <col min="15621" max="15621" width="13.7265625" style="74" customWidth="1"/>
    <col min="15622" max="15622" width="6.54296875" style="74" customWidth="1"/>
    <col min="15623" max="15872" width="11.453125" style="74"/>
    <col min="15873" max="15873" width="9.7265625" style="74" customWidth="1"/>
    <col min="15874" max="15874" width="46.7265625" style="74" customWidth="1"/>
    <col min="15875" max="15875" width="12.7265625" style="74" customWidth="1"/>
    <col min="15876" max="15876" width="10.7265625" style="74" customWidth="1"/>
    <col min="15877" max="15877" width="13.7265625" style="74" customWidth="1"/>
    <col min="15878" max="15878" width="6.54296875" style="74" customWidth="1"/>
    <col min="15879" max="16128" width="11.453125" style="74"/>
    <col min="16129" max="16129" width="9.7265625" style="74" customWidth="1"/>
    <col min="16130" max="16130" width="46.7265625" style="74" customWidth="1"/>
    <col min="16131" max="16131" width="12.7265625" style="74" customWidth="1"/>
    <col min="16132" max="16132" width="10.7265625" style="74" customWidth="1"/>
    <col min="16133" max="16133" width="13.7265625" style="74" customWidth="1"/>
    <col min="16134" max="16134" width="6.54296875" style="74" customWidth="1"/>
    <col min="16135" max="16384" width="11.453125" style="74"/>
  </cols>
  <sheetData>
    <row r="1" spans="1:7" x14ac:dyDescent="0.3">
      <c r="A1" s="915" t="s">
        <v>965</v>
      </c>
      <c r="B1" s="915"/>
    </row>
    <row r="2" spans="1:7" x14ac:dyDescent="0.3">
      <c r="A2" s="916"/>
    </row>
    <row r="3" spans="1:7" ht="13.5" thickBot="1" x14ac:dyDescent="0.35"/>
    <row r="4" spans="1:7" x14ac:dyDescent="0.3">
      <c r="A4" s="1031" t="s">
        <v>966</v>
      </c>
      <c r="B4" s="1032"/>
      <c r="C4" s="1033"/>
      <c r="D4" s="1034" t="s">
        <v>1</v>
      </c>
      <c r="E4" s="1035" t="s">
        <v>967</v>
      </c>
    </row>
    <row r="5" spans="1:7" ht="13.5" thickBot="1" x14ac:dyDescent="0.35">
      <c r="A5" s="1036"/>
      <c r="B5" s="1037"/>
      <c r="C5" s="1038"/>
      <c r="D5" s="1039"/>
      <c r="E5" s="1040"/>
    </row>
    <row r="6" spans="1:7" s="5" customFormat="1" x14ac:dyDescent="0.25">
      <c r="A6" s="1268" t="s">
        <v>968</v>
      </c>
      <c r="B6" s="1269"/>
      <c r="C6" s="1269"/>
      <c r="D6" s="1269"/>
      <c r="E6" s="1270"/>
      <c r="F6" s="4"/>
    </row>
    <row r="7" spans="1:7" s="304" customFormat="1" x14ac:dyDescent="0.3">
      <c r="A7" s="1311"/>
      <c r="B7" s="1312"/>
      <c r="C7" s="1312"/>
      <c r="D7" s="1312"/>
      <c r="E7" s="1313"/>
    </row>
    <row r="8" spans="1:7" s="304" customFormat="1" x14ac:dyDescent="0.3">
      <c r="A8" s="1311"/>
      <c r="B8" s="1312"/>
      <c r="C8" s="1312"/>
      <c r="D8" s="1312"/>
      <c r="E8" s="1313"/>
    </row>
    <row r="9" spans="1:7" s="304" customFormat="1" x14ac:dyDescent="0.3">
      <c r="A9" s="1311"/>
      <c r="B9" s="1312"/>
      <c r="C9" s="1312"/>
      <c r="D9" s="1312"/>
      <c r="E9" s="1313"/>
    </row>
    <row r="10" spans="1:7" s="304" customFormat="1" ht="13.5" thickBot="1" x14ac:dyDescent="0.35">
      <c r="A10" s="1271"/>
      <c r="B10" s="1272"/>
      <c r="C10" s="1272"/>
      <c r="D10" s="1272"/>
      <c r="E10" s="1273"/>
    </row>
    <row r="11" spans="1:7" s="917" customFormat="1" ht="11.5" x14ac:dyDescent="0.25">
      <c r="A11" s="202" t="s">
        <v>398</v>
      </c>
      <c r="B11" s="203"/>
      <c r="C11" s="204"/>
      <c r="D11" s="204"/>
      <c r="E11" s="205"/>
    </row>
    <row r="12" spans="1:7" s="917" customFormat="1" ht="11.5" x14ac:dyDescent="0.25">
      <c r="A12" s="206" t="s">
        <v>969</v>
      </c>
      <c r="B12" s="89"/>
      <c r="C12" s="76"/>
      <c r="D12" s="76"/>
      <c r="E12" s="207"/>
    </row>
    <row r="13" spans="1:7" s="917" customFormat="1" ht="11.5" x14ac:dyDescent="0.25">
      <c r="A13" s="206" t="s">
        <v>970</v>
      </c>
      <c r="B13" s="89"/>
      <c r="C13" s="76"/>
      <c r="D13" s="76"/>
      <c r="E13" s="207"/>
    </row>
    <row r="14" spans="1:7" s="917" customFormat="1" ht="12" thickBot="1" x14ac:dyDescent="0.3">
      <c r="A14" s="211" t="s">
        <v>4</v>
      </c>
      <c r="B14" s="212"/>
      <c r="C14" s="213"/>
      <c r="D14" s="213"/>
      <c r="E14" s="214"/>
    </row>
    <row r="15" spans="1:7" s="917" customFormat="1" ht="12" thickBot="1" x14ac:dyDescent="0.3">
      <c r="A15" s="1041" t="s">
        <v>5</v>
      </c>
      <c r="B15" s="1042"/>
      <c r="C15" s="1043"/>
      <c r="D15" s="1043"/>
      <c r="E15" s="1044">
        <f>C17+C40+C60+C80</f>
        <v>31367403.239999998</v>
      </c>
      <c r="G15" s="1045"/>
    </row>
    <row r="16" spans="1:7" s="925" customFormat="1" ht="12" thickBot="1" x14ac:dyDescent="0.3">
      <c r="A16" s="223"/>
      <c r="B16" s="223"/>
      <c r="C16" s="224"/>
      <c r="D16" s="224"/>
      <c r="E16" s="224"/>
    </row>
    <row r="17" spans="1:12" s="925" customFormat="1" ht="13.5" thickBot="1" x14ac:dyDescent="0.35">
      <c r="A17" s="1527" t="s">
        <v>6</v>
      </c>
      <c r="B17" s="1528"/>
      <c r="C17" s="995">
        <f>(C18+C25+C32)</f>
        <v>27822793.239999998</v>
      </c>
      <c r="D17" s="422"/>
      <c r="E17" s="440"/>
    </row>
    <row r="18" spans="1:12" s="81" customFormat="1" ht="12.75" customHeight="1" thickBot="1" x14ac:dyDescent="0.35">
      <c r="A18" s="39" t="s">
        <v>7</v>
      </c>
      <c r="B18" s="228" t="s">
        <v>8</v>
      </c>
      <c r="C18" s="40">
        <f>SUM(C19:C24)</f>
        <v>6</v>
      </c>
      <c r="D18" s="122"/>
      <c r="E18" s="28"/>
      <c r="F18" s="229"/>
    </row>
    <row r="19" spans="1:12" s="75" customFormat="1" ht="12.75" customHeight="1" thickBot="1" x14ac:dyDescent="0.35">
      <c r="A19" s="27" t="s">
        <v>9</v>
      </c>
      <c r="B19" s="28" t="s">
        <v>10</v>
      </c>
      <c r="C19" s="28">
        <v>1</v>
      </c>
      <c r="D19" s="122"/>
      <c r="E19" s="83"/>
      <c r="F19" s="232"/>
      <c r="H19" s="955"/>
      <c r="I19" s="955"/>
      <c r="J19" s="955"/>
      <c r="K19" s="955"/>
      <c r="L19" s="955"/>
    </row>
    <row r="20" spans="1:12" s="75" customFormat="1" ht="12.75" customHeight="1" x14ac:dyDescent="0.3">
      <c r="A20" s="27" t="s">
        <v>11</v>
      </c>
      <c r="B20" s="28" t="s">
        <v>12</v>
      </c>
      <c r="C20" s="28">
        <v>1</v>
      </c>
      <c r="D20" s="122"/>
      <c r="E20" s="83"/>
      <c r="F20" s="232"/>
      <c r="H20" s="255"/>
      <c r="J20" s="255"/>
      <c r="L20" s="255"/>
    </row>
    <row r="21" spans="1:12" s="109" customFormat="1" ht="12.75" customHeight="1" x14ac:dyDescent="0.3">
      <c r="A21" s="27" t="s">
        <v>13</v>
      </c>
      <c r="B21" s="28" t="s">
        <v>14</v>
      </c>
      <c r="C21" s="28">
        <v>1</v>
      </c>
      <c r="D21" s="122"/>
      <c r="E21" s="83"/>
      <c r="F21" s="232"/>
    </row>
    <row r="22" spans="1:12" s="109" customFormat="1" ht="12.75" customHeight="1" x14ac:dyDescent="0.3">
      <c r="A22" s="27" t="s">
        <v>15</v>
      </c>
      <c r="B22" s="28" t="s">
        <v>16</v>
      </c>
      <c r="C22" s="28">
        <v>1</v>
      </c>
      <c r="D22" s="122"/>
      <c r="E22" s="83"/>
      <c r="F22" s="232"/>
    </row>
    <row r="23" spans="1:12" s="109" customFormat="1" ht="12.75" customHeight="1" x14ac:dyDescent="0.3">
      <c r="A23" s="27" t="s">
        <v>17</v>
      </c>
      <c r="B23" s="28" t="s">
        <v>18</v>
      </c>
      <c r="C23" s="28">
        <v>1</v>
      </c>
      <c r="D23" s="122"/>
      <c r="E23" s="83"/>
      <c r="F23" s="232"/>
    </row>
    <row r="24" spans="1:12" s="109" customFormat="1" ht="12.75" customHeight="1" x14ac:dyDescent="0.3">
      <c r="A24" s="27" t="s">
        <v>19</v>
      </c>
      <c r="B24" s="28" t="s">
        <v>20</v>
      </c>
      <c r="C24" s="28">
        <v>1</v>
      </c>
      <c r="D24" s="122"/>
      <c r="E24" s="83"/>
      <c r="F24" s="232"/>
    </row>
    <row r="25" spans="1:12" s="109" customFormat="1" ht="12.75" customHeight="1" x14ac:dyDescent="0.3">
      <c r="A25" s="39" t="s">
        <v>21</v>
      </c>
      <c r="B25" s="40" t="s">
        <v>22</v>
      </c>
      <c r="C25" s="40">
        <f>SUM(C26:C31)</f>
        <v>24701405.949999999</v>
      </c>
      <c r="D25" s="122"/>
      <c r="E25" s="83"/>
      <c r="F25" s="232"/>
    </row>
    <row r="26" spans="1:12" s="109" customFormat="1" ht="12.75" customHeight="1" x14ac:dyDescent="0.3">
      <c r="A26" s="27" t="s">
        <v>23</v>
      </c>
      <c r="B26" s="28" t="s">
        <v>24</v>
      </c>
      <c r="C26" s="28">
        <f>3020743.23+817862.59+16781908.39</f>
        <v>20620514.210000001</v>
      </c>
      <c r="D26" s="122"/>
      <c r="E26" s="83"/>
      <c r="F26" s="233"/>
    </row>
    <row r="27" spans="1:12" s="75" customFormat="1" ht="12.75" customHeight="1" x14ac:dyDescent="0.3">
      <c r="A27" s="27" t="s">
        <v>25</v>
      </c>
      <c r="B27" s="28" t="s">
        <v>26</v>
      </c>
      <c r="C27" s="28">
        <f>755185.95+2685105.48</f>
        <v>3440291.4299999997</v>
      </c>
      <c r="D27" s="122"/>
      <c r="E27" s="83"/>
      <c r="F27" s="234"/>
      <c r="G27" s="81"/>
      <c r="H27" s="81"/>
    </row>
    <row r="28" spans="1:12" s="75" customFormat="1" ht="12.75" customHeight="1" x14ac:dyDescent="0.3">
      <c r="A28" s="27" t="s">
        <v>27</v>
      </c>
      <c r="B28" s="28" t="s">
        <v>28</v>
      </c>
      <c r="C28" s="28">
        <v>631054.31000000006</v>
      </c>
      <c r="D28" s="122"/>
      <c r="E28" s="83"/>
      <c r="F28" s="232"/>
    </row>
    <row r="29" spans="1:12" s="109" customFormat="1" ht="12.75" customHeight="1" x14ac:dyDescent="0.3">
      <c r="A29" s="27" t="s">
        <v>29</v>
      </c>
      <c r="B29" s="28" t="s">
        <v>30</v>
      </c>
      <c r="C29" s="28">
        <v>1</v>
      </c>
      <c r="D29" s="122"/>
      <c r="E29" s="1046"/>
      <c r="F29" s="232"/>
    </row>
    <row r="30" spans="1:12" s="109" customFormat="1" ht="12.75" customHeight="1" x14ac:dyDescent="0.3">
      <c r="A30" s="27" t="s">
        <v>31</v>
      </c>
      <c r="B30" s="28" t="s">
        <v>272</v>
      </c>
      <c r="C30" s="28">
        <v>9544</v>
      </c>
      <c r="D30" s="122"/>
      <c r="E30" s="83"/>
      <c r="F30" s="232"/>
    </row>
    <row r="31" spans="1:12" s="109" customFormat="1" ht="12.75" customHeight="1" x14ac:dyDescent="0.3">
      <c r="A31" s="27" t="s">
        <v>33</v>
      </c>
      <c r="B31" s="28" t="s">
        <v>34</v>
      </c>
      <c r="C31" s="28">
        <v>1</v>
      </c>
      <c r="D31" s="122"/>
      <c r="E31" s="83"/>
      <c r="F31" s="233"/>
    </row>
    <row r="32" spans="1:12" s="109" customFormat="1" ht="12.75" customHeight="1" x14ac:dyDescent="0.3">
      <c r="A32" s="39" t="s">
        <v>35</v>
      </c>
      <c r="B32" s="40" t="s">
        <v>36</v>
      </c>
      <c r="C32" s="40">
        <f>SUM(C33:C38)</f>
        <v>3121381.29</v>
      </c>
      <c r="D32" s="122"/>
      <c r="E32" s="1047"/>
      <c r="F32" s="233"/>
    </row>
    <row r="33" spans="1:8" s="109" customFormat="1" ht="12.75" customHeight="1" x14ac:dyDescent="0.25">
      <c r="A33" s="27" t="s">
        <v>37</v>
      </c>
      <c r="B33" s="28" t="s">
        <v>38</v>
      </c>
      <c r="C33" s="28">
        <f>364923.48+142829.77+2118352.23</f>
        <v>2626105.48</v>
      </c>
      <c r="D33" s="122"/>
      <c r="E33" s="1047"/>
      <c r="F33" s="413"/>
    </row>
    <row r="34" spans="1:8" s="109" customFormat="1" ht="12.75" customHeight="1" x14ac:dyDescent="0.25">
      <c r="A34" s="27" t="s">
        <v>39</v>
      </c>
      <c r="B34" s="28" t="s">
        <v>40</v>
      </c>
      <c r="C34" s="28">
        <f>91230.82+324376.31</f>
        <v>415607.13</v>
      </c>
      <c r="D34" s="122"/>
      <c r="E34" s="1047"/>
      <c r="F34" s="413"/>
    </row>
    <row r="35" spans="1:8" s="109" customFormat="1" ht="12.75" customHeight="1" x14ac:dyDescent="0.25">
      <c r="A35" s="27" t="s">
        <v>41</v>
      </c>
      <c r="B35" s="28" t="s">
        <v>42</v>
      </c>
      <c r="C35" s="28">
        <v>79665.679999999993</v>
      </c>
      <c r="D35" s="122"/>
      <c r="E35" s="1047"/>
      <c r="F35" s="413"/>
    </row>
    <row r="36" spans="1:8" s="109" customFormat="1" ht="12.75" customHeight="1" x14ac:dyDescent="0.25">
      <c r="A36" s="27" t="s">
        <v>43</v>
      </c>
      <c r="B36" s="28" t="s">
        <v>44</v>
      </c>
      <c r="C36" s="28">
        <v>1</v>
      </c>
      <c r="D36" s="122"/>
      <c r="E36" s="1047"/>
      <c r="F36" s="413"/>
    </row>
    <row r="37" spans="1:8" s="109" customFormat="1" ht="12.75" customHeight="1" x14ac:dyDescent="0.25">
      <c r="A37" s="27" t="s">
        <v>45</v>
      </c>
      <c r="B37" s="28" t="s">
        <v>46</v>
      </c>
      <c r="C37" s="28">
        <v>1</v>
      </c>
      <c r="D37" s="122"/>
      <c r="E37" s="1047"/>
    </row>
    <row r="38" spans="1:8" s="84" customFormat="1" x14ac:dyDescent="0.3">
      <c r="A38" s="27" t="s">
        <v>47</v>
      </c>
      <c r="B38" s="28" t="s">
        <v>48</v>
      </c>
      <c r="C38" s="28">
        <v>1</v>
      </c>
      <c r="D38" s="76"/>
      <c r="E38" s="1005"/>
    </row>
    <row r="39" spans="1:8" s="84" customFormat="1" ht="13.5" thickBot="1" x14ac:dyDescent="0.35">
      <c r="A39" s="27"/>
      <c r="B39" s="28"/>
      <c r="C39" s="247"/>
      <c r="D39" s="76"/>
      <c r="E39" s="1005"/>
    </row>
    <row r="40" spans="1:8" s="84" customFormat="1" ht="13.5" thickBot="1" x14ac:dyDescent="0.35">
      <c r="A40" s="1309" t="s">
        <v>49</v>
      </c>
      <c r="B40" s="1310"/>
      <c r="C40" s="235">
        <f>C41+C43+C46+C53+C55+C48</f>
        <v>705290</v>
      </c>
      <c r="D40" s="422"/>
      <c r="E40" s="958"/>
    </row>
    <row r="41" spans="1:8" s="260" customFormat="1" x14ac:dyDescent="0.3">
      <c r="A41" s="39" t="s">
        <v>50</v>
      </c>
      <c r="B41" s="228" t="s">
        <v>51</v>
      </c>
      <c r="C41" s="224">
        <f>SUM(C42)</f>
        <v>137340</v>
      </c>
      <c r="D41" s="85"/>
      <c r="E41" s="1048"/>
    </row>
    <row r="42" spans="1:8" s="81" customFormat="1" ht="13.5" customHeight="1" x14ac:dyDescent="0.25">
      <c r="A42" s="27" t="s">
        <v>52</v>
      </c>
      <c r="B42" s="75" t="s">
        <v>53</v>
      </c>
      <c r="C42" s="28">
        <v>137340</v>
      </c>
      <c r="D42" s="122"/>
      <c r="E42" s="1049"/>
      <c r="G42" s="95"/>
    </row>
    <row r="43" spans="1:8" s="81" customFormat="1" ht="13.5" customHeight="1" x14ac:dyDescent="0.25">
      <c r="A43" s="39" t="s">
        <v>54</v>
      </c>
      <c r="B43" s="71" t="s">
        <v>55</v>
      </c>
      <c r="C43" s="40">
        <f>SUM(C44:C45)</f>
        <v>101400</v>
      </c>
      <c r="D43" s="122"/>
      <c r="E43" s="1049"/>
      <c r="G43" s="95"/>
    </row>
    <row r="44" spans="1:8" s="81" customFormat="1" ht="13.5" customHeight="1" x14ac:dyDescent="0.25">
      <c r="A44" s="27" t="s">
        <v>321</v>
      </c>
      <c r="B44" s="75" t="s">
        <v>322</v>
      </c>
      <c r="C44" s="28">
        <v>75400</v>
      </c>
      <c r="D44" s="122"/>
      <c r="E44" s="1049"/>
      <c r="G44" s="95"/>
    </row>
    <row r="45" spans="1:8" s="81" customFormat="1" ht="13.5" customHeight="1" x14ac:dyDescent="0.25">
      <c r="A45" s="27" t="s">
        <v>56</v>
      </c>
      <c r="B45" s="75" t="s">
        <v>57</v>
      </c>
      <c r="C45" s="28">
        <v>26000</v>
      </c>
      <c r="D45" s="122"/>
      <c r="E45" s="1049"/>
      <c r="G45" s="95"/>
    </row>
    <row r="46" spans="1:8" s="81" customFormat="1" ht="13.5" customHeight="1" x14ac:dyDescent="0.25">
      <c r="A46" s="39" t="s">
        <v>58</v>
      </c>
      <c r="B46" s="71" t="s">
        <v>59</v>
      </c>
      <c r="C46" s="40">
        <f>SUM(C47)</f>
        <v>224350</v>
      </c>
      <c r="D46" s="122"/>
      <c r="E46" s="1049"/>
      <c r="G46" s="95"/>
    </row>
    <row r="47" spans="1:8" s="75" customFormat="1" ht="13.5" customHeight="1" x14ac:dyDescent="0.25">
      <c r="A47" s="27" t="s">
        <v>60</v>
      </c>
      <c r="B47" s="28" t="s">
        <v>61</v>
      </c>
      <c r="C47" s="28">
        <v>224350</v>
      </c>
      <c r="D47" s="82"/>
      <c r="E47" s="1047"/>
      <c r="F47" s="94"/>
      <c r="G47" s="95"/>
      <c r="H47" s="81"/>
    </row>
    <row r="48" spans="1:8" s="84" customFormat="1" x14ac:dyDescent="0.3">
      <c r="A48" s="68" t="s">
        <v>66</v>
      </c>
      <c r="B48" s="39" t="s">
        <v>67</v>
      </c>
      <c r="C48" s="40">
        <f>SUM(C49:C52)</f>
        <v>78100</v>
      </c>
      <c r="D48" s="105"/>
      <c r="E48" s="105"/>
    </row>
    <row r="49" spans="1:9" s="84" customFormat="1" x14ac:dyDescent="0.3">
      <c r="A49" s="52" t="s">
        <v>68</v>
      </c>
      <c r="B49" s="28" t="s">
        <v>69</v>
      </c>
      <c r="C49" s="28">
        <v>18400</v>
      </c>
      <c r="D49" s="105"/>
      <c r="E49" s="105"/>
    </row>
    <row r="50" spans="1:9" s="84" customFormat="1" x14ac:dyDescent="0.3">
      <c r="A50" s="52" t="s">
        <v>70</v>
      </c>
      <c r="B50" s="28" t="s">
        <v>71</v>
      </c>
      <c r="C50" s="28">
        <v>21700</v>
      </c>
      <c r="D50" s="82"/>
      <c r="E50" s="83"/>
    </row>
    <row r="51" spans="1:9" s="84" customFormat="1" x14ac:dyDescent="0.3">
      <c r="A51" s="52" t="s">
        <v>72</v>
      </c>
      <c r="B51" s="28" t="s">
        <v>73</v>
      </c>
      <c r="C51" s="28">
        <v>18000</v>
      </c>
      <c r="D51" s="82"/>
      <c r="E51" s="83"/>
    </row>
    <row r="52" spans="1:9" s="84" customFormat="1" x14ac:dyDescent="0.3">
      <c r="A52" s="52" t="s">
        <v>76</v>
      </c>
      <c r="B52" s="28" t="s">
        <v>77</v>
      </c>
      <c r="C52" s="28">
        <v>20000</v>
      </c>
      <c r="D52" s="82"/>
      <c r="E52" s="83"/>
    </row>
    <row r="53" spans="1:9" s="75" customFormat="1" ht="13.5" customHeight="1" x14ac:dyDescent="0.25">
      <c r="A53" s="68" t="s">
        <v>78</v>
      </c>
      <c r="B53" s="40" t="s">
        <v>79</v>
      </c>
      <c r="C53" s="40">
        <f>SUM(C54)</f>
        <v>25000</v>
      </c>
      <c r="D53" s="82"/>
      <c r="E53" s="1047"/>
      <c r="F53" s="94"/>
      <c r="G53" s="95"/>
      <c r="H53" s="81"/>
    </row>
    <row r="54" spans="1:9" s="84" customFormat="1" x14ac:dyDescent="0.3">
      <c r="A54" s="52" t="s">
        <v>82</v>
      </c>
      <c r="B54" s="28" t="s">
        <v>83</v>
      </c>
      <c r="C54" s="76">
        <v>25000</v>
      </c>
      <c r="D54" s="236"/>
      <c r="E54" s="1005"/>
    </row>
    <row r="55" spans="1:9" s="84" customFormat="1" x14ac:dyDescent="0.3">
      <c r="A55" s="68" t="s">
        <v>84</v>
      </c>
      <c r="B55" s="40" t="s">
        <v>85</v>
      </c>
      <c r="C55" s="224">
        <f>SUM(C56:C58)</f>
        <v>139100</v>
      </c>
      <c r="D55" s="236"/>
      <c r="E55" s="1005"/>
    </row>
    <row r="56" spans="1:9" s="75" customFormat="1" ht="13.5" customHeight="1" x14ac:dyDescent="0.25">
      <c r="A56" s="52" t="s">
        <v>86</v>
      </c>
      <c r="B56" s="28" t="s">
        <v>87</v>
      </c>
      <c r="C56" s="28">
        <v>100000</v>
      </c>
      <c r="D56" s="82"/>
      <c r="E56" s="1047"/>
      <c r="F56" s="94"/>
      <c r="G56" s="95"/>
      <c r="H56" s="81"/>
    </row>
    <row r="57" spans="1:9" s="75" customFormat="1" ht="13.5" customHeight="1" x14ac:dyDescent="0.25">
      <c r="A57" s="52" t="s">
        <v>88</v>
      </c>
      <c r="B57" s="28" t="s">
        <v>89</v>
      </c>
      <c r="C57" s="28">
        <v>20000</v>
      </c>
      <c r="D57" s="82"/>
      <c r="E57" s="1047"/>
      <c r="F57" s="94"/>
      <c r="G57" s="95"/>
      <c r="H57" s="81"/>
    </row>
    <row r="58" spans="1:9" s="75" customFormat="1" ht="13.5" customHeight="1" x14ac:dyDescent="0.25">
      <c r="A58" s="52" t="s">
        <v>90</v>
      </c>
      <c r="B58" s="28" t="s">
        <v>273</v>
      </c>
      <c r="C58" s="28">
        <v>19100</v>
      </c>
      <c r="D58" s="82"/>
      <c r="E58" s="1047"/>
      <c r="F58" s="228"/>
      <c r="G58" s="95"/>
      <c r="H58" s="242"/>
    </row>
    <row r="59" spans="1:9" s="75" customFormat="1" ht="13.5" customHeight="1" thickBot="1" x14ac:dyDescent="0.3">
      <c r="A59" s="52"/>
      <c r="B59" s="28"/>
      <c r="C59" s="69"/>
      <c r="D59" s="82"/>
      <c r="E59" s="1047"/>
      <c r="F59" s="228"/>
      <c r="G59" s="95"/>
      <c r="H59" s="242"/>
    </row>
    <row r="60" spans="1:9" s="84" customFormat="1" ht="13.5" thickBot="1" x14ac:dyDescent="0.35">
      <c r="A60" s="1307" t="s">
        <v>93</v>
      </c>
      <c r="B60" s="1308"/>
      <c r="C60" s="241">
        <f>C61+C63+C65+C67+C70+C73+C75</f>
        <v>2638570</v>
      </c>
      <c r="D60" s="422"/>
      <c r="E60" s="958"/>
    </row>
    <row r="61" spans="1:9" s="260" customFormat="1" x14ac:dyDescent="0.3">
      <c r="A61" s="68" t="s">
        <v>292</v>
      </c>
      <c r="B61" s="228" t="s">
        <v>293</v>
      </c>
      <c r="C61" s="224">
        <f>SUM(C62)</f>
        <v>15000</v>
      </c>
      <c r="D61" s="85"/>
      <c r="E61" s="1048"/>
    </row>
    <row r="62" spans="1:9" s="75" customFormat="1" ht="13.5" customHeight="1" x14ac:dyDescent="0.25">
      <c r="A62" s="52" t="s">
        <v>577</v>
      </c>
      <c r="B62" s="89" t="s">
        <v>578</v>
      </c>
      <c r="C62" s="28">
        <v>15000</v>
      </c>
      <c r="D62" s="82"/>
      <c r="E62" s="1047"/>
      <c r="F62" s="94"/>
      <c r="G62" s="95"/>
      <c r="H62" s="81"/>
      <c r="I62" s="255"/>
    </row>
    <row r="63" spans="1:9" s="75" customFormat="1" ht="13.5" customHeight="1" x14ac:dyDescent="0.25">
      <c r="A63" s="223" t="s">
        <v>94</v>
      </c>
      <c r="B63" s="223" t="s">
        <v>95</v>
      </c>
      <c r="C63" s="40">
        <f>SUM(C64)</f>
        <v>63800</v>
      </c>
      <c r="D63" s="82"/>
      <c r="E63" s="1047"/>
      <c r="F63" s="94"/>
      <c r="G63" s="95"/>
      <c r="H63" s="81"/>
      <c r="I63" s="255"/>
    </row>
    <row r="64" spans="1:9" s="75" customFormat="1" ht="13.5" customHeight="1" x14ac:dyDescent="0.25">
      <c r="A64" s="89" t="s">
        <v>98</v>
      </c>
      <c r="B64" s="89" t="s">
        <v>99</v>
      </c>
      <c r="C64" s="28">
        <v>63800</v>
      </c>
      <c r="D64" s="292"/>
      <c r="E64" s="1047"/>
      <c r="F64" s="94"/>
      <c r="G64" s="95"/>
      <c r="H64" s="81"/>
    </row>
    <row r="65" spans="1:9" s="75" customFormat="1" ht="13.5" customHeight="1" x14ac:dyDescent="0.25">
      <c r="A65" s="223" t="s">
        <v>158</v>
      </c>
      <c r="B65" s="223" t="s">
        <v>857</v>
      </c>
      <c r="C65" s="40">
        <f>SUM(C66)</f>
        <v>32620</v>
      </c>
      <c r="D65" s="292"/>
      <c r="E65" s="1047"/>
      <c r="F65" s="94"/>
      <c r="G65" s="95"/>
      <c r="H65" s="81"/>
    </row>
    <row r="66" spans="1:9" s="75" customFormat="1" ht="13.5" customHeight="1" x14ac:dyDescent="0.25">
      <c r="A66" s="89" t="s">
        <v>104</v>
      </c>
      <c r="B66" s="89" t="s">
        <v>105</v>
      </c>
      <c r="C66" s="28">
        <v>32620</v>
      </c>
      <c r="D66" s="82"/>
      <c r="E66" s="1047"/>
      <c r="F66" s="249"/>
      <c r="G66" s="95"/>
      <c r="H66" s="95"/>
    </row>
    <row r="67" spans="1:9" s="75" customFormat="1" ht="13.5" customHeight="1" x14ac:dyDescent="0.25">
      <c r="A67" s="68" t="s">
        <v>106</v>
      </c>
      <c r="B67" s="223" t="s">
        <v>107</v>
      </c>
      <c r="C67" s="40">
        <f>SUM(C68:C69)</f>
        <v>1251500</v>
      </c>
      <c r="D67" s="292"/>
      <c r="E67" s="1047"/>
      <c r="F67" s="94"/>
      <c r="G67" s="95"/>
      <c r="H67" s="81"/>
    </row>
    <row r="68" spans="1:9" s="260" customFormat="1" x14ac:dyDescent="0.3">
      <c r="A68" s="52" t="s">
        <v>108</v>
      </c>
      <c r="B68" s="89" t="s">
        <v>237</v>
      </c>
      <c r="C68" s="76">
        <v>60000</v>
      </c>
      <c r="D68" s="224"/>
      <c r="E68" s="1048"/>
      <c r="F68" s="85"/>
    </row>
    <row r="69" spans="1:9" s="260" customFormat="1" x14ac:dyDescent="0.3">
      <c r="A69" s="52" t="s">
        <v>238</v>
      </c>
      <c r="B69" s="28" t="s">
        <v>111</v>
      </c>
      <c r="C69" s="76">
        <v>1191500</v>
      </c>
      <c r="E69" s="1048"/>
      <c r="F69" s="76"/>
    </row>
    <row r="70" spans="1:9" s="260" customFormat="1" x14ac:dyDescent="0.3">
      <c r="A70" s="68" t="s">
        <v>112</v>
      </c>
      <c r="B70" s="40" t="s">
        <v>113</v>
      </c>
      <c r="C70" s="224">
        <f>SUM(C71:C72)</f>
        <v>123250</v>
      </c>
      <c r="E70" s="1048"/>
      <c r="F70" s="76"/>
    </row>
    <row r="71" spans="1:9" s="260" customFormat="1" x14ac:dyDescent="0.3">
      <c r="A71" s="52" t="s">
        <v>277</v>
      </c>
      <c r="B71" s="28" t="s">
        <v>278</v>
      </c>
      <c r="C71" s="76">
        <v>22000</v>
      </c>
      <c r="E71" s="1048"/>
      <c r="F71" s="76"/>
    </row>
    <row r="72" spans="1:9" s="52" customFormat="1" ht="12.75" customHeight="1" x14ac:dyDescent="0.25">
      <c r="A72" s="52" t="s">
        <v>409</v>
      </c>
      <c r="B72" s="28" t="s">
        <v>598</v>
      </c>
      <c r="C72" s="28">
        <v>101250</v>
      </c>
      <c r="D72" s="727"/>
      <c r="E72" s="727"/>
      <c r="F72" s="728"/>
      <c r="G72" s="729"/>
      <c r="H72" s="727"/>
    </row>
    <row r="73" spans="1:9" s="260" customFormat="1" x14ac:dyDescent="0.3">
      <c r="A73" s="68" t="s">
        <v>279</v>
      </c>
      <c r="B73" s="40" t="s">
        <v>117</v>
      </c>
      <c r="C73" s="224">
        <f>SUM(C74)</f>
        <v>35000</v>
      </c>
      <c r="E73" s="1048"/>
      <c r="F73" s="76"/>
    </row>
    <row r="74" spans="1:9" s="260" customFormat="1" x14ac:dyDescent="0.3">
      <c r="A74" s="52" t="s">
        <v>118</v>
      </c>
      <c r="B74" s="89" t="s">
        <v>117</v>
      </c>
      <c r="C74" s="76">
        <v>35000</v>
      </c>
      <c r="E74" s="1048"/>
      <c r="F74" s="76"/>
    </row>
    <row r="75" spans="1:9" s="260" customFormat="1" x14ac:dyDescent="0.3">
      <c r="A75" s="68" t="s">
        <v>119</v>
      </c>
      <c r="B75" s="40" t="s">
        <v>122</v>
      </c>
      <c r="C75" s="224">
        <f>SUM(C76:C78)</f>
        <v>1117400</v>
      </c>
      <c r="E75" s="1048"/>
      <c r="F75" s="76"/>
    </row>
    <row r="76" spans="1:9" s="260" customFormat="1" x14ac:dyDescent="0.3">
      <c r="A76" s="52" t="s">
        <v>163</v>
      </c>
      <c r="B76" s="28" t="s">
        <v>122</v>
      </c>
      <c r="C76" s="76">
        <v>742000</v>
      </c>
      <c r="E76" s="1048"/>
      <c r="F76" s="76"/>
      <c r="G76" s="84"/>
      <c r="H76" s="84"/>
      <c r="I76" s="84"/>
    </row>
    <row r="77" spans="1:9" s="260" customFormat="1" x14ac:dyDescent="0.3">
      <c r="A77" s="52" t="s">
        <v>212</v>
      </c>
      <c r="B77" s="28" t="s">
        <v>124</v>
      </c>
      <c r="C77" s="76">
        <v>75400</v>
      </c>
      <c r="E77" s="1048"/>
      <c r="F77" s="224"/>
    </row>
    <row r="78" spans="1:9" s="84" customFormat="1" x14ac:dyDescent="0.3">
      <c r="A78" s="52" t="s">
        <v>127</v>
      </c>
      <c r="B78" s="28" t="s">
        <v>120</v>
      </c>
      <c r="C78" s="76">
        <v>300000</v>
      </c>
      <c r="D78" s="83"/>
      <c r="E78" s="1050"/>
      <c r="F78" s="85"/>
      <c r="G78" s="260"/>
      <c r="H78" s="260"/>
      <c r="I78" s="260"/>
    </row>
    <row r="79" spans="1:9" s="84" customFormat="1" ht="13.5" thickBot="1" x14ac:dyDescent="0.35">
      <c r="A79" s="52"/>
      <c r="B79" s="28"/>
      <c r="C79" s="76"/>
      <c r="D79" s="83"/>
      <c r="E79" s="1050"/>
      <c r="F79" s="85"/>
      <c r="G79" s="260"/>
      <c r="H79" s="260"/>
      <c r="I79" s="260"/>
    </row>
    <row r="80" spans="1:9" s="84" customFormat="1" ht="13.5" thickBot="1" x14ac:dyDescent="0.35">
      <c r="A80" s="1300" t="s">
        <v>135</v>
      </c>
      <c r="B80" s="1301"/>
      <c r="C80" s="256">
        <f>C81+C85</f>
        <v>200750</v>
      </c>
      <c r="D80" s="422"/>
      <c r="E80" s="1005"/>
    </row>
    <row r="81" spans="1:8" s="260" customFormat="1" x14ac:dyDescent="0.3">
      <c r="A81" s="244" t="s">
        <v>136</v>
      </c>
      <c r="B81" s="228" t="s">
        <v>137</v>
      </c>
      <c r="C81" s="224">
        <f>SUM(C82:C84)</f>
        <v>172750</v>
      </c>
      <c r="D81" s="85"/>
      <c r="E81" s="1048"/>
    </row>
    <row r="82" spans="1:8" s="84" customFormat="1" x14ac:dyDescent="0.3">
      <c r="A82" s="52" t="s">
        <v>138</v>
      </c>
      <c r="B82" s="154" t="s">
        <v>139</v>
      </c>
      <c r="C82" s="76">
        <v>108750</v>
      </c>
      <c r="D82" s="236"/>
      <c r="E82" s="1005"/>
    </row>
    <row r="83" spans="1:8" s="84" customFormat="1" x14ac:dyDescent="0.3">
      <c r="A83" s="154" t="s">
        <v>140</v>
      </c>
      <c r="B83" s="154" t="s">
        <v>141</v>
      </c>
      <c r="C83" s="76">
        <v>29000</v>
      </c>
      <c r="D83" s="76"/>
      <c r="E83" s="1005"/>
    </row>
    <row r="84" spans="1:8" s="75" customFormat="1" ht="13.5" customHeight="1" x14ac:dyDescent="0.25">
      <c r="A84" s="52" t="s">
        <v>142</v>
      </c>
      <c r="B84" s="69" t="s">
        <v>143</v>
      </c>
      <c r="C84" s="28">
        <v>35000</v>
      </c>
      <c r="D84" s="82"/>
      <c r="E84" s="83"/>
      <c r="F84" s="94"/>
      <c r="G84" s="95"/>
      <c r="H84" s="81"/>
    </row>
    <row r="85" spans="1:8" s="84" customFormat="1" x14ac:dyDescent="0.3">
      <c r="A85" s="68" t="s">
        <v>144</v>
      </c>
      <c r="B85" s="83" t="s">
        <v>147</v>
      </c>
      <c r="C85" s="224">
        <f>SUM(C86)</f>
        <v>28000</v>
      </c>
      <c r="D85" s="236"/>
      <c r="E85" s="1005"/>
    </row>
    <row r="86" spans="1:8" s="84" customFormat="1" x14ac:dyDescent="0.3">
      <c r="A86" s="52" t="s">
        <v>146</v>
      </c>
      <c r="B86" s="69" t="s">
        <v>147</v>
      </c>
      <c r="C86" s="76">
        <v>28000</v>
      </c>
      <c r="D86" s="236"/>
      <c r="E86" s="1005"/>
    </row>
    <row r="87" spans="1:8" s="84" customFormat="1" x14ac:dyDescent="0.3">
      <c r="A87" s="154"/>
      <c r="B87" s="154"/>
      <c r="C87" s="76"/>
      <c r="D87" s="76"/>
      <c r="E87" s="1005"/>
    </row>
    <row r="88" spans="1:8" s="84" customFormat="1" x14ac:dyDescent="0.3">
      <c r="C88" s="236"/>
      <c r="D88" s="85"/>
      <c r="E88" s="1005"/>
    </row>
    <row r="89" spans="1:8" s="84" customFormat="1" x14ac:dyDescent="0.3">
      <c r="C89" s="236"/>
      <c r="D89" s="85"/>
      <c r="E89" s="1005"/>
    </row>
    <row r="90" spans="1:8" s="84" customFormat="1" x14ac:dyDescent="0.3">
      <c r="C90" s="236"/>
      <c r="D90" s="85"/>
      <c r="E90" s="1005"/>
    </row>
    <row r="91" spans="1:8" s="84" customFormat="1" x14ac:dyDescent="0.3">
      <c r="C91" s="236"/>
      <c r="D91" s="85"/>
      <c r="E91" s="1005"/>
    </row>
    <row r="92" spans="1:8" s="84" customFormat="1" x14ac:dyDescent="0.3">
      <c r="A92" s="6"/>
      <c r="B92" s="6"/>
      <c r="C92" s="41"/>
      <c r="D92" s="953"/>
      <c r="E92" s="1051"/>
    </row>
  </sheetData>
  <mergeCells count="5">
    <mergeCell ref="A6:E10"/>
    <mergeCell ref="A17:B17"/>
    <mergeCell ref="A40:B40"/>
    <mergeCell ref="A60:B60"/>
    <mergeCell ref="A80:B80"/>
  </mergeCells>
  <pageMargins left="0.78740157480314965" right="0.19685039370078741" top="0.78740157480314965" bottom="0.78740157480314965" header="0.39370078740157483" footer="0.19685039370078741"/>
  <pageSetup paperSize="9" scale="90" orientation="portrait" r:id="rId1"/>
  <headerFooter alignWithMargins="0">
    <oddHeader>&amp;L&amp;"Arial Narrow,Normal"&amp;8Presupuesto Municipal 2021&amp;R&amp;"Arial Narrow,Normal"&amp;8MUNICIPALIDAD DE VILLA MARÍA
Secretaría de Economía y Modernización</oddHeader>
  </headerFooter>
  <rowBreaks count="2" manualBreakCount="2">
    <brk id="59" max="4" man="1"/>
    <brk id="9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200"/>
  <sheetViews>
    <sheetView view="pageLayout" topLeftCell="C1" zoomScaleNormal="100" zoomScaleSheetLayoutView="75" workbookViewId="0">
      <selection activeCell="G6" sqref="G6:AP16"/>
    </sheetView>
  </sheetViews>
  <sheetFormatPr baseColWidth="10" defaultRowHeight="13" x14ac:dyDescent="0.3"/>
  <cols>
    <col min="1" max="1" width="9.7265625" style="74" customWidth="1"/>
    <col min="2" max="2" width="46.7265625" style="74" customWidth="1"/>
    <col min="3" max="3" width="12.7265625" style="72" customWidth="1"/>
    <col min="4" max="4" width="10.7265625" style="72" customWidth="1"/>
    <col min="5" max="5" width="10.7265625" style="996" customWidth="1"/>
    <col min="6" max="6" width="13.54296875" style="74" customWidth="1"/>
    <col min="7" max="7" width="10.54296875" style="74" bestFit="1" customWidth="1"/>
    <col min="8" max="256" width="11.453125" style="74"/>
    <col min="257" max="257" width="9.7265625" style="74" customWidth="1"/>
    <col min="258" max="258" width="46.7265625" style="74" customWidth="1"/>
    <col min="259" max="259" width="12.7265625" style="74" customWidth="1"/>
    <col min="260" max="261" width="10.7265625" style="74" customWidth="1"/>
    <col min="262" max="262" width="35.26953125" style="74" customWidth="1"/>
    <col min="263" max="263" width="8.7265625" style="74" customWidth="1"/>
    <col min="264" max="512" width="11.453125" style="74"/>
    <col min="513" max="513" width="9.7265625" style="74" customWidth="1"/>
    <col min="514" max="514" width="46.7265625" style="74" customWidth="1"/>
    <col min="515" max="515" width="12.7265625" style="74" customWidth="1"/>
    <col min="516" max="517" width="10.7265625" style="74" customWidth="1"/>
    <col min="518" max="518" width="35.26953125" style="74" customWidth="1"/>
    <col min="519" max="519" width="8.7265625" style="74" customWidth="1"/>
    <col min="520" max="768" width="11.453125" style="74"/>
    <col min="769" max="769" width="9.7265625" style="74" customWidth="1"/>
    <col min="770" max="770" width="46.7265625" style="74" customWidth="1"/>
    <col min="771" max="771" width="12.7265625" style="74" customWidth="1"/>
    <col min="772" max="773" width="10.7265625" style="74" customWidth="1"/>
    <col min="774" max="774" width="35.26953125" style="74" customWidth="1"/>
    <col min="775" max="775" width="8.7265625" style="74" customWidth="1"/>
    <col min="776" max="1024" width="11.453125" style="74"/>
    <col min="1025" max="1025" width="9.7265625" style="74" customWidth="1"/>
    <col min="1026" max="1026" width="46.7265625" style="74" customWidth="1"/>
    <col min="1027" max="1027" width="12.7265625" style="74" customWidth="1"/>
    <col min="1028" max="1029" width="10.7265625" style="74" customWidth="1"/>
    <col min="1030" max="1030" width="35.26953125" style="74" customWidth="1"/>
    <col min="1031" max="1031" width="8.7265625" style="74" customWidth="1"/>
    <col min="1032" max="1280" width="11.453125" style="74"/>
    <col min="1281" max="1281" width="9.7265625" style="74" customWidth="1"/>
    <col min="1282" max="1282" width="46.7265625" style="74" customWidth="1"/>
    <col min="1283" max="1283" width="12.7265625" style="74" customWidth="1"/>
    <col min="1284" max="1285" width="10.7265625" style="74" customWidth="1"/>
    <col min="1286" max="1286" width="35.26953125" style="74" customWidth="1"/>
    <col min="1287" max="1287" width="8.7265625" style="74" customWidth="1"/>
    <col min="1288" max="1536" width="11.453125" style="74"/>
    <col min="1537" max="1537" width="9.7265625" style="74" customWidth="1"/>
    <col min="1538" max="1538" width="46.7265625" style="74" customWidth="1"/>
    <col min="1539" max="1539" width="12.7265625" style="74" customWidth="1"/>
    <col min="1540" max="1541" width="10.7265625" style="74" customWidth="1"/>
    <col min="1542" max="1542" width="35.26953125" style="74" customWidth="1"/>
    <col min="1543" max="1543" width="8.7265625" style="74" customWidth="1"/>
    <col min="1544" max="1792" width="11.453125" style="74"/>
    <col min="1793" max="1793" width="9.7265625" style="74" customWidth="1"/>
    <col min="1794" max="1794" width="46.7265625" style="74" customWidth="1"/>
    <col min="1795" max="1795" width="12.7265625" style="74" customWidth="1"/>
    <col min="1796" max="1797" width="10.7265625" style="74" customWidth="1"/>
    <col min="1798" max="1798" width="35.26953125" style="74" customWidth="1"/>
    <col min="1799" max="1799" width="8.7265625" style="74" customWidth="1"/>
    <col min="1800" max="2048" width="11.453125" style="74"/>
    <col min="2049" max="2049" width="9.7265625" style="74" customWidth="1"/>
    <col min="2050" max="2050" width="46.7265625" style="74" customWidth="1"/>
    <col min="2051" max="2051" width="12.7265625" style="74" customWidth="1"/>
    <col min="2052" max="2053" width="10.7265625" style="74" customWidth="1"/>
    <col min="2054" max="2054" width="35.26953125" style="74" customWidth="1"/>
    <col min="2055" max="2055" width="8.7265625" style="74" customWidth="1"/>
    <col min="2056" max="2304" width="11.453125" style="74"/>
    <col min="2305" max="2305" width="9.7265625" style="74" customWidth="1"/>
    <col min="2306" max="2306" width="46.7265625" style="74" customWidth="1"/>
    <col min="2307" max="2307" width="12.7265625" style="74" customWidth="1"/>
    <col min="2308" max="2309" width="10.7265625" style="74" customWidth="1"/>
    <col min="2310" max="2310" width="35.26953125" style="74" customWidth="1"/>
    <col min="2311" max="2311" width="8.7265625" style="74" customWidth="1"/>
    <col min="2312" max="2560" width="11.453125" style="74"/>
    <col min="2561" max="2561" width="9.7265625" style="74" customWidth="1"/>
    <col min="2562" max="2562" width="46.7265625" style="74" customWidth="1"/>
    <col min="2563" max="2563" width="12.7265625" style="74" customWidth="1"/>
    <col min="2564" max="2565" width="10.7265625" style="74" customWidth="1"/>
    <col min="2566" max="2566" width="35.26953125" style="74" customWidth="1"/>
    <col min="2567" max="2567" width="8.7265625" style="74" customWidth="1"/>
    <col min="2568" max="2816" width="11.453125" style="74"/>
    <col min="2817" max="2817" width="9.7265625" style="74" customWidth="1"/>
    <col min="2818" max="2818" width="46.7265625" style="74" customWidth="1"/>
    <col min="2819" max="2819" width="12.7265625" style="74" customWidth="1"/>
    <col min="2820" max="2821" width="10.7265625" style="74" customWidth="1"/>
    <col min="2822" max="2822" width="35.26953125" style="74" customWidth="1"/>
    <col min="2823" max="2823" width="8.7265625" style="74" customWidth="1"/>
    <col min="2824" max="3072" width="11.453125" style="74"/>
    <col min="3073" max="3073" width="9.7265625" style="74" customWidth="1"/>
    <col min="3074" max="3074" width="46.7265625" style="74" customWidth="1"/>
    <col min="3075" max="3075" width="12.7265625" style="74" customWidth="1"/>
    <col min="3076" max="3077" width="10.7265625" style="74" customWidth="1"/>
    <col min="3078" max="3078" width="35.26953125" style="74" customWidth="1"/>
    <col min="3079" max="3079" width="8.7265625" style="74" customWidth="1"/>
    <col min="3080" max="3328" width="11.453125" style="74"/>
    <col min="3329" max="3329" width="9.7265625" style="74" customWidth="1"/>
    <col min="3330" max="3330" width="46.7265625" style="74" customWidth="1"/>
    <col min="3331" max="3331" width="12.7265625" style="74" customWidth="1"/>
    <col min="3332" max="3333" width="10.7265625" style="74" customWidth="1"/>
    <col min="3334" max="3334" width="35.26953125" style="74" customWidth="1"/>
    <col min="3335" max="3335" width="8.7265625" style="74" customWidth="1"/>
    <col min="3336" max="3584" width="11.453125" style="74"/>
    <col min="3585" max="3585" width="9.7265625" style="74" customWidth="1"/>
    <col min="3586" max="3586" width="46.7265625" style="74" customWidth="1"/>
    <col min="3587" max="3587" width="12.7265625" style="74" customWidth="1"/>
    <col min="3588" max="3589" width="10.7265625" style="74" customWidth="1"/>
    <col min="3590" max="3590" width="35.26953125" style="74" customWidth="1"/>
    <col min="3591" max="3591" width="8.7265625" style="74" customWidth="1"/>
    <col min="3592" max="3840" width="11.453125" style="74"/>
    <col min="3841" max="3841" width="9.7265625" style="74" customWidth="1"/>
    <col min="3842" max="3842" width="46.7265625" style="74" customWidth="1"/>
    <col min="3843" max="3843" width="12.7265625" style="74" customWidth="1"/>
    <col min="3844" max="3845" width="10.7265625" style="74" customWidth="1"/>
    <col min="3846" max="3846" width="35.26953125" style="74" customWidth="1"/>
    <col min="3847" max="3847" width="8.7265625" style="74" customWidth="1"/>
    <col min="3848" max="4096" width="11.453125" style="74"/>
    <col min="4097" max="4097" width="9.7265625" style="74" customWidth="1"/>
    <col min="4098" max="4098" width="46.7265625" style="74" customWidth="1"/>
    <col min="4099" max="4099" width="12.7265625" style="74" customWidth="1"/>
    <col min="4100" max="4101" width="10.7265625" style="74" customWidth="1"/>
    <col min="4102" max="4102" width="35.26953125" style="74" customWidth="1"/>
    <col min="4103" max="4103" width="8.7265625" style="74" customWidth="1"/>
    <col min="4104" max="4352" width="11.453125" style="74"/>
    <col min="4353" max="4353" width="9.7265625" style="74" customWidth="1"/>
    <col min="4354" max="4354" width="46.7265625" style="74" customWidth="1"/>
    <col min="4355" max="4355" width="12.7265625" style="74" customWidth="1"/>
    <col min="4356" max="4357" width="10.7265625" style="74" customWidth="1"/>
    <col min="4358" max="4358" width="35.26953125" style="74" customWidth="1"/>
    <col min="4359" max="4359" width="8.7265625" style="74" customWidth="1"/>
    <col min="4360" max="4608" width="11.453125" style="74"/>
    <col min="4609" max="4609" width="9.7265625" style="74" customWidth="1"/>
    <col min="4610" max="4610" width="46.7265625" style="74" customWidth="1"/>
    <col min="4611" max="4611" width="12.7265625" style="74" customWidth="1"/>
    <col min="4612" max="4613" width="10.7265625" style="74" customWidth="1"/>
    <col min="4614" max="4614" width="35.26953125" style="74" customWidth="1"/>
    <col min="4615" max="4615" width="8.7265625" style="74" customWidth="1"/>
    <col min="4616" max="4864" width="11.453125" style="74"/>
    <col min="4865" max="4865" width="9.7265625" style="74" customWidth="1"/>
    <col min="4866" max="4866" width="46.7265625" style="74" customWidth="1"/>
    <col min="4867" max="4867" width="12.7265625" style="74" customWidth="1"/>
    <col min="4868" max="4869" width="10.7265625" style="74" customWidth="1"/>
    <col min="4870" max="4870" width="35.26953125" style="74" customWidth="1"/>
    <col min="4871" max="4871" width="8.7265625" style="74" customWidth="1"/>
    <col min="4872" max="5120" width="11.453125" style="74"/>
    <col min="5121" max="5121" width="9.7265625" style="74" customWidth="1"/>
    <col min="5122" max="5122" width="46.7265625" style="74" customWidth="1"/>
    <col min="5123" max="5123" width="12.7265625" style="74" customWidth="1"/>
    <col min="5124" max="5125" width="10.7265625" style="74" customWidth="1"/>
    <col min="5126" max="5126" width="35.26953125" style="74" customWidth="1"/>
    <col min="5127" max="5127" width="8.7265625" style="74" customWidth="1"/>
    <col min="5128" max="5376" width="11.453125" style="74"/>
    <col min="5377" max="5377" width="9.7265625" style="74" customWidth="1"/>
    <col min="5378" max="5378" width="46.7265625" style="74" customWidth="1"/>
    <col min="5379" max="5379" width="12.7265625" style="74" customWidth="1"/>
    <col min="5380" max="5381" width="10.7265625" style="74" customWidth="1"/>
    <col min="5382" max="5382" width="35.26953125" style="74" customWidth="1"/>
    <col min="5383" max="5383" width="8.7265625" style="74" customWidth="1"/>
    <col min="5384" max="5632" width="11.453125" style="74"/>
    <col min="5633" max="5633" width="9.7265625" style="74" customWidth="1"/>
    <col min="5634" max="5634" width="46.7265625" style="74" customWidth="1"/>
    <col min="5635" max="5635" width="12.7265625" style="74" customWidth="1"/>
    <col min="5636" max="5637" width="10.7265625" style="74" customWidth="1"/>
    <col min="5638" max="5638" width="35.26953125" style="74" customWidth="1"/>
    <col min="5639" max="5639" width="8.7265625" style="74" customWidth="1"/>
    <col min="5640" max="5888" width="11.453125" style="74"/>
    <col min="5889" max="5889" width="9.7265625" style="74" customWidth="1"/>
    <col min="5890" max="5890" width="46.7265625" style="74" customWidth="1"/>
    <col min="5891" max="5891" width="12.7265625" style="74" customWidth="1"/>
    <col min="5892" max="5893" width="10.7265625" style="74" customWidth="1"/>
    <col min="5894" max="5894" width="35.26953125" style="74" customWidth="1"/>
    <col min="5895" max="5895" width="8.7265625" style="74" customWidth="1"/>
    <col min="5896" max="6144" width="11.453125" style="74"/>
    <col min="6145" max="6145" width="9.7265625" style="74" customWidth="1"/>
    <col min="6146" max="6146" width="46.7265625" style="74" customWidth="1"/>
    <col min="6147" max="6147" width="12.7265625" style="74" customWidth="1"/>
    <col min="6148" max="6149" width="10.7265625" style="74" customWidth="1"/>
    <col min="6150" max="6150" width="35.26953125" style="74" customWidth="1"/>
    <col min="6151" max="6151" width="8.7265625" style="74" customWidth="1"/>
    <col min="6152" max="6400" width="11.453125" style="74"/>
    <col min="6401" max="6401" width="9.7265625" style="74" customWidth="1"/>
    <col min="6402" max="6402" width="46.7265625" style="74" customWidth="1"/>
    <col min="6403" max="6403" width="12.7265625" style="74" customWidth="1"/>
    <col min="6404" max="6405" width="10.7265625" style="74" customWidth="1"/>
    <col min="6406" max="6406" width="35.26953125" style="74" customWidth="1"/>
    <col min="6407" max="6407" width="8.7265625" style="74" customWidth="1"/>
    <col min="6408" max="6656" width="11.453125" style="74"/>
    <col min="6657" max="6657" width="9.7265625" style="74" customWidth="1"/>
    <col min="6658" max="6658" width="46.7265625" style="74" customWidth="1"/>
    <col min="6659" max="6659" width="12.7265625" style="74" customWidth="1"/>
    <col min="6660" max="6661" width="10.7265625" style="74" customWidth="1"/>
    <col min="6662" max="6662" width="35.26953125" style="74" customWidth="1"/>
    <col min="6663" max="6663" width="8.7265625" style="74" customWidth="1"/>
    <col min="6664" max="6912" width="11.453125" style="74"/>
    <col min="6913" max="6913" width="9.7265625" style="74" customWidth="1"/>
    <col min="6914" max="6914" width="46.7265625" style="74" customWidth="1"/>
    <col min="6915" max="6915" width="12.7265625" style="74" customWidth="1"/>
    <col min="6916" max="6917" width="10.7265625" style="74" customWidth="1"/>
    <col min="6918" max="6918" width="35.26953125" style="74" customWidth="1"/>
    <col min="6919" max="6919" width="8.7265625" style="74" customWidth="1"/>
    <col min="6920" max="7168" width="11.453125" style="74"/>
    <col min="7169" max="7169" width="9.7265625" style="74" customWidth="1"/>
    <col min="7170" max="7170" width="46.7265625" style="74" customWidth="1"/>
    <col min="7171" max="7171" width="12.7265625" style="74" customWidth="1"/>
    <col min="7172" max="7173" width="10.7265625" style="74" customWidth="1"/>
    <col min="7174" max="7174" width="35.26953125" style="74" customWidth="1"/>
    <col min="7175" max="7175" width="8.7265625" style="74" customWidth="1"/>
    <col min="7176" max="7424" width="11.453125" style="74"/>
    <col min="7425" max="7425" width="9.7265625" style="74" customWidth="1"/>
    <col min="7426" max="7426" width="46.7265625" style="74" customWidth="1"/>
    <col min="7427" max="7427" width="12.7265625" style="74" customWidth="1"/>
    <col min="7428" max="7429" width="10.7265625" style="74" customWidth="1"/>
    <col min="7430" max="7430" width="35.26953125" style="74" customWidth="1"/>
    <col min="7431" max="7431" width="8.7265625" style="74" customWidth="1"/>
    <col min="7432" max="7680" width="11.453125" style="74"/>
    <col min="7681" max="7681" width="9.7265625" style="74" customWidth="1"/>
    <col min="7682" max="7682" width="46.7265625" style="74" customWidth="1"/>
    <col min="7683" max="7683" width="12.7265625" style="74" customWidth="1"/>
    <col min="7684" max="7685" width="10.7265625" style="74" customWidth="1"/>
    <col min="7686" max="7686" width="35.26953125" style="74" customWidth="1"/>
    <col min="7687" max="7687" width="8.7265625" style="74" customWidth="1"/>
    <col min="7688" max="7936" width="11.453125" style="74"/>
    <col min="7937" max="7937" width="9.7265625" style="74" customWidth="1"/>
    <col min="7938" max="7938" width="46.7265625" style="74" customWidth="1"/>
    <col min="7939" max="7939" width="12.7265625" style="74" customWidth="1"/>
    <col min="7940" max="7941" width="10.7265625" style="74" customWidth="1"/>
    <col min="7942" max="7942" width="35.26953125" style="74" customWidth="1"/>
    <col min="7943" max="7943" width="8.7265625" style="74" customWidth="1"/>
    <col min="7944" max="8192" width="11.453125" style="74"/>
    <col min="8193" max="8193" width="9.7265625" style="74" customWidth="1"/>
    <col min="8194" max="8194" width="46.7265625" style="74" customWidth="1"/>
    <col min="8195" max="8195" width="12.7265625" style="74" customWidth="1"/>
    <col min="8196" max="8197" width="10.7265625" style="74" customWidth="1"/>
    <col min="8198" max="8198" width="35.26953125" style="74" customWidth="1"/>
    <col min="8199" max="8199" width="8.7265625" style="74" customWidth="1"/>
    <col min="8200" max="8448" width="11.453125" style="74"/>
    <col min="8449" max="8449" width="9.7265625" style="74" customWidth="1"/>
    <col min="8450" max="8450" width="46.7265625" style="74" customWidth="1"/>
    <col min="8451" max="8451" width="12.7265625" style="74" customWidth="1"/>
    <col min="8452" max="8453" width="10.7265625" style="74" customWidth="1"/>
    <col min="8454" max="8454" width="35.26953125" style="74" customWidth="1"/>
    <col min="8455" max="8455" width="8.7265625" style="74" customWidth="1"/>
    <col min="8456" max="8704" width="11.453125" style="74"/>
    <col min="8705" max="8705" width="9.7265625" style="74" customWidth="1"/>
    <col min="8706" max="8706" width="46.7265625" style="74" customWidth="1"/>
    <col min="8707" max="8707" width="12.7265625" style="74" customWidth="1"/>
    <col min="8708" max="8709" width="10.7265625" style="74" customWidth="1"/>
    <col min="8710" max="8710" width="35.26953125" style="74" customWidth="1"/>
    <col min="8711" max="8711" width="8.7265625" style="74" customWidth="1"/>
    <col min="8712" max="8960" width="11.453125" style="74"/>
    <col min="8961" max="8961" width="9.7265625" style="74" customWidth="1"/>
    <col min="8962" max="8962" width="46.7265625" style="74" customWidth="1"/>
    <col min="8963" max="8963" width="12.7265625" style="74" customWidth="1"/>
    <col min="8964" max="8965" width="10.7265625" style="74" customWidth="1"/>
    <col min="8966" max="8966" width="35.26953125" style="74" customWidth="1"/>
    <col min="8967" max="8967" width="8.7265625" style="74" customWidth="1"/>
    <col min="8968" max="9216" width="11.453125" style="74"/>
    <col min="9217" max="9217" width="9.7265625" style="74" customWidth="1"/>
    <col min="9218" max="9218" width="46.7265625" style="74" customWidth="1"/>
    <col min="9219" max="9219" width="12.7265625" style="74" customWidth="1"/>
    <col min="9220" max="9221" width="10.7265625" style="74" customWidth="1"/>
    <col min="9222" max="9222" width="35.26953125" style="74" customWidth="1"/>
    <col min="9223" max="9223" width="8.7265625" style="74" customWidth="1"/>
    <col min="9224" max="9472" width="11.453125" style="74"/>
    <col min="9473" max="9473" width="9.7265625" style="74" customWidth="1"/>
    <col min="9474" max="9474" width="46.7265625" style="74" customWidth="1"/>
    <col min="9475" max="9475" width="12.7265625" style="74" customWidth="1"/>
    <col min="9476" max="9477" width="10.7265625" style="74" customWidth="1"/>
    <col min="9478" max="9478" width="35.26953125" style="74" customWidth="1"/>
    <col min="9479" max="9479" width="8.7265625" style="74" customWidth="1"/>
    <col min="9480" max="9728" width="11.453125" style="74"/>
    <col min="9729" max="9729" width="9.7265625" style="74" customWidth="1"/>
    <col min="9730" max="9730" width="46.7265625" style="74" customWidth="1"/>
    <col min="9731" max="9731" width="12.7265625" style="74" customWidth="1"/>
    <col min="9732" max="9733" width="10.7265625" style="74" customWidth="1"/>
    <col min="9734" max="9734" width="35.26953125" style="74" customWidth="1"/>
    <col min="9735" max="9735" width="8.7265625" style="74" customWidth="1"/>
    <col min="9736" max="9984" width="11.453125" style="74"/>
    <col min="9985" max="9985" width="9.7265625" style="74" customWidth="1"/>
    <col min="9986" max="9986" width="46.7265625" style="74" customWidth="1"/>
    <col min="9987" max="9987" width="12.7265625" style="74" customWidth="1"/>
    <col min="9988" max="9989" width="10.7265625" style="74" customWidth="1"/>
    <col min="9990" max="9990" width="35.26953125" style="74" customWidth="1"/>
    <col min="9991" max="9991" width="8.7265625" style="74" customWidth="1"/>
    <col min="9992" max="10240" width="11.453125" style="74"/>
    <col min="10241" max="10241" width="9.7265625" style="74" customWidth="1"/>
    <col min="10242" max="10242" width="46.7265625" style="74" customWidth="1"/>
    <col min="10243" max="10243" width="12.7265625" style="74" customWidth="1"/>
    <col min="10244" max="10245" width="10.7265625" style="74" customWidth="1"/>
    <col min="10246" max="10246" width="35.26953125" style="74" customWidth="1"/>
    <col min="10247" max="10247" width="8.7265625" style="74" customWidth="1"/>
    <col min="10248" max="10496" width="11.453125" style="74"/>
    <col min="10497" max="10497" width="9.7265625" style="74" customWidth="1"/>
    <col min="10498" max="10498" width="46.7265625" style="74" customWidth="1"/>
    <col min="10499" max="10499" width="12.7265625" style="74" customWidth="1"/>
    <col min="10500" max="10501" width="10.7265625" style="74" customWidth="1"/>
    <col min="10502" max="10502" width="35.26953125" style="74" customWidth="1"/>
    <col min="10503" max="10503" width="8.7265625" style="74" customWidth="1"/>
    <col min="10504" max="10752" width="11.453125" style="74"/>
    <col min="10753" max="10753" width="9.7265625" style="74" customWidth="1"/>
    <col min="10754" max="10754" width="46.7265625" style="74" customWidth="1"/>
    <col min="10755" max="10755" width="12.7265625" style="74" customWidth="1"/>
    <col min="10756" max="10757" width="10.7265625" style="74" customWidth="1"/>
    <col min="10758" max="10758" width="35.26953125" style="74" customWidth="1"/>
    <col min="10759" max="10759" width="8.7265625" style="74" customWidth="1"/>
    <col min="10760" max="11008" width="11.453125" style="74"/>
    <col min="11009" max="11009" width="9.7265625" style="74" customWidth="1"/>
    <col min="11010" max="11010" width="46.7265625" style="74" customWidth="1"/>
    <col min="11011" max="11011" width="12.7265625" style="74" customWidth="1"/>
    <col min="11012" max="11013" width="10.7265625" style="74" customWidth="1"/>
    <col min="11014" max="11014" width="35.26953125" style="74" customWidth="1"/>
    <col min="11015" max="11015" width="8.7265625" style="74" customWidth="1"/>
    <col min="11016" max="11264" width="11.453125" style="74"/>
    <col min="11265" max="11265" width="9.7265625" style="74" customWidth="1"/>
    <col min="11266" max="11266" width="46.7265625" style="74" customWidth="1"/>
    <col min="11267" max="11267" width="12.7265625" style="74" customWidth="1"/>
    <col min="11268" max="11269" width="10.7265625" style="74" customWidth="1"/>
    <col min="11270" max="11270" width="35.26953125" style="74" customWidth="1"/>
    <col min="11271" max="11271" width="8.7265625" style="74" customWidth="1"/>
    <col min="11272" max="11520" width="11.453125" style="74"/>
    <col min="11521" max="11521" width="9.7265625" style="74" customWidth="1"/>
    <col min="11522" max="11522" width="46.7265625" style="74" customWidth="1"/>
    <col min="11523" max="11523" width="12.7265625" style="74" customWidth="1"/>
    <col min="11524" max="11525" width="10.7265625" style="74" customWidth="1"/>
    <col min="11526" max="11526" width="35.26953125" style="74" customWidth="1"/>
    <col min="11527" max="11527" width="8.7265625" style="74" customWidth="1"/>
    <col min="11528" max="11776" width="11.453125" style="74"/>
    <col min="11777" max="11777" width="9.7265625" style="74" customWidth="1"/>
    <col min="11778" max="11778" width="46.7265625" style="74" customWidth="1"/>
    <col min="11779" max="11779" width="12.7265625" style="74" customWidth="1"/>
    <col min="11780" max="11781" width="10.7265625" style="74" customWidth="1"/>
    <col min="11782" max="11782" width="35.26953125" style="74" customWidth="1"/>
    <col min="11783" max="11783" width="8.7265625" style="74" customWidth="1"/>
    <col min="11784" max="12032" width="11.453125" style="74"/>
    <col min="12033" max="12033" width="9.7265625" style="74" customWidth="1"/>
    <col min="12034" max="12034" width="46.7265625" style="74" customWidth="1"/>
    <col min="12035" max="12035" width="12.7265625" style="74" customWidth="1"/>
    <col min="12036" max="12037" width="10.7265625" style="74" customWidth="1"/>
    <col min="12038" max="12038" width="35.26953125" style="74" customWidth="1"/>
    <col min="12039" max="12039" width="8.7265625" style="74" customWidth="1"/>
    <col min="12040" max="12288" width="11.453125" style="74"/>
    <col min="12289" max="12289" width="9.7265625" style="74" customWidth="1"/>
    <col min="12290" max="12290" width="46.7265625" style="74" customWidth="1"/>
    <col min="12291" max="12291" width="12.7265625" style="74" customWidth="1"/>
    <col min="12292" max="12293" width="10.7265625" style="74" customWidth="1"/>
    <col min="12294" max="12294" width="35.26953125" style="74" customWidth="1"/>
    <col min="12295" max="12295" width="8.7265625" style="74" customWidth="1"/>
    <col min="12296" max="12544" width="11.453125" style="74"/>
    <col min="12545" max="12545" width="9.7265625" style="74" customWidth="1"/>
    <col min="12546" max="12546" width="46.7265625" style="74" customWidth="1"/>
    <col min="12547" max="12547" width="12.7265625" style="74" customWidth="1"/>
    <col min="12548" max="12549" width="10.7265625" style="74" customWidth="1"/>
    <col min="12550" max="12550" width="35.26953125" style="74" customWidth="1"/>
    <col min="12551" max="12551" width="8.7265625" style="74" customWidth="1"/>
    <col min="12552" max="12800" width="11.453125" style="74"/>
    <col min="12801" max="12801" width="9.7265625" style="74" customWidth="1"/>
    <col min="12802" max="12802" width="46.7265625" style="74" customWidth="1"/>
    <col min="12803" max="12803" width="12.7265625" style="74" customWidth="1"/>
    <col min="12804" max="12805" width="10.7265625" style="74" customWidth="1"/>
    <col min="12806" max="12806" width="35.26953125" style="74" customWidth="1"/>
    <col min="12807" max="12807" width="8.7265625" style="74" customWidth="1"/>
    <col min="12808" max="13056" width="11.453125" style="74"/>
    <col min="13057" max="13057" width="9.7265625" style="74" customWidth="1"/>
    <col min="13058" max="13058" width="46.7265625" style="74" customWidth="1"/>
    <col min="13059" max="13059" width="12.7265625" style="74" customWidth="1"/>
    <col min="13060" max="13061" width="10.7265625" style="74" customWidth="1"/>
    <col min="13062" max="13062" width="35.26953125" style="74" customWidth="1"/>
    <col min="13063" max="13063" width="8.7265625" style="74" customWidth="1"/>
    <col min="13064" max="13312" width="11.453125" style="74"/>
    <col min="13313" max="13313" width="9.7265625" style="74" customWidth="1"/>
    <col min="13314" max="13314" width="46.7265625" style="74" customWidth="1"/>
    <col min="13315" max="13315" width="12.7265625" style="74" customWidth="1"/>
    <col min="13316" max="13317" width="10.7265625" style="74" customWidth="1"/>
    <col min="13318" max="13318" width="35.26953125" style="74" customWidth="1"/>
    <col min="13319" max="13319" width="8.7265625" style="74" customWidth="1"/>
    <col min="13320" max="13568" width="11.453125" style="74"/>
    <col min="13569" max="13569" width="9.7265625" style="74" customWidth="1"/>
    <col min="13570" max="13570" width="46.7265625" style="74" customWidth="1"/>
    <col min="13571" max="13571" width="12.7265625" style="74" customWidth="1"/>
    <col min="13572" max="13573" width="10.7265625" style="74" customWidth="1"/>
    <col min="13574" max="13574" width="35.26953125" style="74" customWidth="1"/>
    <col min="13575" max="13575" width="8.7265625" style="74" customWidth="1"/>
    <col min="13576" max="13824" width="11.453125" style="74"/>
    <col min="13825" max="13825" width="9.7265625" style="74" customWidth="1"/>
    <col min="13826" max="13826" width="46.7265625" style="74" customWidth="1"/>
    <col min="13827" max="13827" width="12.7265625" style="74" customWidth="1"/>
    <col min="13828" max="13829" width="10.7265625" style="74" customWidth="1"/>
    <col min="13830" max="13830" width="35.26953125" style="74" customWidth="1"/>
    <col min="13831" max="13831" width="8.7265625" style="74" customWidth="1"/>
    <col min="13832" max="14080" width="11.453125" style="74"/>
    <col min="14081" max="14081" width="9.7265625" style="74" customWidth="1"/>
    <col min="14082" max="14082" width="46.7265625" style="74" customWidth="1"/>
    <col min="14083" max="14083" width="12.7265625" style="74" customWidth="1"/>
    <col min="14084" max="14085" width="10.7265625" style="74" customWidth="1"/>
    <col min="14086" max="14086" width="35.26953125" style="74" customWidth="1"/>
    <col min="14087" max="14087" width="8.7265625" style="74" customWidth="1"/>
    <col min="14088" max="14336" width="11.453125" style="74"/>
    <col min="14337" max="14337" width="9.7265625" style="74" customWidth="1"/>
    <col min="14338" max="14338" width="46.7265625" style="74" customWidth="1"/>
    <col min="14339" max="14339" width="12.7265625" style="74" customWidth="1"/>
    <col min="14340" max="14341" width="10.7265625" style="74" customWidth="1"/>
    <col min="14342" max="14342" width="35.26953125" style="74" customWidth="1"/>
    <col min="14343" max="14343" width="8.7265625" style="74" customWidth="1"/>
    <col min="14344" max="14592" width="11.453125" style="74"/>
    <col min="14593" max="14593" width="9.7265625" style="74" customWidth="1"/>
    <col min="14594" max="14594" width="46.7265625" style="74" customWidth="1"/>
    <col min="14595" max="14595" width="12.7265625" style="74" customWidth="1"/>
    <col min="14596" max="14597" width="10.7265625" style="74" customWidth="1"/>
    <col min="14598" max="14598" width="35.26953125" style="74" customWidth="1"/>
    <col min="14599" max="14599" width="8.7265625" style="74" customWidth="1"/>
    <col min="14600" max="14848" width="11.453125" style="74"/>
    <col min="14849" max="14849" width="9.7265625" style="74" customWidth="1"/>
    <col min="14850" max="14850" width="46.7265625" style="74" customWidth="1"/>
    <col min="14851" max="14851" width="12.7265625" style="74" customWidth="1"/>
    <col min="14852" max="14853" width="10.7265625" style="74" customWidth="1"/>
    <col min="14854" max="14854" width="35.26953125" style="74" customWidth="1"/>
    <col min="14855" max="14855" width="8.7265625" style="74" customWidth="1"/>
    <col min="14856" max="15104" width="11.453125" style="74"/>
    <col min="15105" max="15105" width="9.7265625" style="74" customWidth="1"/>
    <col min="15106" max="15106" width="46.7265625" style="74" customWidth="1"/>
    <col min="15107" max="15107" width="12.7265625" style="74" customWidth="1"/>
    <col min="15108" max="15109" width="10.7265625" style="74" customWidth="1"/>
    <col min="15110" max="15110" width="35.26953125" style="74" customWidth="1"/>
    <col min="15111" max="15111" width="8.7265625" style="74" customWidth="1"/>
    <col min="15112" max="15360" width="11.453125" style="74"/>
    <col min="15361" max="15361" width="9.7265625" style="74" customWidth="1"/>
    <col min="15362" max="15362" width="46.7265625" style="74" customWidth="1"/>
    <col min="15363" max="15363" width="12.7265625" style="74" customWidth="1"/>
    <col min="15364" max="15365" width="10.7265625" style="74" customWidth="1"/>
    <col min="15366" max="15366" width="35.26953125" style="74" customWidth="1"/>
    <col min="15367" max="15367" width="8.7265625" style="74" customWidth="1"/>
    <col min="15368" max="15616" width="11.453125" style="74"/>
    <col min="15617" max="15617" width="9.7265625" style="74" customWidth="1"/>
    <col min="15618" max="15618" width="46.7265625" style="74" customWidth="1"/>
    <col min="15619" max="15619" width="12.7265625" style="74" customWidth="1"/>
    <col min="15620" max="15621" width="10.7265625" style="74" customWidth="1"/>
    <col min="15622" max="15622" width="35.26953125" style="74" customWidth="1"/>
    <col min="15623" max="15623" width="8.7265625" style="74" customWidth="1"/>
    <col min="15624" max="15872" width="11.453125" style="74"/>
    <col min="15873" max="15873" width="9.7265625" style="74" customWidth="1"/>
    <col min="15874" max="15874" width="46.7265625" style="74" customWidth="1"/>
    <col min="15875" max="15875" width="12.7265625" style="74" customWidth="1"/>
    <col min="15876" max="15877" width="10.7265625" style="74" customWidth="1"/>
    <col min="15878" max="15878" width="35.26953125" style="74" customWidth="1"/>
    <col min="15879" max="15879" width="8.7265625" style="74" customWidth="1"/>
    <col min="15880" max="16128" width="11.453125" style="74"/>
    <col min="16129" max="16129" width="9.7265625" style="74" customWidth="1"/>
    <col min="16130" max="16130" width="46.7265625" style="74" customWidth="1"/>
    <col min="16131" max="16131" width="12.7265625" style="74" customWidth="1"/>
    <col min="16132" max="16133" width="10.7265625" style="74" customWidth="1"/>
    <col min="16134" max="16134" width="35.26953125" style="74" customWidth="1"/>
    <col min="16135" max="16135" width="8.7265625" style="74" customWidth="1"/>
    <col min="16136" max="16384" width="11.453125" style="74"/>
  </cols>
  <sheetData>
    <row r="1" spans="1:11" x14ac:dyDescent="0.3">
      <c r="A1" s="915" t="s">
        <v>932</v>
      </c>
      <c r="B1" s="982"/>
      <c r="C1" s="983"/>
      <c r="D1" s="983"/>
      <c r="E1" s="984"/>
    </row>
    <row r="2" spans="1:11" x14ac:dyDescent="0.3">
      <c r="A2" s="916"/>
      <c r="B2" s="985"/>
      <c r="C2" s="983"/>
      <c r="D2" s="983"/>
      <c r="E2" s="984"/>
    </row>
    <row r="3" spans="1:11" ht="13.5" thickBot="1" x14ac:dyDescent="0.35">
      <c r="B3" s="985"/>
      <c r="C3" s="983"/>
      <c r="D3" s="983"/>
      <c r="E3" s="984"/>
    </row>
    <row r="4" spans="1:11" x14ac:dyDescent="0.3">
      <c r="A4" s="185" t="s">
        <v>933</v>
      </c>
      <c r="B4" s="986"/>
      <c r="C4" s="987"/>
      <c r="D4" s="988" t="s">
        <v>1</v>
      </c>
      <c r="E4" s="189" t="s">
        <v>934</v>
      </c>
    </row>
    <row r="5" spans="1:11" ht="13.5" thickBot="1" x14ac:dyDescent="0.35">
      <c r="A5" s="989"/>
      <c r="B5" s="990"/>
      <c r="C5" s="991"/>
      <c r="D5" s="933"/>
      <c r="E5" s="992"/>
    </row>
    <row r="6" spans="1:11" s="917" customFormat="1" ht="11.5" x14ac:dyDescent="0.25">
      <c r="A6" s="206" t="s">
        <v>398</v>
      </c>
      <c r="B6" s="89"/>
      <c r="C6" s="76"/>
      <c r="D6" s="76"/>
      <c r="E6" s="993"/>
    </row>
    <row r="7" spans="1:11" s="917" customFormat="1" ht="11.5" x14ac:dyDescent="0.25">
      <c r="A7" s="206" t="s">
        <v>935</v>
      </c>
      <c r="B7" s="89"/>
      <c r="C7" s="76"/>
      <c r="D7" s="76"/>
      <c r="E7" s="993"/>
    </row>
    <row r="8" spans="1:11" s="925" customFormat="1" ht="11.5" x14ac:dyDescent="0.25">
      <c r="A8" s="206" t="s">
        <v>936</v>
      </c>
      <c r="B8" s="89"/>
      <c r="C8" s="76"/>
      <c r="D8" s="76"/>
      <c r="E8" s="993"/>
    </row>
    <row r="9" spans="1:11" s="917" customFormat="1" ht="12" thickBot="1" x14ac:dyDescent="0.3">
      <c r="A9" s="206" t="s">
        <v>4</v>
      </c>
      <c r="B9" s="89"/>
      <c r="C9" s="76"/>
      <c r="D9" s="76"/>
      <c r="E9" s="993"/>
    </row>
    <row r="10" spans="1:11" s="917" customFormat="1" ht="12" thickBot="1" x14ac:dyDescent="0.3">
      <c r="A10" s="218" t="s">
        <v>5</v>
      </c>
      <c r="B10" s="219"/>
      <c r="C10" s="220"/>
      <c r="D10" s="221"/>
      <c r="E10" s="994">
        <f>C12+D44+D114</f>
        <v>29855565.120000001</v>
      </c>
      <c r="F10" s="924"/>
      <c r="G10" s="924"/>
    </row>
    <row r="11" spans="1:11" s="925" customFormat="1" ht="12" thickBot="1" x14ac:dyDescent="0.3">
      <c r="A11" s="223"/>
      <c r="B11" s="223"/>
      <c r="C11" s="224"/>
      <c r="D11" s="224"/>
      <c r="E11" s="937"/>
    </row>
    <row r="12" spans="1:11" s="925" customFormat="1" ht="12" thickBot="1" x14ac:dyDescent="0.3">
      <c r="A12" s="1527" t="s">
        <v>6</v>
      </c>
      <c r="B12" s="1528"/>
      <c r="C12" s="995">
        <f>C13+C20+C27</f>
        <v>24640185.120000001</v>
      </c>
      <c r="D12" s="224"/>
      <c r="E12" s="937"/>
      <c r="G12" s="955"/>
      <c r="H12" s="955"/>
      <c r="I12" s="955"/>
      <c r="J12" s="955"/>
      <c r="K12" s="955"/>
    </row>
    <row r="13" spans="1:11" s="81" customFormat="1" ht="12.75" customHeight="1" x14ac:dyDescent="0.3">
      <c r="A13" s="39" t="s">
        <v>7</v>
      </c>
      <c r="B13" s="228" t="s">
        <v>8</v>
      </c>
      <c r="C13" s="40">
        <f>SUM(C14:C19)</f>
        <v>4129152.07</v>
      </c>
      <c r="D13" s="122"/>
      <c r="E13" s="28"/>
      <c r="F13" s="229"/>
      <c r="G13" s="95"/>
      <c r="H13" s="95"/>
      <c r="I13" s="95"/>
      <c r="K13" s="95"/>
    </row>
    <row r="14" spans="1:11" s="75" customFormat="1" ht="12.75" customHeight="1" x14ac:dyDescent="0.3">
      <c r="A14" s="27" t="s">
        <v>9</v>
      </c>
      <c r="B14" s="28" t="s">
        <v>10</v>
      </c>
      <c r="C14" s="28">
        <f>2793599.63+154950.82+502848.07</f>
        <v>3451398.5199999996</v>
      </c>
      <c r="D14" s="122"/>
      <c r="E14" s="83"/>
      <c r="F14" s="232"/>
    </row>
    <row r="15" spans="1:11" s="75" customFormat="1" ht="12.75" customHeight="1" x14ac:dyDescent="0.3">
      <c r="A15" s="27" t="s">
        <v>11</v>
      </c>
      <c r="B15" s="28" t="s">
        <v>12</v>
      </c>
      <c r="C15" s="28">
        <f>446975.96+125711.87</f>
        <v>572687.83000000007</v>
      </c>
      <c r="D15" s="122"/>
      <c r="E15" s="83"/>
      <c r="F15" s="232"/>
    </row>
    <row r="16" spans="1:11" s="109" customFormat="1" ht="12.75" customHeight="1" x14ac:dyDescent="0.3">
      <c r="A16" s="27" t="s">
        <v>13</v>
      </c>
      <c r="B16" s="28" t="s">
        <v>14</v>
      </c>
      <c r="C16" s="28">
        <v>105062.72</v>
      </c>
      <c r="D16" s="122"/>
      <c r="E16" s="83"/>
      <c r="F16" s="232"/>
    </row>
    <row r="17" spans="1:8" s="109" customFormat="1" ht="12.75" customHeight="1" x14ac:dyDescent="0.3">
      <c r="A17" s="27" t="s">
        <v>15</v>
      </c>
      <c r="B17" s="28" t="s">
        <v>16</v>
      </c>
      <c r="C17" s="28">
        <v>1</v>
      </c>
      <c r="D17" s="122"/>
      <c r="E17" s="83"/>
      <c r="F17" s="232"/>
    </row>
    <row r="18" spans="1:8" s="109" customFormat="1" ht="12.75" customHeight="1" x14ac:dyDescent="0.3">
      <c r="A18" s="27" t="s">
        <v>17</v>
      </c>
      <c r="B18" s="28" t="s">
        <v>18</v>
      </c>
      <c r="C18" s="28">
        <v>1</v>
      </c>
      <c r="D18" s="122"/>
      <c r="E18" s="83"/>
      <c r="F18" s="232"/>
    </row>
    <row r="19" spans="1:8" s="109" customFormat="1" ht="12.75" customHeight="1" x14ac:dyDescent="0.3">
      <c r="A19" s="27" t="s">
        <v>19</v>
      </c>
      <c r="B19" s="28" t="s">
        <v>20</v>
      </c>
      <c r="C19" s="28">
        <v>1</v>
      </c>
      <c r="D19" s="122"/>
      <c r="E19" s="83"/>
      <c r="F19" s="232"/>
    </row>
    <row r="20" spans="1:8" s="109" customFormat="1" ht="12.75" customHeight="1" x14ac:dyDescent="0.3">
      <c r="A20" s="39" t="s">
        <v>21</v>
      </c>
      <c r="B20" s="40" t="s">
        <v>22</v>
      </c>
      <c r="C20" s="40">
        <f>SUM(C21:C26)</f>
        <v>14800683.859999999</v>
      </c>
      <c r="D20" s="122"/>
      <c r="E20" s="83"/>
      <c r="F20" s="232"/>
    </row>
    <row r="21" spans="1:8" s="109" customFormat="1" ht="12.75" customHeight="1" x14ac:dyDescent="0.3">
      <c r="A21" s="27" t="s">
        <v>23</v>
      </c>
      <c r="B21" s="28" t="s">
        <v>24</v>
      </c>
      <c r="C21" s="28">
        <f>9925582.19+618749.15+1786604.82</f>
        <v>12330936.16</v>
      </c>
      <c r="D21" s="122"/>
      <c r="E21" s="83"/>
      <c r="F21" s="233"/>
    </row>
    <row r="22" spans="1:8" s="75" customFormat="1" ht="12.75" customHeight="1" x14ac:dyDescent="0.3">
      <c r="A22" s="27" t="s">
        <v>25</v>
      </c>
      <c r="B22" s="28" t="s">
        <v>26</v>
      </c>
      <c r="C22" s="28">
        <f>446651.25+1588093.13</f>
        <v>2034744.38</v>
      </c>
      <c r="D22" s="122"/>
      <c r="E22" s="83"/>
      <c r="F22" s="234"/>
      <c r="G22" s="81"/>
      <c r="H22" s="81"/>
    </row>
    <row r="23" spans="1:8" s="75" customFormat="1" ht="12.75" customHeight="1" x14ac:dyDescent="0.3">
      <c r="A23" s="27" t="s">
        <v>27</v>
      </c>
      <c r="B23" s="28" t="s">
        <v>28</v>
      </c>
      <c r="C23" s="28">
        <v>373225.32</v>
      </c>
      <c r="D23" s="122"/>
      <c r="E23" s="83"/>
      <c r="F23" s="232"/>
    </row>
    <row r="24" spans="1:8" s="109" customFormat="1" ht="12.75" customHeight="1" x14ac:dyDescent="0.3">
      <c r="A24" s="27" t="s">
        <v>29</v>
      </c>
      <c r="B24" s="28" t="s">
        <v>30</v>
      </c>
      <c r="C24" s="28">
        <v>1</v>
      </c>
      <c r="D24" s="122"/>
      <c r="E24" s="83"/>
      <c r="F24" s="232"/>
    </row>
    <row r="25" spans="1:8" s="109" customFormat="1" ht="12.75" customHeight="1" x14ac:dyDescent="0.3">
      <c r="A25" s="27" t="s">
        <v>31</v>
      </c>
      <c r="B25" s="28" t="s">
        <v>272</v>
      </c>
      <c r="C25" s="28">
        <v>61776</v>
      </c>
      <c r="D25" s="122"/>
      <c r="E25" s="83"/>
      <c r="F25" s="232"/>
    </row>
    <row r="26" spans="1:8" s="109" customFormat="1" ht="12.75" customHeight="1" x14ac:dyDescent="0.3">
      <c r="A26" s="27" t="s">
        <v>33</v>
      </c>
      <c r="B26" s="28" t="s">
        <v>34</v>
      </c>
      <c r="C26" s="28">
        <v>1</v>
      </c>
      <c r="D26" s="122"/>
      <c r="E26" s="83"/>
      <c r="F26" s="233"/>
    </row>
    <row r="27" spans="1:8" s="109" customFormat="1" ht="12.75" customHeight="1" x14ac:dyDescent="0.3">
      <c r="A27" s="39" t="s">
        <v>35</v>
      </c>
      <c r="B27" s="40" t="s">
        <v>36</v>
      </c>
      <c r="C27" s="40">
        <f>SUM(C28:C33)</f>
        <v>5710349.1900000004</v>
      </c>
      <c r="D27" s="122"/>
      <c r="E27" s="83"/>
      <c r="F27" s="233"/>
    </row>
    <row r="28" spans="1:8" s="75" customFormat="1" ht="12.75" customHeight="1" x14ac:dyDescent="0.3">
      <c r="A28" s="27" t="s">
        <v>37</v>
      </c>
      <c r="B28" s="28" t="s">
        <v>38</v>
      </c>
      <c r="C28" s="28">
        <f>685461.79+225063.73+3808120.55</f>
        <v>4718646.07</v>
      </c>
      <c r="D28" s="122"/>
      <c r="E28" s="83"/>
      <c r="F28" s="232"/>
    </row>
    <row r="29" spans="1:8" s="75" customFormat="1" ht="12.75" customHeight="1" x14ac:dyDescent="0.3">
      <c r="A29" s="27" t="s">
        <v>39</v>
      </c>
      <c r="B29" s="28" t="s">
        <v>40</v>
      </c>
      <c r="C29" s="28">
        <f>171365.41+609299.33</f>
        <v>780664.74</v>
      </c>
      <c r="D29" s="122"/>
      <c r="E29" s="83"/>
      <c r="F29" s="232"/>
    </row>
    <row r="30" spans="1:8" s="109" customFormat="1" ht="12.75" customHeight="1" x14ac:dyDescent="0.3">
      <c r="A30" s="27" t="s">
        <v>41</v>
      </c>
      <c r="B30" s="28" t="s">
        <v>42</v>
      </c>
      <c r="C30" s="28">
        <v>143224.38</v>
      </c>
      <c r="D30" s="122"/>
      <c r="E30" s="83"/>
      <c r="F30" s="232"/>
    </row>
    <row r="31" spans="1:8" s="109" customFormat="1" ht="12.75" customHeight="1" x14ac:dyDescent="0.3">
      <c r="A31" s="27" t="s">
        <v>43</v>
      </c>
      <c r="B31" s="28" t="s">
        <v>44</v>
      </c>
      <c r="C31" s="28">
        <v>1</v>
      </c>
      <c r="D31" s="122"/>
      <c r="E31" s="83"/>
      <c r="F31" s="232"/>
    </row>
    <row r="32" spans="1:8" s="109" customFormat="1" ht="12.75" customHeight="1" x14ac:dyDescent="0.3">
      <c r="A32" s="27" t="s">
        <v>45</v>
      </c>
      <c r="B32" s="28" t="s">
        <v>46</v>
      </c>
      <c r="C32" s="28">
        <f>61880+5932</f>
        <v>67812</v>
      </c>
      <c r="D32" s="122"/>
      <c r="E32" s="83"/>
      <c r="F32" s="232"/>
    </row>
    <row r="33" spans="1:7" s="109" customFormat="1" ht="12.75" customHeight="1" x14ac:dyDescent="0.3">
      <c r="A33" s="27" t="s">
        <v>47</v>
      </c>
      <c r="B33" s="28" t="s">
        <v>48</v>
      </c>
      <c r="C33" s="28">
        <v>1</v>
      </c>
      <c r="D33" s="122"/>
      <c r="E33" s="83"/>
      <c r="F33" s="232"/>
    </row>
    <row r="34" spans="1:7" s="109" customFormat="1" ht="12.75" customHeight="1" thickBot="1" x14ac:dyDescent="0.35">
      <c r="A34" s="27"/>
      <c r="B34" s="28"/>
      <c r="C34" s="28"/>
      <c r="D34" s="122"/>
      <c r="E34" s="83"/>
      <c r="F34" s="232"/>
    </row>
    <row r="35" spans="1:7" x14ac:dyDescent="0.3">
      <c r="A35" s="185" t="s">
        <v>937</v>
      </c>
      <c r="B35" s="186"/>
      <c r="C35" s="188" t="s">
        <v>1</v>
      </c>
      <c r="D35" s="189" t="s">
        <v>938</v>
      </c>
    </row>
    <row r="36" spans="1:7" x14ac:dyDescent="0.3">
      <c r="A36" s="192"/>
      <c r="B36" s="997" t="s">
        <v>939</v>
      </c>
      <c r="C36" s="194"/>
      <c r="D36" s="195"/>
    </row>
    <row r="37" spans="1:7" ht="13.5" thickBot="1" x14ac:dyDescent="0.35">
      <c r="A37" s="306" t="s">
        <v>940</v>
      </c>
      <c r="B37" s="307" t="s">
        <v>941</v>
      </c>
      <c r="C37" s="309"/>
      <c r="D37" s="310"/>
    </row>
    <row r="38" spans="1:7" s="917" customFormat="1" ht="11.5" x14ac:dyDescent="0.25">
      <c r="A38" s="1529" t="s">
        <v>942</v>
      </c>
      <c r="B38" s="1530"/>
      <c r="C38" s="1530"/>
      <c r="D38" s="1531"/>
      <c r="E38" s="76"/>
    </row>
    <row r="39" spans="1:7" s="917" customFormat="1" ht="12" thickBot="1" x14ac:dyDescent="0.3">
      <c r="A39" s="1532"/>
      <c r="B39" s="1533"/>
      <c r="C39" s="1533"/>
      <c r="D39" s="1534"/>
      <c r="E39" s="76"/>
      <c r="F39" s="998"/>
    </row>
    <row r="40" spans="1:7" x14ac:dyDescent="0.3">
      <c r="A40" s="206" t="s">
        <v>398</v>
      </c>
      <c r="B40" s="89"/>
      <c r="C40" s="76"/>
      <c r="D40" s="207"/>
    </row>
    <row r="41" spans="1:7" x14ac:dyDescent="0.3">
      <c r="A41" s="206" t="s">
        <v>935</v>
      </c>
      <c r="B41" s="89"/>
      <c r="C41" s="76"/>
      <c r="D41" s="207"/>
    </row>
    <row r="42" spans="1:7" s="304" customFormat="1" x14ac:dyDescent="0.3">
      <c r="A42" s="206" t="s">
        <v>943</v>
      </c>
      <c r="B42" s="89"/>
      <c r="C42" s="76"/>
      <c r="D42" s="207"/>
      <c r="E42" s="434"/>
    </row>
    <row r="43" spans="1:7" ht="13.5" thickBot="1" x14ac:dyDescent="0.35">
      <c r="A43" s="206" t="s">
        <v>4</v>
      </c>
      <c r="B43" s="89"/>
      <c r="C43" s="76"/>
      <c r="D43" s="207"/>
    </row>
    <row r="44" spans="1:7" ht="13.5" thickBot="1" x14ac:dyDescent="0.35">
      <c r="A44" s="218" t="s">
        <v>229</v>
      </c>
      <c r="B44" s="219"/>
      <c r="C44" s="221"/>
      <c r="D44" s="222">
        <f>+C46+C67+C95</f>
        <v>2607690</v>
      </c>
      <c r="E44" s="999"/>
      <c r="F44" s="1000"/>
      <c r="G44" s="72"/>
    </row>
    <row r="45" spans="1:7" ht="13.5" thickBot="1" x14ac:dyDescent="0.35">
      <c r="A45" s="89"/>
      <c r="B45" s="154"/>
      <c r="D45" s="1001"/>
      <c r="E45" s="1002"/>
    </row>
    <row r="46" spans="1:7" ht="13.5" thickBot="1" x14ac:dyDescent="0.35">
      <c r="A46" s="1309" t="s">
        <v>49</v>
      </c>
      <c r="B46" s="1310"/>
      <c r="C46" s="235">
        <f>C47+C49+C52+C60+C63+C54</f>
        <v>402780</v>
      </c>
      <c r="E46" s="1003"/>
    </row>
    <row r="47" spans="1:7" s="304" customFormat="1" x14ac:dyDescent="0.3">
      <c r="A47" s="39" t="s">
        <v>50</v>
      </c>
      <c r="B47" s="228" t="s">
        <v>51</v>
      </c>
      <c r="C47" s="224">
        <f>SUM(C48)</f>
        <v>65620</v>
      </c>
      <c r="D47" s="303"/>
      <c r="E47" s="477"/>
    </row>
    <row r="48" spans="1:7" s="81" customFormat="1" ht="13.5" customHeight="1" x14ac:dyDescent="0.25">
      <c r="A48" s="27" t="s">
        <v>52</v>
      </c>
      <c r="B48" s="81" t="s">
        <v>53</v>
      </c>
      <c r="C48" s="28">
        <v>65620</v>
      </c>
      <c r="E48" s="40"/>
      <c r="F48" s="165"/>
      <c r="G48" s="95"/>
    </row>
    <row r="49" spans="1:8" s="81" customFormat="1" ht="13.5" customHeight="1" x14ac:dyDescent="0.25">
      <c r="A49" s="39" t="s">
        <v>54</v>
      </c>
      <c r="B49" s="71" t="s">
        <v>55</v>
      </c>
      <c r="C49" s="224">
        <f>SUM(C50:C51)</f>
        <v>25480</v>
      </c>
      <c r="D49" s="122"/>
      <c r="E49" s="40"/>
      <c r="G49" s="95"/>
    </row>
    <row r="50" spans="1:8" s="81" customFormat="1" ht="13.5" customHeight="1" x14ac:dyDescent="0.25">
      <c r="A50" s="27" t="s">
        <v>321</v>
      </c>
      <c r="B50" s="81" t="s">
        <v>322</v>
      </c>
      <c r="C50" s="28">
        <v>17200</v>
      </c>
      <c r="D50" s="122"/>
      <c r="E50" s="40"/>
      <c r="G50" s="95"/>
    </row>
    <row r="51" spans="1:8" s="81" customFormat="1" ht="13.5" customHeight="1" x14ac:dyDescent="0.25">
      <c r="A51" s="27" t="s">
        <v>56</v>
      </c>
      <c r="B51" s="81" t="s">
        <v>57</v>
      </c>
      <c r="C51" s="28">
        <v>8280</v>
      </c>
      <c r="D51" s="122"/>
      <c r="E51" s="40"/>
      <c r="G51" s="95"/>
    </row>
    <row r="52" spans="1:8" s="81" customFormat="1" ht="13.5" customHeight="1" x14ac:dyDescent="0.25">
      <c r="A52" s="39" t="s">
        <v>58</v>
      </c>
      <c r="B52" s="71" t="s">
        <v>59</v>
      </c>
      <c r="C52" s="40">
        <f>SUM(C53)</f>
        <v>132260</v>
      </c>
      <c r="D52" s="122"/>
      <c r="E52" s="40"/>
      <c r="G52" s="95"/>
    </row>
    <row r="53" spans="1:8" s="75" customFormat="1" ht="13.5" customHeight="1" x14ac:dyDescent="0.25">
      <c r="A53" s="27" t="s">
        <v>60</v>
      </c>
      <c r="B53" s="28" t="s">
        <v>61</v>
      </c>
      <c r="C53" s="28">
        <v>132260</v>
      </c>
      <c r="D53" s="82"/>
      <c r="E53" s="83"/>
      <c r="F53" s="94"/>
      <c r="G53" s="95"/>
      <c r="H53" s="81"/>
    </row>
    <row r="54" spans="1:8" s="67" customFormat="1" x14ac:dyDescent="0.25">
      <c r="A54" s="39" t="s">
        <v>66</v>
      </c>
      <c r="B54" s="77" t="s">
        <v>67</v>
      </c>
      <c r="C54" s="40">
        <f>SUM(C55:C59)</f>
        <v>107730</v>
      </c>
      <c r="D54" s="78"/>
      <c r="E54" s="63"/>
      <c r="F54" s="63"/>
      <c r="G54" s="79"/>
      <c r="H54" s="80"/>
    </row>
    <row r="55" spans="1:8" s="67" customFormat="1" x14ac:dyDescent="0.25">
      <c r="A55" s="27" t="s">
        <v>68</v>
      </c>
      <c r="B55" s="81" t="s">
        <v>69</v>
      </c>
      <c r="C55" s="28">
        <v>12600</v>
      </c>
      <c r="D55" s="78"/>
      <c r="E55" s="63"/>
      <c r="F55" s="63"/>
      <c r="G55" s="79"/>
      <c r="H55" s="80"/>
    </row>
    <row r="56" spans="1:8" s="67" customFormat="1" x14ac:dyDescent="0.25">
      <c r="A56" s="27" t="s">
        <v>70</v>
      </c>
      <c r="B56" s="81" t="s">
        <v>71</v>
      </c>
      <c r="C56" s="28">
        <v>15000</v>
      </c>
      <c r="D56" s="78"/>
      <c r="E56" s="63"/>
      <c r="F56" s="63"/>
      <c r="G56" s="79"/>
      <c r="H56" s="80"/>
    </row>
    <row r="57" spans="1:8" s="84" customFormat="1" x14ac:dyDescent="0.3">
      <c r="A57" s="52" t="s">
        <v>72</v>
      </c>
      <c r="B57" s="28" t="s">
        <v>73</v>
      </c>
      <c r="C57" s="28">
        <v>22500</v>
      </c>
      <c r="D57" s="82"/>
      <c r="E57" s="83"/>
    </row>
    <row r="58" spans="1:8" s="84" customFormat="1" x14ac:dyDescent="0.3">
      <c r="A58" s="52" t="s">
        <v>74</v>
      </c>
      <c r="B58" s="28" t="s">
        <v>75</v>
      </c>
      <c r="C58" s="28">
        <v>38880</v>
      </c>
      <c r="D58" s="82"/>
      <c r="E58" s="83"/>
    </row>
    <row r="59" spans="1:8" s="84" customFormat="1" x14ac:dyDescent="0.3">
      <c r="A59" s="52" t="s">
        <v>76</v>
      </c>
      <c r="B59" s="28" t="s">
        <v>77</v>
      </c>
      <c r="C59" s="28">
        <v>18750</v>
      </c>
      <c r="D59" s="82"/>
      <c r="E59" s="83"/>
    </row>
    <row r="60" spans="1:8" s="75" customFormat="1" ht="13.5" customHeight="1" x14ac:dyDescent="0.25">
      <c r="A60" s="68" t="s">
        <v>78</v>
      </c>
      <c r="B60" s="40" t="s">
        <v>79</v>
      </c>
      <c r="C60" s="40">
        <f>SUM(C61:C62)</f>
        <v>42970</v>
      </c>
      <c r="D60" s="82"/>
      <c r="E60" s="83"/>
      <c r="F60" s="94"/>
      <c r="G60" s="95"/>
      <c r="H60" s="81"/>
    </row>
    <row r="61" spans="1:8" s="84" customFormat="1" x14ac:dyDescent="0.3">
      <c r="A61" s="27" t="s">
        <v>80</v>
      </c>
      <c r="B61" s="81" t="s">
        <v>81</v>
      </c>
      <c r="C61" s="28">
        <v>35170</v>
      </c>
      <c r="D61" s="85"/>
      <c r="E61" s="85"/>
    </row>
    <row r="62" spans="1:8" s="84" customFormat="1" x14ac:dyDescent="0.3">
      <c r="A62" s="52" t="s">
        <v>82</v>
      </c>
      <c r="B62" s="69" t="s">
        <v>83</v>
      </c>
      <c r="C62" s="76">
        <v>7800</v>
      </c>
      <c r="D62" s="236"/>
      <c r="E62" s="236"/>
    </row>
    <row r="63" spans="1:8" s="84" customFormat="1" x14ac:dyDescent="0.3">
      <c r="A63" s="68" t="s">
        <v>84</v>
      </c>
      <c r="B63" s="40" t="s">
        <v>85</v>
      </c>
      <c r="C63" s="224">
        <f>SUM(C64:C65)</f>
        <v>28720</v>
      </c>
      <c r="D63" s="236"/>
      <c r="E63" s="236"/>
    </row>
    <row r="64" spans="1:8" s="75" customFormat="1" ht="13.5" customHeight="1" x14ac:dyDescent="0.25">
      <c r="A64" s="52" t="s">
        <v>86</v>
      </c>
      <c r="B64" s="28" t="s">
        <v>87</v>
      </c>
      <c r="C64" s="28">
        <v>10000</v>
      </c>
      <c r="D64" s="82"/>
      <c r="E64" s="83"/>
      <c r="F64" s="94"/>
      <c r="G64" s="95"/>
      <c r="H64" s="81"/>
    </row>
    <row r="65" spans="1:10" s="75" customFormat="1" ht="13.5" customHeight="1" x14ac:dyDescent="0.25">
      <c r="A65" s="27" t="s">
        <v>274</v>
      </c>
      <c r="B65" s="28" t="s">
        <v>85</v>
      </c>
      <c r="C65" s="28">
        <v>18720</v>
      </c>
      <c r="D65" s="122"/>
      <c r="E65" s="83"/>
      <c r="F65" s="94"/>
      <c r="G65" s="95"/>
      <c r="H65" s="81"/>
    </row>
    <row r="66" spans="1:10" s="75" customFormat="1" ht="13.5" customHeight="1" thickBot="1" x14ac:dyDescent="0.3">
      <c r="A66" s="52"/>
      <c r="B66" s="28"/>
      <c r="C66" s="69"/>
      <c r="D66" s="82"/>
      <c r="E66" s="83"/>
      <c r="F66" s="228"/>
      <c r="G66" s="95"/>
      <c r="H66" s="242"/>
    </row>
    <row r="67" spans="1:10" s="84" customFormat="1" ht="13.5" thickBot="1" x14ac:dyDescent="0.35">
      <c r="A67" s="1307" t="s">
        <v>93</v>
      </c>
      <c r="B67" s="1308"/>
      <c r="C67" s="241">
        <f>C68+C73+C76+C81+C84+C87+C89</f>
        <v>2016310</v>
      </c>
      <c r="D67" s="236"/>
      <c r="E67" s="292"/>
    </row>
    <row r="68" spans="1:10" s="260" customFormat="1" x14ac:dyDescent="0.3">
      <c r="A68" s="68" t="s">
        <v>292</v>
      </c>
      <c r="B68" s="228" t="s">
        <v>293</v>
      </c>
      <c r="C68" s="224">
        <f>SUM(C69:C72)</f>
        <v>732880</v>
      </c>
      <c r="D68" s="85"/>
      <c r="E68" s="254"/>
    </row>
    <row r="69" spans="1:10" s="75" customFormat="1" ht="13.5" customHeight="1" x14ac:dyDescent="0.25">
      <c r="A69" s="52" t="s">
        <v>573</v>
      </c>
      <c r="B69" s="89" t="s">
        <v>574</v>
      </c>
      <c r="C69" s="28">
        <v>13000</v>
      </c>
      <c r="D69" s="82"/>
      <c r="F69" s="249"/>
      <c r="G69" s="95"/>
      <c r="H69" s="95"/>
    </row>
    <row r="70" spans="1:10" s="75" customFormat="1" ht="13.5" customHeight="1" x14ac:dyDescent="0.25">
      <c r="A70" s="52" t="s">
        <v>575</v>
      </c>
      <c r="B70" s="89" t="s">
        <v>576</v>
      </c>
      <c r="C70" s="28">
        <v>47510</v>
      </c>
      <c r="D70" s="82"/>
      <c r="E70" s="83"/>
      <c r="F70" s="249"/>
      <c r="G70" s="95"/>
      <c r="H70" s="95"/>
    </row>
    <row r="71" spans="1:10" s="75" customFormat="1" ht="13.5" customHeight="1" x14ac:dyDescent="0.25">
      <c r="A71" s="52" t="s">
        <v>294</v>
      </c>
      <c r="B71" s="89" t="s">
        <v>295</v>
      </c>
      <c r="C71" s="28">
        <v>44210</v>
      </c>
      <c r="D71" s="82"/>
      <c r="E71" s="83"/>
      <c r="F71" s="94"/>
      <c r="G71" s="95"/>
      <c r="H71" s="81"/>
      <c r="J71" s="255"/>
    </row>
    <row r="72" spans="1:10" s="75" customFormat="1" ht="13.5" customHeight="1" x14ac:dyDescent="0.25">
      <c r="A72" s="52" t="s">
        <v>577</v>
      </c>
      <c r="B72" s="89" t="s">
        <v>578</v>
      </c>
      <c r="C72" s="28">
        <v>628160</v>
      </c>
      <c r="F72" s="82"/>
      <c r="G72" s="83"/>
      <c r="H72" s="94"/>
      <c r="I72" s="255"/>
    </row>
    <row r="73" spans="1:10" s="75" customFormat="1" ht="13.5" customHeight="1" x14ac:dyDescent="0.25">
      <c r="A73" s="68" t="s">
        <v>94</v>
      </c>
      <c r="B73" s="223" t="s">
        <v>95</v>
      </c>
      <c r="C73" s="40">
        <f>SUM(C74:C75)</f>
        <v>369100</v>
      </c>
      <c r="F73" s="82"/>
      <c r="G73" s="83"/>
      <c r="H73" s="94"/>
      <c r="I73" s="255"/>
    </row>
    <row r="74" spans="1:10" s="81" customFormat="1" ht="13.5" customHeight="1" x14ac:dyDescent="0.25">
      <c r="A74" s="27" t="s">
        <v>275</v>
      </c>
      <c r="B74" s="89" t="s">
        <v>366</v>
      </c>
      <c r="C74" s="28">
        <v>318000</v>
      </c>
      <c r="F74" s="40"/>
      <c r="H74" s="28"/>
      <c r="I74" s="95"/>
    </row>
    <row r="75" spans="1:10" s="75" customFormat="1" ht="13.5" customHeight="1" x14ac:dyDescent="0.25">
      <c r="A75" s="89" t="s">
        <v>98</v>
      </c>
      <c r="B75" s="89" t="s">
        <v>99</v>
      </c>
      <c r="C75" s="28">
        <v>51100</v>
      </c>
      <c r="F75" s="292"/>
      <c r="G75" s="83"/>
      <c r="H75" s="94"/>
    </row>
    <row r="76" spans="1:10" s="75" customFormat="1" ht="13.5" customHeight="1" x14ac:dyDescent="0.25">
      <c r="A76" s="223" t="s">
        <v>158</v>
      </c>
      <c r="B76" s="223" t="s">
        <v>101</v>
      </c>
      <c r="C76" s="40">
        <f>SUM(C77:C80)</f>
        <v>415670</v>
      </c>
      <c r="F76" s="82"/>
      <c r="G76" s="83"/>
      <c r="H76" s="94"/>
      <c r="I76" s="255"/>
    </row>
    <row r="77" spans="1:10" s="75" customFormat="1" ht="13.5" customHeight="1" x14ac:dyDescent="0.25">
      <c r="A77" s="89" t="s">
        <v>159</v>
      </c>
      <c r="B77" s="81" t="s">
        <v>160</v>
      </c>
      <c r="C77" s="28">
        <v>328900</v>
      </c>
      <c r="F77" s="124"/>
      <c r="G77" s="83"/>
      <c r="H77" s="94"/>
      <c r="I77" s="255"/>
    </row>
    <row r="78" spans="1:10" s="75" customFormat="1" ht="13.5" customHeight="1" x14ac:dyDescent="0.25">
      <c r="A78" s="89" t="s">
        <v>206</v>
      </c>
      <c r="B78" s="81" t="s">
        <v>207</v>
      </c>
      <c r="C78" s="28">
        <v>21600</v>
      </c>
      <c r="F78" s="124"/>
      <c r="G78" s="83"/>
      <c r="H78" s="94"/>
      <c r="I78" s="255"/>
    </row>
    <row r="79" spans="1:10" s="84" customFormat="1" ht="13.5" customHeight="1" x14ac:dyDescent="0.3">
      <c r="A79" s="89" t="s">
        <v>102</v>
      </c>
      <c r="B79" s="81" t="s">
        <v>103</v>
      </c>
      <c r="C79" s="76">
        <v>46800</v>
      </c>
      <c r="G79" s="76"/>
      <c r="H79" s="85"/>
      <c r="I79" s="85"/>
    </row>
    <row r="80" spans="1:10" s="75" customFormat="1" ht="13.5" customHeight="1" x14ac:dyDescent="0.25">
      <c r="A80" s="89" t="s">
        <v>104</v>
      </c>
      <c r="B80" s="89" t="s">
        <v>105</v>
      </c>
      <c r="C80" s="28">
        <v>18370</v>
      </c>
      <c r="F80" s="82"/>
      <c r="G80" s="83"/>
      <c r="H80" s="94"/>
      <c r="I80" s="255"/>
    </row>
    <row r="81" spans="1:256" s="260" customFormat="1" x14ac:dyDescent="0.3">
      <c r="A81" s="68" t="s">
        <v>106</v>
      </c>
      <c r="B81" s="77" t="s">
        <v>107</v>
      </c>
      <c r="C81" s="40">
        <f>SUM(C82:C83)</f>
        <v>34500</v>
      </c>
      <c r="F81" s="83"/>
      <c r="G81" s="421"/>
      <c r="H81" s="1004"/>
      <c r="I81" s="421"/>
      <c r="J81" s="1004"/>
      <c r="K81" s="421"/>
      <c r="L81" s="1004"/>
      <c r="M81" s="421"/>
      <c r="N81" s="1004"/>
      <c r="O81" s="421"/>
      <c r="P81" s="1004"/>
      <c r="Q81" s="421"/>
      <c r="R81" s="1004"/>
      <c r="S81" s="421"/>
      <c r="T81" s="1004"/>
      <c r="U81" s="421"/>
      <c r="V81" s="1004"/>
      <c r="W81" s="421"/>
      <c r="X81" s="1004"/>
      <c r="Y81" s="421"/>
      <c r="Z81" s="1004"/>
      <c r="AA81" s="421"/>
      <c r="AB81" s="1004"/>
      <c r="AC81" s="421"/>
      <c r="AD81" s="1004"/>
      <c r="AE81" s="421"/>
      <c r="AF81" s="1004"/>
      <c r="AG81" s="421"/>
      <c r="AH81" s="1004"/>
      <c r="AI81" s="421"/>
      <c r="AJ81" s="1004"/>
      <c r="AK81" s="421"/>
      <c r="AL81" s="1004"/>
      <c r="AM81" s="421"/>
      <c r="AN81" s="1004"/>
      <c r="AO81" s="421"/>
      <c r="AP81" s="1004"/>
      <c r="AQ81" s="421"/>
      <c r="AR81" s="1004"/>
      <c r="AS81" s="421"/>
      <c r="AT81" s="1004"/>
      <c r="AU81" s="421"/>
      <c r="AV81" s="1004"/>
      <c r="AW81" s="421"/>
      <c r="AX81" s="1004"/>
      <c r="AY81" s="421"/>
      <c r="AZ81" s="1004"/>
      <c r="BA81" s="421"/>
      <c r="BB81" s="1004"/>
      <c r="BC81" s="421"/>
      <c r="BD81" s="1004"/>
      <c r="BE81" s="421"/>
      <c r="BF81" s="1004"/>
      <c r="BG81" s="421"/>
      <c r="BH81" s="1004"/>
      <c r="BI81" s="421"/>
      <c r="BJ81" s="1004"/>
      <c r="BK81" s="421"/>
      <c r="BL81" s="1004"/>
      <c r="BM81" s="421"/>
      <c r="BN81" s="1004"/>
      <c r="BO81" s="421"/>
      <c r="BP81" s="1004"/>
      <c r="BQ81" s="421"/>
      <c r="BR81" s="1004"/>
      <c r="BS81" s="421"/>
      <c r="BT81" s="1004"/>
      <c r="BU81" s="421"/>
      <c r="BV81" s="1004"/>
      <c r="BW81" s="421"/>
      <c r="BX81" s="1004"/>
      <c r="BY81" s="421"/>
      <c r="BZ81" s="1004"/>
      <c r="CA81" s="421"/>
      <c r="CB81" s="1004"/>
      <c r="CC81" s="421"/>
      <c r="CD81" s="1004"/>
      <c r="CE81" s="421"/>
      <c r="CF81" s="1004"/>
      <c r="CG81" s="421"/>
      <c r="CH81" s="1004"/>
      <c r="CI81" s="421"/>
      <c r="CJ81" s="1004"/>
      <c r="CK81" s="421"/>
      <c r="CL81" s="1004"/>
      <c r="CM81" s="421"/>
      <c r="CN81" s="1004"/>
      <c r="CO81" s="421"/>
      <c r="CP81" s="1004"/>
      <c r="CQ81" s="421"/>
      <c r="CR81" s="1004"/>
      <c r="CS81" s="421"/>
      <c r="CT81" s="1004"/>
      <c r="CU81" s="421"/>
      <c r="CV81" s="1004"/>
      <c r="CW81" s="421"/>
      <c r="CX81" s="1004"/>
      <c r="CY81" s="421"/>
      <c r="CZ81" s="1004"/>
      <c r="DA81" s="421"/>
      <c r="DB81" s="1004"/>
      <c r="DC81" s="421"/>
      <c r="DD81" s="1004"/>
      <c r="DE81" s="421"/>
      <c r="DF81" s="1004"/>
      <c r="DG81" s="421"/>
      <c r="DH81" s="1004"/>
      <c r="DI81" s="421"/>
      <c r="DJ81" s="1004"/>
      <c r="DK81" s="421"/>
      <c r="DL81" s="1004"/>
      <c r="DM81" s="421"/>
      <c r="DN81" s="1004"/>
      <c r="DO81" s="421"/>
      <c r="DP81" s="1004"/>
      <c r="DQ81" s="421"/>
      <c r="DR81" s="1004"/>
      <c r="DS81" s="421"/>
      <c r="DT81" s="1004"/>
      <c r="DU81" s="421"/>
      <c r="DV81" s="1004"/>
      <c r="DW81" s="421"/>
      <c r="DX81" s="1004"/>
      <c r="DY81" s="421"/>
      <c r="DZ81" s="1004"/>
      <c r="EA81" s="421"/>
      <c r="EB81" s="1004"/>
      <c r="EC81" s="421"/>
      <c r="ED81" s="1004"/>
      <c r="EE81" s="421"/>
      <c r="EF81" s="1004"/>
      <c r="EG81" s="421"/>
      <c r="EH81" s="1004"/>
      <c r="EI81" s="421"/>
      <c r="EJ81" s="1004"/>
      <c r="EK81" s="421"/>
      <c r="EL81" s="1004"/>
      <c r="EM81" s="421"/>
      <c r="EN81" s="1004"/>
      <c r="EO81" s="421"/>
      <c r="EP81" s="1004"/>
      <c r="EQ81" s="421"/>
      <c r="ER81" s="1004"/>
      <c r="ES81" s="421"/>
      <c r="ET81" s="1004"/>
      <c r="EU81" s="421"/>
      <c r="EV81" s="1004"/>
      <c r="EW81" s="421"/>
      <c r="EX81" s="1004"/>
      <c r="EY81" s="421"/>
      <c r="EZ81" s="1004"/>
      <c r="FA81" s="421"/>
      <c r="FB81" s="1004"/>
      <c r="FC81" s="421"/>
      <c r="FD81" s="1004"/>
      <c r="FE81" s="421"/>
      <c r="FF81" s="1004"/>
      <c r="FG81" s="421"/>
      <c r="FH81" s="1004"/>
      <c r="FI81" s="421"/>
      <c r="FJ81" s="1004"/>
      <c r="FK81" s="421"/>
      <c r="FL81" s="1004"/>
      <c r="FM81" s="421"/>
      <c r="FN81" s="1004"/>
      <c r="FO81" s="421"/>
      <c r="FP81" s="1004"/>
      <c r="FQ81" s="421"/>
      <c r="FR81" s="1004"/>
      <c r="FS81" s="421"/>
      <c r="FT81" s="1004"/>
      <c r="FU81" s="421"/>
      <c r="FV81" s="1004"/>
      <c r="FW81" s="421"/>
      <c r="FX81" s="1004"/>
      <c r="FY81" s="421"/>
      <c r="FZ81" s="1004"/>
      <c r="GA81" s="421"/>
      <c r="GB81" s="1004"/>
      <c r="GC81" s="421"/>
      <c r="GD81" s="1004"/>
      <c r="GE81" s="421"/>
      <c r="GF81" s="1004"/>
      <c r="GG81" s="421"/>
      <c r="GH81" s="1004"/>
      <c r="GI81" s="421"/>
      <c r="GJ81" s="1004"/>
      <c r="GK81" s="421"/>
      <c r="GL81" s="1004"/>
      <c r="GM81" s="421"/>
      <c r="GN81" s="1004"/>
      <c r="GO81" s="421"/>
      <c r="GP81" s="1004"/>
      <c r="GQ81" s="421"/>
      <c r="GR81" s="1004"/>
      <c r="GS81" s="421"/>
      <c r="GT81" s="1004"/>
      <c r="GU81" s="421"/>
      <c r="GV81" s="1004"/>
      <c r="GW81" s="421"/>
      <c r="GX81" s="1004"/>
      <c r="GY81" s="421"/>
      <c r="GZ81" s="1004"/>
      <c r="HA81" s="421"/>
      <c r="HB81" s="1004"/>
      <c r="HC81" s="421"/>
      <c r="HD81" s="1004"/>
      <c r="HE81" s="421"/>
      <c r="HF81" s="1004"/>
      <c r="HG81" s="421"/>
      <c r="HH81" s="1004"/>
      <c r="HI81" s="421"/>
      <c r="HJ81" s="1004"/>
      <c r="HK81" s="421"/>
      <c r="HL81" s="1004"/>
      <c r="HM81" s="421"/>
      <c r="HN81" s="1004"/>
      <c r="HO81" s="421"/>
      <c r="HP81" s="1004"/>
      <c r="HQ81" s="421"/>
      <c r="HR81" s="1004"/>
      <c r="HS81" s="421"/>
      <c r="HT81" s="1004"/>
      <c r="HU81" s="421"/>
      <c r="HV81" s="1004"/>
      <c r="HW81" s="421"/>
      <c r="HX81" s="1004"/>
      <c r="HY81" s="421"/>
      <c r="HZ81" s="1004"/>
      <c r="IA81" s="421"/>
      <c r="IB81" s="1004"/>
      <c r="IC81" s="421"/>
      <c r="ID81" s="1004"/>
      <c r="IE81" s="421"/>
      <c r="IF81" s="1004"/>
      <c r="IG81" s="421"/>
      <c r="IH81" s="1004"/>
      <c r="II81" s="421"/>
      <c r="IJ81" s="1004"/>
      <c r="IK81" s="421"/>
      <c r="IL81" s="1004"/>
      <c r="IM81" s="421"/>
      <c r="IN81" s="1004"/>
      <c r="IO81" s="421"/>
      <c r="IP81" s="1004"/>
      <c r="IQ81" s="421"/>
      <c r="IR81" s="1004"/>
      <c r="IS81" s="421"/>
      <c r="IT81" s="1004"/>
      <c r="IU81" s="421"/>
      <c r="IV81" s="1004"/>
    </row>
    <row r="82" spans="1:256" s="260" customFormat="1" x14ac:dyDescent="0.3">
      <c r="A82" s="52" t="s">
        <v>108</v>
      </c>
      <c r="B82" s="89" t="s">
        <v>237</v>
      </c>
      <c r="C82" s="76">
        <v>7500</v>
      </c>
      <c r="F82" s="224"/>
      <c r="G82" s="944"/>
      <c r="H82" s="85"/>
    </row>
    <row r="83" spans="1:256" s="260" customFormat="1" x14ac:dyDescent="0.3">
      <c r="A83" s="52" t="s">
        <v>238</v>
      </c>
      <c r="B83" s="28" t="s">
        <v>111</v>
      </c>
      <c r="C83" s="76">
        <v>27000</v>
      </c>
      <c r="F83" s="76"/>
      <c r="G83" s="85"/>
      <c r="H83" s="85"/>
    </row>
    <row r="84" spans="1:256" s="260" customFormat="1" x14ac:dyDescent="0.3">
      <c r="A84" s="68" t="s">
        <v>112</v>
      </c>
      <c r="B84" s="40" t="s">
        <v>113</v>
      </c>
      <c r="C84" s="224">
        <f>SUM(C85:C86)</f>
        <v>143710</v>
      </c>
      <c r="F84" s="76"/>
      <c r="G84" s="85"/>
      <c r="H84" s="85"/>
    </row>
    <row r="85" spans="1:256" s="260" customFormat="1" x14ac:dyDescent="0.3">
      <c r="A85" s="52" t="s">
        <v>277</v>
      </c>
      <c r="B85" s="28" t="s">
        <v>278</v>
      </c>
      <c r="C85" s="76">
        <v>100900</v>
      </c>
      <c r="F85" s="76"/>
      <c r="G85" s="85"/>
      <c r="H85" s="85"/>
    </row>
    <row r="86" spans="1:256" s="260" customFormat="1" x14ac:dyDescent="0.3">
      <c r="A86" s="52" t="s">
        <v>409</v>
      </c>
      <c r="B86" s="81" t="s">
        <v>598</v>
      </c>
      <c r="C86" s="76">
        <v>42810</v>
      </c>
      <c r="F86" s="76"/>
      <c r="G86" s="85"/>
      <c r="H86" s="85"/>
    </row>
    <row r="87" spans="1:256" s="260" customFormat="1" x14ac:dyDescent="0.3">
      <c r="A87" s="68" t="s">
        <v>279</v>
      </c>
      <c r="B87" s="223" t="s">
        <v>117</v>
      </c>
      <c r="C87" s="224">
        <f>SUM(C88)</f>
        <v>7400</v>
      </c>
      <c r="F87" s="76"/>
      <c r="G87" s="85"/>
      <c r="H87" s="85"/>
    </row>
    <row r="88" spans="1:256" s="260" customFormat="1" x14ac:dyDescent="0.3">
      <c r="A88" s="52" t="s">
        <v>118</v>
      </c>
      <c r="B88" s="89" t="s">
        <v>117</v>
      </c>
      <c r="C88" s="76">
        <v>7400</v>
      </c>
      <c r="D88" s="76"/>
      <c r="E88" s="85"/>
      <c r="F88" s="85"/>
    </row>
    <row r="89" spans="1:256" s="260" customFormat="1" x14ac:dyDescent="0.3">
      <c r="A89" s="68" t="s">
        <v>119</v>
      </c>
      <c r="B89" s="40" t="s">
        <v>122</v>
      </c>
      <c r="C89" s="224">
        <f>SUM(C90:C93)</f>
        <v>313050</v>
      </c>
      <c r="D89" s="76"/>
      <c r="E89" s="85"/>
      <c r="F89" s="85"/>
    </row>
    <row r="90" spans="1:256" s="84" customFormat="1" x14ac:dyDescent="0.3">
      <c r="A90" s="52" t="s">
        <v>163</v>
      </c>
      <c r="B90" s="28" t="s">
        <v>122</v>
      </c>
      <c r="C90" s="76">
        <v>36870</v>
      </c>
      <c r="D90" s="76"/>
      <c r="E90" s="85"/>
      <c r="F90" s="85"/>
    </row>
    <row r="91" spans="1:256" s="260" customFormat="1" x14ac:dyDescent="0.3">
      <c r="A91" s="52" t="s">
        <v>212</v>
      </c>
      <c r="B91" s="28" t="s">
        <v>124</v>
      </c>
      <c r="C91" s="76">
        <v>12180</v>
      </c>
      <c r="D91" s="224"/>
      <c r="E91" s="85"/>
      <c r="F91" s="85"/>
    </row>
    <row r="92" spans="1:256" s="260" customFormat="1" ht="12.75" customHeight="1" x14ac:dyDescent="0.3">
      <c r="A92" s="27" t="s">
        <v>196</v>
      </c>
      <c r="B92" s="81" t="s">
        <v>477</v>
      </c>
      <c r="C92" s="28">
        <v>159600</v>
      </c>
      <c r="D92" s="40"/>
      <c r="E92" s="421"/>
      <c r="G92" s="421"/>
      <c r="H92" s="1004"/>
      <c r="I92" s="421"/>
      <c r="J92" s="1004"/>
      <c r="K92" s="421"/>
      <c r="L92" s="1004"/>
      <c r="M92" s="421"/>
      <c r="N92" s="1004"/>
      <c r="O92" s="421"/>
      <c r="P92" s="1004"/>
      <c r="Q92" s="421"/>
      <c r="R92" s="1004"/>
      <c r="S92" s="421"/>
      <c r="T92" s="1004"/>
      <c r="U92" s="421"/>
      <c r="V92" s="1004"/>
      <c r="W92" s="421"/>
      <c r="X92" s="1004"/>
      <c r="Y92" s="421"/>
      <c r="Z92" s="1004"/>
      <c r="AA92" s="421"/>
      <c r="AB92" s="1004"/>
      <c r="AC92" s="421"/>
      <c r="AD92" s="1004"/>
      <c r="AE92" s="421"/>
      <c r="AF92" s="1004"/>
      <c r="AG92" s="421"/>
      <c r="AH92" s="1004"/>
      <c r="AI92" s="421"/>
      <c r="AJ92" s="1004"/>
      <c r="AK92" s="421"/>
      <c r="AL92" s="1004"/>
      <c r="AM92" s="421"/>
      <c r="AN92" s="1004"/>
      <c r="AO92" s="421"/>
      <c r="AP92" s="1004"/>
      <c r="AQ92" s="421"/>
      <c r="AR92" s="1004"/>
      <c r="AS92" s="421"/>
      <c r="AT92" s="1004"/>
      <c r="AU92" s="421"/>
      <c r="AV92" s="1004"/>
      <c r="AW92" s="421"/>
      <c r="AX92" s="1004"/>
      <c r="AY92" s="421"/>
      <c r="AZ92" s="1004"/>
      <c r="BA92" s="421"/>
      <c r="BB92" s="1004"/>
      <c r="BC92" s="421"/>
      <c r="BD92" s="1004"/>
      <c r="BE92" s="421"/>
      <c r="BF92" s="1004"/>
      <c r="BG92" s="421"/>
      <c r="BH92" s="1004"/>
      <c r="BI92" s="421"/>
      <c r="BJ92" s="1004"/>
      <c r="BK92" s="421"/>
      <c r="BL92" s="1004"/>
      <c r="BM92" s="421"/>
      <c r="BN92" s="1004"/>
      <c r="BO92" s="421"/>
      <c r="BP92" s="1004"/>
      <c r="BQ92" s="421"/>
      <c r="BR92" s="1004"/>
      <c r="BS92" s="421"/>
      <c r="BT92" s="1004"/>
      <c r="BU92" s="421"/>
      <c r="BV92" s="1004"/>
      <c r="BW92" s="421"/>
      <c r="BX92" s="1004"/>
      <c r="BY92" s="421"/>
      <c r="BZ92" s="1004"/>
      <c r="CA92" s="421"/>
      <c r="CB92" s="1004"/>
      <c r="CC92" s="421"/>
      <c r="CD92" s="1004"/>
      <c r="CE92" s="421"/>
      <c r="CF92" s="1004"/>
      <c r="CG92" s="421"/>
      <c r="CH92" s="1004"/>
      <c r="CI92" s="421"/>
      <c r="CJ92" s="1004"/>
      <c r="CK92" s="421"/>
      <c r="CL92" s="1004"/>
      <c r="CM92" s="421"/>
      <c r="CN92" s="1004"/>
      <c r="CO92" s="421"/>
      <c r="CP92" s="1004"/>
      <c r="CQ92" s="421"/>
      <c r="CR92" s="1004"/>
      <c r="CS92" s="421"/>
      <c r="CT92" s="1004"/>
      <c r="CU92" s="421"/>
      <c r="CV92" s="1004"/>
      <c r="CW92" s="421"/>
      <c r="CX92" s="1004"/>
      <c r="CY92" s="421"/>
      <c r="CZ92" s="1004"/>
      <c r="DA92" s="421"/>
      <c r="DB92" s="1004"/>
      <c r="DC92" s="421"/>
      <c r="DD92" s="1004"/>
      <c r="DE92" s="421"/>
      <c r="DF92" s="1004"/>
      <c r="DG92" s="421"/>
      <c r="DH92" s="1004"/>
      <c r="DI92" s="421"/>
      <c r="DJ92" s="1004"/>
      <c r="DK92" s="421"/>
      <c r="DL92" s="1004"/>
      <c r="DM92" s="421"/>
      <c r="DN92" s="1004"/>
      <c r="DO92" s="421"/>
      <c r="DP92" s="1004"/>
      <c r="DQ92" s="421"/>
      <c r="DR92" s="1004"/>
      <c r="DS92" s="421"/>
      <c r="DT92" s="1004"/>
      <c r="DU92" s="421"/>
      <c r="DV92" s="1004"/>
      <c r="DW92" s="421"/>
      <c r="DX92" s="1004"/>
      <c r="DY92" s="421"/>
      <c r="DZ92" s="1004"/>
      <c r="EA92" s="421"/>
      <c r="EB92" s="1004"/>
      <c r="EC92" s="421"/>
      <c r="ED92" s="1004"/>
      <c r="EE92" s="421"/>
      <c r="EF92" s="1004"/>
      <c r="EG92" s="421"/>
      <c r="EH92" s="1004"/>
      <c r="EI92" s="421"/>
      <c r="EJ92" s="1004"/>
      <c r="EK92" s="421"/>
      <c r="EL92" s="1004"/>
      <c r="EM92" s="421"/>
      <c r="EN92" s="1004"/>
      <c r="EO92" s="421"/>
      <c r="EP92" s="1004"/>
      <c r="EQ92" s="421"/>
      <c r="ER92" s="1004"/>
      <c r="ES92" s="421"/>
      <c r="ET92" s="1004"/>
      <c r="EU92" s="421"/>
      <c r="EV92" s="1004"/>
      <c r="EW92" s="421"/>
      <c r="EX92" s="1004"/>
      <c r="EY92" s="421"/>
      <c r="EZ92" s="1004"/>
      <c r="FA92" s="421"/>
      <c r="FB92" s="1004"/>
      <c r="FC92" s="421"/>
      <c r="FD92" s="1004"/>
      <c r="FE92" s="421"/>
      <c r="FF92" s="1004"/>
      <c r="FG92" s="421"/>
      <c r="FH92" s="1004"/>
      <c r="FI92" s="421"/>
      <c r="FJ92" s="1004"/>
      <c r="FK92" s="421"/>
      <c r="FL92" s="1004"/>
      <c r="FM92" s="421"/>
      <c r="FN92" s="1004"/>
      <c r="FO92" s="421"/>
      <c r="FP92" s="1004"/>
      <c r="FQ92" s="421"/>
      <c r="FR92" s="1004"/>
      <c r="FS92" s="421"/>
      <c r="FT92" s="1004"/>
      <c r="FU92" s="421"/>
      <c r="FV92" s="1004"/>
      <c r="FW92" s="421"/>
      <c r="FX92" s="1004"/>
      <c r="FY92" s="421"/>
      <c r="FZ92" s="1004"/>
      <c r="GA92" s="421"/>
      <c r="GB92" s="1004"/>
      <c r="GC92" s="421"/>
      <c r="GD92" s="1004"/>
      <c r="GE92" s="421"/>
      <c r="GF92" s="1004"/>
      <c r="GG92" s="421"/>
      <c r="GH92" s="1004"/>
      <c r="GI92" s="421"/>
      <c r="GJ92" s="1004"/>
      <c r="GK92" s="421"/>
      <c r="GL92" s="1004"/>
      <c r="GM92" s="421"/>
      <c r="GN92" s="1004"/>
      <c r="GO92" s="421"/>
      <c r="GP92" s="1004"/>
      <c r="GQ92" s="421"/>
      <c r="GR92" s="1004"/>
      <c r="GS92" s="421"/>
      <c r="GT92" s="1004"/>
      <c r="GU92" s="421"/>
      <c r="GV92" s="1004"/>
      <c r="GW92" s="421"/>
      <c r="GX92" s="1004"/>
      <c r="GY92" s="421"/>
      <c r="GZ92" s="1004"/>
      <c r="HA92" s="421"/>
      <c r="HB92" s="1004"/>
      <c r="HC92" s="421"/>
      <c r="HD92" s="1004"/>
      <c r="HE92" s="421"/>
      <c r="HF92" s="1004"/>
      <c r="HG92" s="421"/>
      <c r="HH92" s="1004"/>
      <c r="HI92" s="421"/>
      <c r="HJ92" s="1004"/>
      <c r="HK92" s="421"/>
      <c r="HL92" s="1004"/>
      <c r="HM92" s="421"/>
      <c r="HN92" s="1004"/>
      <c r="HO92" s="421"/>
      <c r="HP92" s="1004"/>
      <c r="HQ92" s="421"/>
      <c r="HR92" s="1004"/>
      <c r="HS92" s="421"/>
      <c r="HT92" s="1004"/>
      <c r="HU92" s="421"/>
      <c r="HV92" s="1004"/>
      <c r="HW92" s="421"/>
      <c r="HX92" s="1004"/>
      <c r="HY92" s="421"/>
      <c r="HZ92" s="1004"/>
      <c r="IA92" s="421"/>
      <c r="IB92" s="1004"/>
      <c r="IC92" s="421"/>
      <c r="ID92" s="1004"/>
      <c r="IE92" s="421"/>
      <c r="IF92" s="1004"/>
      <c r="IG92" s="421"/>
      <c r="IH92" s="1004"/>
      <c r="II92" s="421"/>
      <c r="IJ92" s="1004"/>
      <c r="IK92" s="421"/>
      <c r="IL92" s="1004"/>
      <c r="IM92" s="421"/>
      <c r="IN92" s="1004"/>
      <c r="IO92" s="421"/>
      <c r="IP92" s="1004"/>
      <c r="IQ92" s="421"/>
      <c r="IR92" s="1004"/>
      <c r="IS92" s="421"/>
      <c r="IT92" s="1004"/>
      <c r="IU92" s="421"/>
      <c r="IV92" s="1004"/>
    </row>
    <row r="93" spans="1:256" s="260" customFormat="1" x14ac:dyDescent="0.3">
      <c r="A93" s="52" t="s">
        <v>127</v>
      </c>
      <c r="B93" s="28" t="s">
        <v>120</v>
      </c>
      <c r="C93" s="76">
        <v>104400</v>
      </c>
      <c r="D93" s="83"/>
      <c r="E93" s="28"/>
      <c r="F93" s="85"/>
    </row>
    <row r="94" spans="1:256" s="260" customFormat="1" ht="13.5" thickBot="1" x14ac:dyDescent="0.35">
      <c r="A94" s="52"/>
      <c r="B94" s="28"/>
      <c r="C94" s="76"/>
      <c r="D94" s="83"/>
      <c r="E94" s="422"/>
      <c r="F94" s="85"/>
    </row>
    <row r="95" spans="1:256" s="84" customFormat="1" ht="13.5" thickBot="1" x14ac:dyDescent="0.35">
      <c r="A95" s="1300" t="s">
        <v>135</v>
      </c>
      <c r="B95" s="1301"/>
      <c r="C95" s="256">
        <f>+C96+C102+C100</f>
        <v>188600</v>
      </c>
      <c r="D95" s="236"/>
      <c r="E95" s="292"/>
    </row>
    <row r="96" spans="1:256" s="260" customFormat="1" x14ac:dyDescent="0.3">
      <c r="A96" s="68" t="s">
        <v>136</v>
      </c>
      <c r="B96" s="228" t="s">
        <v>137</v>
      </c>
      <c r="C96" s="224">
        <f>SUM(C97:C99)</f>
        <v>100600</v>
      </c>
      <c r="D96" s="85"/>
      <c r="E96" s="254"/>
    </row>
    <row r="97" spans="1:8" s="84" customFormat="1" x14ac:dyDescent="0.3">
      <c r="A97" s="52" t="s">
        <v>138</v>
      </c>
      <c r="B97" s="89" t="s">
        <v>139</v>
      </c>
      <c r="C97" s="76">
        <v>50600</v>
      </c>
      <c r="D97" s="236"/>
      <c r="E97" s="236"/>
    </row>
    <row r="98" spans="1:8" s="84" customFormat="1" x14ac:dyDescent="0.3">
      <c r="A98" s="154" t="s">
        <v>140</v>
      </c>
      <c r="B98" s="154" t="s">
        <v>141</v>
      </c>
      <c r="C98" s="76">
        <v>15000</v>
      </c>
      <c r="D98" s="76"/>
      <c r="E98" s="1005"/>
    </row>
    <row r="99" spans="1:8" s="75" customFormat="1" ht="13.5" customHeight="1" x14ac:dyDescent="0.25">
      <c r="A99" s="52" t="s">
        <v>142</v>
      </c>
      <c r="B99" s="69" t="s">
        <v>143</v>
      </c>
      <c r="C99" s="28">
        <v>35000</v>
      </c>
      <c r="D99" s="82"/>
      <c r="E99" s="83"/>
      <c r="F99" s="94"/>
      <c r="G99" s="95"/>
      <c r="H99" s="81"/>
    </row>
    <row r="100" spans="1:8" s="81" customFormat="1" ht="13.5" customHeight="1" x14ac:dyDescent="0.25">
      <c r="A100" s="68" t="s">
        <v>944</v>
      </c>
      <c r="B100" s="83" t="s">
        <v>306</v>
      </c>
      <c r="C100" s="40">
        <f>SUM(C101)</f>
        <v>70000</v>
      </c>
      <c r="D100" s="82"/>
      <c r="E100" s="83"/>
      <c r="G100" s="95"/>
    </row>
    <row r="101" spans="1:8" s="75" customFormat="1" ht="13.5" customHeight="1" x14ac:dyDescent="0.25">
      <c r="A101" s="52" t="s">
        <v>307</v>
      </c>
      <c r="B101" s="69" t="s">
        <v>306</v>
      </c>
      <c r="C101" s="28">
        <v>70000</v>
      </c>
      <c r="D101" s="82"/>
      <c r="E101" s="83"/>
      <c r="F101" s="94"/>
      <c r="G101" s="95"/>
      <c r="H101" s="81"/>
    </row>
    <row r="102" spans="1:8" s="84" customFormat="1" x14ac:dyDescent="0.3">
      <c r="A102" s="68" t="s">
        <v>144</v>
      </c>
      <c r="B102" s="40" t="s">
        <v>318</v>
      </c>
      <c r="C102" s="224">
        <f>SUM(C103)</f>
        <v>18000</v>
      </c>
      <c r="D102" s="236"/>
      <c r="E102" s="236"/>
    </row>
    <row r="103" spans="1:8" s="84" customFormat="1" x14ac:dyDescent="0.3">
      <c r="A103" s="52" t="s">
        <v>146</v>
      </c>
      <c r="B103" s="28" t="s">
        <v>147</v>
      </c>
      <c r="C103" s="76">
        <v>18000</v>
      </c>
      <c r="D103" s="236"/>
      <c r="E103" s="236"/>
    </row>
    <row r="104" spans="1:8" ht="13.5" thickBot="1" x14ac:dyDescent="0.35"/>
    <row r="105" spans="1:8" x14ac:dyDescent="0.3">
      <c r="A105" s="185" t="s">
        <v>937</v>
      </c>
      <c r="B105" s="186"/>
      <c r="C105" s="188" t="s">
        <v>1</v>
      </c>
      <c r="D105" s="189" t="s">
        <v>945</v>
      </c>
      <c r="F105" s="998"/>
    </row>
    <row r="106" spans="1:8" x14ac:dyDescent="0.3">
      <c r="A106" s="192"/>
      <c r="B106" s="997" t="s">
        <v>939</v>
      </c>
      <c r="C106" s="194"/>
      <c r="D106" s="195"/>
    </row>
    <row r="107" spans="1:8" ht="13.5" thickBot="1" x14ac:dyDescent="0.35">
      <c r="A107" s="306"/>
      <c r="B107" s="307" t="s">
        <v>946</v>
      </c>
      <c r="C107" s="309"/>
      <c r="D107" s="310"/>
    </row>
    <row r="108" spans="1:8" s="917" customFormat="1" ht="11.5" x14ac:dyDescent="0.25">
      <c r="A108" s="1529" t="s">
        <v>947</v>
      </c>
      <c r="B108" s="1530"/>
      <c r="C108" s="1530"/>
      <c r="D108" s="1531"/>
      <c r="E108" s="76"/>
    </row>
    <row r="109" spans="1:8" s="917" customFormat="1" ht="12" thickBot="1" x14ac:dyDescent="0.3">
      <c r="A109" s="1532"/>
      <c r="B109" s="1533"/>
      <c r="C109" s="1533"/>
      <c r="D109" s="1534"/>
      <c r="E109" s="76"/>
    </row>
    <row r="110" spans="1:8" x14ac:dyDescent="0.3">
      <c r="A110" s="206" t="s">
        <v>398</v>
      </c>
      <c r="B110" s="89"/>
      <c r="C110" s="76"/>
      <c r="D110" s="207"/>
    </row>
    <row r="111" spans="1:8" x14ac:dyDescent="0.3">
      <c r="A111" s="206" t="s">
        <v>935</v>
      </c>
      <c r="B111" s="89"/>
      <c r="C111" s="76"/>
      <c r="D111" s="207"/>
    </row>
    <row r="112" spans="1:8" s="304" customFormat="1" x14ac:dyDescent="0.3">
      <c r="A112" s="206" t="s">
        <v>948</v>
      </c>
      <c r="B112" s="89"/>
      <c r="C112" s="76"/>
      <c r="D112" s="207"/>
      <c r="E112" s="434"/>
    </row>
    <row r="113" spans="1:8" ht="13.5" thickBot="1" x14ac:dyDescent="0.35">
      <c r="A113" s="206" t="s">
        <v>4</v>
      </c>
      <c r="B113" s="89"/>
      <c r="C113" s="76"/>
      <c r="D113" s="207"/>
    </row>
    <row r="114" spans="1:8" ht="13.5" thickBot="1" x14ac:dyDescent="0.35">
      <c r="A114" s="218" t="s">
        <v>229</v>
      </c>
      <c r="B114" s="219"/>
      <c r="C114" s="221"/>
      <c r="D114" s="222">
        <f>+C116+C137+C165</f>
        <v>2607690</v>
      </c>
      <c r="E114" s="999"/>
      <c r="F114" s="1000"/>
      <c r="G114" s="72"/>
    </row>
    <row r="115" spans="1:8" ht="13.5" thickBot="1" x14ac:dyDescent="0.35">
      <c r="A115" s="89"/>
      <c r="B115" s="154"/>
      <c r="D115" s="1001"/>
      <c r="E115" s="1003"/>
    </row>
    <row r="116" spans="1:8" ht="13.5" thickBot="1" x14ac:dyDescent="0.35">
      <c r="A116" s="1309" t="s">
        <v>49</v>
      </c>
      <c r="B116" s="1310"/>
      <c r="C116" s="235">
        <f>C117+C119+C122+C130+C133+C124</f>
        <v>402780</v>
      </c>
      <c r="E116" s="1003"/>
    </row>
    <row r="117" spans="1:8" s="304" customFormat="1" x14ac:dyDescent="0.3">
      <c r="A117" s="39" t="s">
        <v>50</v>
      </c>
      <c r="B117" s="228" t="s">
        <v>51</v>
      </c>
      <c r="C117" s="224">
        <f>SUM(C118)</f>
        <v>65620</v>
      </c>
      <c r="D117" s="303"/>
      <c r="E117" s="477"/>
    </row>
    <row r="118" spans="1:8" s="81" customFormat="1" ht="13.5" customHeight="1" x14ac:dyDescent="0.25">
      <c r="A118" s="27" t="s">
        <v>52</v>
      </c>
      <c r="B118" s="81" t="s">
        <v>53</v>
      </c>
      <c r="C118" s="28">
        <v>65620</v>
      </c>
      <c r="E118" s="40"/>
      <c r="F118" s="165"/>
      <c r="G118" s="95"/>
    </row>
    <row r="119" spans="1:8" s="81" customFormat="1" ht="13.5" customHeight="1" x14ac:dyDescent="0.25">
      <c r="A119" s="39" t="s">
        <v>54</v>
      </c>
      <c r="B119" s="71" t="s">
        <v>55</v>
      </c>
      <c r="C119" s="224">
        <f>SUM(C120:C121)</f>
        <v>25480</v>
      </c>
      <c r="D119" s="122"/>
      <c r="E119" s="40"/>
      <c r="G119" s="95"/>
    </row>
    <row r="120" spans="1:8" s="81" customFormat="1" ht="13.5" customHeight="1" x14ac:dyDescent="0.25">
      <c r="A120" s="27" t="s">
        <v>321</v>
      </c>
      <c r="B120" s="81" t="s">
        <v>322</v>
      </c>
      <c r="C120" s="28">
        <v>17200</v>
      </c>
      <c r="D120" s="122"/>
      <c r="E120" s="40"/>
      <c r="G120" s="95"/>
    </row>
    <row r="121" spans="1:8" s="81" customFormat="1" ht="13.5" customHeight="1" x14ac:dyDescent="0.25">
      <c r="A121" s="27" t="s">
        <v>56</v>
      </c>
      <c r="B121" s="81" t="s">
        <v>57</v>
      </c>
      <c r="C121" s="28">
        <v>8280</v>
      </c>
      <c r="D121" s="122"/>
      <c r="E121" s="40"/>
      <c r="G121" s="95"/>
    </row>
    <row r="122" spans="1:8" s="81" customFormat="1" ht="13.5" customHeight="1" x14ac:dyDescent="0.25">
      <c r="A122" s="39" t="s">
        <v>58</v>
      </c>
      <c r="B122" s="71" t="s">
        <v>59</v>
      </c>
      <c r="C122" s="40">
        <f>SUM(C123)</f>
        <v>132260</v>
      </c>
      <c r="D122" s="122"/>
      <c r="E122" s="40"/>
      <c r="G122" s="95"/>
    </row>
    <row r="123" spans="1:8" s="75" customFormat="1" ht="13.5" customHeight="1" x14ac:dyDescent="0.25">
      <c r="A123" s="27" t="s">
        <v>60</v>
      </c>
      <c r="B123" s="28" t="s">
        <v>61</v>
      </c>
      <c r="C123" s="28">
        <v>132260</v>
      </c>
      <c r="D123" s="82"/>
      <c r="E123" s="83"/>
      <c r="F123" s="94"/>
      <c r="G123" s="95"/>
      <c r="H123" s="81"/>
    </row>
    <row r="124" spans="1:8" s="67" customFormat="1" x14ac:dyDescent="0.25">
      <c r="A124" s="39" t="s">
        <v>66</v>
      </c>
      <c r="B124" s="77" t="s">
        <v>67</v>
      </c>
      <c r="C124" s="40">
        <f>SUM(C125:C129)</f>
        <v>107730</v>
      </c>
      <c r="D124" s="78"/>
      <c r="E124" s="63"/>
      <c r="F124" s="63"/>
      <c r="G124" s="79"/>
      <c r="H124" s="80"/>
    </row>
    <row r="125" spans="1:8" s="67" customFormat="1" x14ac:dyDescent="0.25">
      <c r="A125" s="27" t="s">
        <v>68</v>
      </c>
      <c r="B125" s="81" t="s">
        <v>69</v>
      </c>
      <c r="C125" s="28">
        <v>12600</v>
      </c>
      <c r="D125" s="78"/>
      <c r="E125" s="63"/>
      <c r="F125" s="63"/>
      <c r="G125" s="79"/>
      <c r="H125" s="80"/>
    </row>
    <row r="126" spans="1:8" s="67" customFormat="1" x14ac:dyDescent="0.25">
      <c r="A126" s="27" t="s">
        <v>70</v>
      </c>
      <c r="B126" s="81" t="s">
        <v>71</v>
      </c>
      <c r="C126" s="28">
        <v>15000</v>
      </c>
      <c r="D126" s="78"/>
      <c r="E126" s="63"/>
      <c r="F126" s="63"/>
      <c r="G126" s="79"/>
      <c r="H126" s="80"/>
    </row>
    <row r="127" spans="1:8" s="84" customFormat="1" x14ac:dyDescent="0.3">
      <c r="A127" s="52" t="s">
        <v>72</v>
      </c>
      <c r="B127" s="28" t="s">
        <v>73</v>
      </c>
      <c r="C127" s="28">
        <v>22500</v>
      </c>
      <c r="D127" s="82"/>
      <c r="E127" s="83"/>
    </row>
    <row r="128" spans="1:8" s="84" customFormat="1" x14ac:dyDescent="0.3">
      <c r="A128" s="52" t="s">
        <v>74</v>
      </c>
      <c r="B128" s="28" t="s">
        <v>75</v>
      </c>
      <c r="C128" s="28">
        <v>38880</v>
      </c>
      <c r="D128" s="82"/>
      <c r="E128" s="83"/>
    </row>
    <row r="129" spans="1:10" s="84" customFormat="1" x14ac:dyDescent="0.3">
      <c r="A129" s="52" t="s">
        <v>76</v>
      </c>
      <c r="B129" s="28" t="s">
        <v>77</v>
      </c>
      <c r="C129" s="28">
        <v>18750</v>
      </c>
      <c r="D129" s="82"/>
      <c r="E129" s="83"/>
    </row>
    <row r="130" spans="1:10" s="75" customFormat="1" ht="13.5" customHeight="1" x14ac:dyDescent="0.25">
      <c r="A130" s="68" t="s">
        <v>78</v>
      </c>
      <c r="B130" s="40" t="s">
        <v>79</v>
      </c>
      <c r="C130" s="40">
        <f>SUM(C131:C132)</f>
        <v>42970</v>
      </c>
      <c r="D130" s="82"/>
      <c r="E130" s="83"/>
      <c r="F130" s="94"/>
      <c r="G130" s="95"/>
      <c r="H130" s="81"/>
    </row>
    <row r="131" spans="1:10" s="84" customFormat="1" x14ac:dyDescent="0.3">
      <c r="A131" s="27" t="s">
        <v>80</v>
      </c>
      <c r="B131" s="81" t="s">
        <v>81</v>
      </c>
      <c r="C131" s="28">
        <v>35170</v>
      </c>
      <c r="D131" s="85"/>
      <c r="E131" s="85"/>
    </row>
    <row r="132" spans="1:10" s="84" customFormat="1" x14ac:dyDescent="0.3">
      <c r="A132" s="52" t="s">
        <v>82</v>
      </c>
      <c r="B132" s="69" t="s">
        <v>83</v>
      </c>
      <c r="C132" s="76">
        <v>7800</v>
      </c>
      <c r="D132" s="236"/>
      <c r="E132" s="236"/>
    </row>
    <row r="133" spans="1:10" s="84" customFormat="1" x14ac:dyDescent="0.3">
      <c r="A133" s="68" t="s">
        <v>84</v>
      </c>
      <c r="B133" s="40" t="s">
        <v>85</v>
      </c>
      <c r="C133" s="224">
        <f>SUM(C134:C135)</f>
        <v>28720</v>
      </c>
      <c r="D133" s="236"/>
      <c r="E133" s="236"/>
    </row>
    <row r="134" spans="1:10" s="75" customFormat="1" ht="13.5" customHeight="1" x14ac:dyDescent="0.25">
      <c r="A134" s="52" t="s">
        <v>86</v>
      </c>
      <c r="B134" s="28" t="s">
        <v>87</v>
      </c>
      <c r="C134" s="28">
        <v>10000</v>
      </c>
      <c r="D134" s="82"/>
      <c r="E134" s="83"/>
      <c r="F134" s="94"/>
      <c r="G134" s="95"/>
      <c r="H134" s="81"/>
    </row>
    <row r="135" spans="1:10" s="75" customFormat="1" ht="13.5" customHeight="1" x14ac:dyDescent="0.25">
      <c r="A135" s="27" t="s">
        <v>274</v>
      </c>
      <c r="B135" s="28" t="s">
        <v>85</v>
      </c>
      <c r="C135" s="28">
        <v>18720</v>
      </c>
      <c r="D135" s="122"/>
      <c r="E135" s="83"/>
      <c r="F135" s="94"/>
      <c r="G135" s="95"/>
      <c r="H135" s="81"/>
    </row>
    <row r="136" spans="1:10" s="75" customFormat="1" ht="13.5" customHeight="1" thickBot="1" x14ac:dyDescent="0.3">
      <c r="A136" s="52"/>
      <c r="B136" s="28"/>
      <c r="C136" s="69"/>
      <c r="D136" s="82"/>
      <c r="E136" s="83"/>
      <c r="F136" s="228"/>
      <c r="G136" s="95"/>
      <c r="H136" s="242"/>
    </row>
    <row r="137" spans="1:10" s="84" customFormat="1" ht="13.5" thickBot="1" x14ac:dyDescent="0.35">
      <c r="A137" s="1307" t="s">
        <v>93</v>
      </c>
      <c r="B137" s="1308"/>
      <c r="C137" s="241">
        <f>C138+C143+C146+C151+C154+C157+C159</f>
        <v>2016310</v>
      </c>
      <c r="D137" s="236"/>
      <c r="E137" s="292"/>
    </row>
    <row r="138" spans="1:10" s="260" customFormat="1" x14ac:dyDescent="0.3">
      <c r="A138" s="68" t="s">
        <v>292</v>
      </c>
      <c r="B138" s="228" t="s">
        <v>293</v>
      </c>
      <c r="C138" s="224">
        <f>SUM(C139:C142)</f>
        <v>732880</v>
      </c>
      <c r="D138" s="85"/>
      <c r="E138" s="254"/>
    </row>
    <row r="139" spans="1:10" s="75" customFormat="1" ht="13.5" customHeight="1" x14ac:dyDescent="0.25">
      <c r="A139" s="52" t="s">
        <v>573</v>
      </c>
      <c r="B139" s="89" t="s">
        <v>574</v>
      </c>
      <c r="C139" s="28">
        <v>13000</v>
      </c>
      <c r="D139" s="82"/>
      <c r="F139" s="249"/>
      <c r="G139" s="95"/>
      <c r="H139" s="95"/>
    </row>
    <row r="140" spans="1:10" s="75" customFormat="1" ht="13.5" customHeight="1" x14ac:dyDescent="0.25">
      <c r="A140" s="52" t="s">
        <v>575</v>
      </c>
      <c r="B140" s="89" t="s">
        <v>576</v>
      </c>
      <c r="C140" s="28">
        <v>47510</v>
      </c>
      <c r="D140" s="82"/>
      <c r="E140" s="83"/>
      <c r="F140" s="249"/>
      <c r="G140" s="95"/>
      <c r="H140" s="95"/>
    </row>
    <row r="141" spans="1:10" s="75" customFormat="1" ht="13.5" customHeight="1" x14ac:dyDescent="0.25">
      <c r="A141" s="52" t="s">
        <v>294</v>
      </c>
      <c r="B141" s="89" t="s">
        <v>295</v>
      </c>
      <c r="C141" s="28">
        <v>44210</v>
      </c>
      <c r="D141" s="82"/>
      <c r="E141" s="83"/>
      <c r="F141" s="94"/>
      <c r="G141" s="95"/>
      <c r="H141" s="81"/>
      <c r="J141" s="255"/>
    </row>
    <row r="142" spans="1:10" s="75" customFormat="1" ht="13.5" customHeight="1" x14ac:dyDescent="0.25">
      <c r="A142" s="52" t="s">
        <v>577</v>
      </c>
      <c r="B142" s="89" t="s">
        <v>578</v>
      </c>
      <c r="C142" s="28">
        <v>628160</v>
      </c>
      <c r="F142" s="82"/>
      <c r="G142" s="83"/>
      <c r="H142" s="94"/>
      <c r="I142" s="255"/>
    </row>
    <row r="143" spans="1:10" s="75" customFormat="1" ht="13.5" customHeight="1" x14ac:dyDescent="0.25">
      <c r="A143" s="68" t="s">
        <v>94</v>
      </c>
      <c r="B143" s="223" t="s">
        <v>95</v>
      </c>
      <c r="C143" s="40">
        <f>SUM(C144:C145)</f>
        <v>369100</v>
      </c>
      <c r="F143" s="82"/>
      <c r="G143" s="83"/>
      <c r="H143" s="94"/>
      <c r="I143" s="255"/>
    </row>
    <row r="144" spans="1:10" s="81" customFormat="1" ht="13.5" customHeight="1" x14ac:dyDescent="0.25">
      <c r="A144" s="27" t="s">
        <v>275</v>
      </c>
      <c r="B144" s="89" t="s">
        <v>366</v>
      </c>
      <c r="C144" s="28">
        <v>318000</v>
      </c>
      <c r="F144" s="40"/>
      <c r="H144" s="28"/>
      <c r="I144" s="95"/>
    </row>
    <row r="145" spans="1:256" s="75" customFormat="1" ht="13.5" customHeight="1" x14ac:dyDescent="0.25">
      <c r="A145" s="89" t="s">
        <v>98</v>
      </c>
      <c r="B145" s="89" t="s">
        <v>99</v>
      </c>
      <c r="C145" s="28">
        <v>51100</v>
      </c>
      <c r="F145" s="292"/>
      <c r="G145" s="83"/>
      <c r="H145" s="94"/>
    </row>
    <row r="146" spans="1:256" s="75" customFormat="1" ht="13.5" customHeight="1" x14ac:dyDescent="0.25">
      <c r="A146" s="223" t="s">
        <v>158</v>
      </c>
      <c r="B146" s="223" t="s">
        <v>101</v>
      </c>
      <c r="C146" s="40">
        <f>SUM(C147:C150)</f>
        <v>415670</v>
      </c>
      <c r="F146" s="82"/>
      <c r="G146" s="83"/>
      <c r="H146" s="94"/>
      <c r="I146" s="255"/>
    </row>
    <row r="147" spans="1:256" s="75" customFormat="1" ht="13.5" customHeight="1" x14ac:dyDescent="0.25">
      <c r="A147" s="89" t="s">
        <v>159</v>
      </c>
      <c r="B147" s="81" t="s">
        <v>160</v>
      </c>
      <c r="C147" s="28">
        <v>328900</v>
      </c>
      <c r="F147" s="124"/>
      <c r="G147" s="83"/>
      <c r="H147" s="94"/>
      <c r="I147" s="255"/>
    </row>
    <row r="148" spans="1:256" s="75" customFormat="1" ht="13.5" customHeight="1" x14ac:dyDescent="0.25">
      <c r="A148" s="89" t="s">
        <v>206</v>
      </c>
      <c r="B148" s="81" t="s">
        <v>207</v>
      </c>
      <c r="C148" s="28">
        <v>21600</v>
      </c>
      <c r="F148" s="124"/>
      <c r="G148" s="83"/>
      <c r="H148" s="94"/>
      <c r="I148" s="255"/>
    </row>
    <row r="149" spans="1:256" s="84" customFormat="1" ht="13.5" customHeight="1" x14ac:dyDescent="0.3">
      <c r="A149" s="89" t="s">
        <v>102</v>
      </c>
      <c r="B149" s="81" t="s">
        <v>103</v>
      </c>
      <c r="C149" s="76">
        <v>46800</v>
      </c>
      <c r="G149" s="76"/>
      <c r="H149" s="85"/>
      <c r="I149" s="85"/>
    </row>
    <row r="150" spans="1:256" s="75" customFormat="1" ht="13.5" customHeight="1" x14ac:dyDescent="0.25">
      <c r="A150" s="89" t="s">
        <v>104</v>
      </c>
      <c r="B150" s="89" t="s">
        <v>105</v>
      </c>
      <c r="C150" s="28">
        <v>18370</v>
      </c>
      <c r="F150" s="82"/>
      <c r="G150" s="83"/>
      <c r="H150" s="94"/>
      <c r="I150" s="255"/>
    </row>
    <row r="151" spans="1:256" s="260" customFormat="1" x14ac:dyDescent="0.3">
      <c r="A151" s="68" t="s">
        <v>106</v>
      </c>
      <c r="B151" s="77" t="s">
        <v>107</v>
      </c>
      <c r="C151" s="40">
        <f>SUM(C152:C153)</f>
        <v>34500</v>
      </c>
      <c r="F151" s="83"/>
      <c r="G151" s="421"/>
      <c r="H151" s="1004"/>
      <c r="I151" s="421"/>
      <c r="J151" s="1004"/>
      <c r="K151" s="421"/>
      <c r="L151" s="1004"/>
      <c r="M151" s="421"/>
      <c r="N151" s="1004"/>
      <c r="O151" s="421"/>
      <c r="P151" s="1004"/>
      <c r="Q151" s="421"/>
      <c r="R151" s="1004"/>
      <c r="S151" s="421"/>
      <c r="T151" s="1004"/>
      <c r="U151" s="421"/>
      <c r="V151" s="1004"/>
      <c r="W151" s="421"/>
      <c r="X151" s="1004"/>
      <c r="Y151" s="421"/>
      <c r="Z151" s="1004"/>
      <c r="AA151" s="421"/>
      <c r="AB151" s="1004"/>
      <c r="AC151" s="421"/>
      <c r="AD151" s="1004"/>
      <c r="AE151" s="421"/>
      <c r="AF151" s="1004"/>
      <c r="AG151" s="421"/>
      <c r="AH151" s="1004"/>
      <c r="AI151" s="421"/>
      <c r="AJ151" s="1004"/>
      <c r="AK151" s="421"/>
      <c r="AL151" s="1004"/>
      <c r="AM151" s="421"/>
      <c r="AN151" s="1004"/>
      <c r="AO151" s="421"/>
      <c r="AP151" s="1004"/>
      <c r="AQ151" s="421"/>
      <c r="AR151" s="1004"/>
      <c r="AS151" s="421"/>
      <c r="AT151" s="1004"/>
      <c r="AU151" s="421"/>
      <c r="AV151" s="1004"/>
      <c r="AW151" s="421"/>
      <c r="AX151" s="1004"/>
      <c r="AY151" s="421"/>
      <c r="AZ151" s="1004"/>
      <c r="BA151" s="421"/>
      <c r="BB151" s="1004"/>
      <c r="BC151" s="421"/>
      <c r="BD151" s="1004"/>
      <c r="BE151" s="421"/>
      <c r="BF151" s="1004"/>
      <c r="BG151" s="421"/>
      <c r="BH151" s="1004"/>
      <c r="BI151" s="421"/>
      <c r="BJ151" s="1004"/>
      <c r="BK151" s="421"/>
      <c r="BL151" s="1004"/>
      <c r="BM151" s="421"/>
      <c r="BN151" s="1004"/>
      <c r="BO151" s="421"/>
      <c r="BP151" s="1004"/>
      <c r="BQ151" s="421"/>
      <c r="BR151" s="1004"/>
      <c r="BS151" s="421"/>
      <c r="BT151" s="1004"/>
      <c r="BU151" s="421"/>
      <c r="BV151" s="1004"/>
      <c r="BW151" s="421"/>
      <c r="BX151" s="1004"/>
      <c r="BY151" s="421"/>
      <c r="BZ151" s="1004"/>
      <c r="CA151" s="421"/>
      <c r="CB151" s="1004"/>
      <c r="CC151" s="421"/>
      <c r="CD151" s="1004"/>
      <c r="CE151" s="421"/>
      <c r="CF151" s="1004"/>
      <c r="CG151" s="421"/>
      <c r="CH151" s="1004"/>
      <c r="CI151" s="421"/>
      <c r="CJ151" s="1004"/>
      <c r="CK151" s="421"/>
      <c r="CL151" s="1004"/>
      <c r="CM151" s="421"/>
      <c r="CN151" s="1004"/>
      <c r="CO151" s="421"/>
      <c r="CP151" s="1004"/>
      <c r="CQ151" s="421"/>
      <c r="CR151" s="1004"/>
      <c r="CS151" s="421"/>
      <c r="CT151" s="1004"/>
      <c r="CU151" s="421"/>
      <c r="CV151" s="1004"/>
      <c r="CW151" s="421"/>
      <c r="CX151" s="1004"/>
      <c r="CY151" s="421"/>
      <c r="CZ151" s="1004"/>
      <c r="DA151" s="421"/>
      <c r="DB151" s="1004"/>
      <c r="DC151" s="421"/>
      <c r="DD151" s="1004"/>
      <c r="DE151" s="421"/>
      <c r="DF151" s="1004"/>
      <c r="DG151" s="421"/>
      <c r="DH151" s="1004"/>
      <c r="DI151" s="421"/>
      <c r="DJ151" s="1004"/>
      <c r="DK151" s="421"/>
      <c r="DL151" s="1004"/>
      <c r="DM151" s="421"/>
      <c r="DN151" s="1004"/>
      <c r="DO151" s="421"/>
      <c r="DP151" s="1004"/>
      <c r="DQ151" s="421"/>
      <c r="DR151" s="1004"/>
      <c r="DS151" s="421"/>
      <c r="DT151" s="1004"/>
      <c r="DU151" s="421"/>
      <c r="DV151" s="1004"/>
      <c r="DW151" s="421"/>
      <c r="DX151" s="1004"/>
      <c r="DY151" s="421"/>
      <c r="DZ151" s="1004"/>
      <c r="EA151" s="421"/>
      <c r="EB151" s="1004"/>
      <c r="EC151" s="421"/>
      <c r="ED151" s="1004"/>
      <c r="EE151" s="421"/>
      <c r="EF151" s="1004"/>
      <c r="EG151" s="421"/>
      <c r="EH151" s="1004"/>
      <c r="EI151" s="421"/>
      <c r="EJ151" s="1004"/>
      <c r="EK151" s="421"/>
      <c r="EL151" s="1004"/>
      <c r="EM151" s="421"/>
      <c r="EN151" s="1004"/>
      <c r="EO151" s="421"/>
      <c r="EP151" s="1004"/>
      <c r="EQ151" s="421"/>
      <c r="ER151" s="1004"/>
      <c r="ES151" s="421"/>
      <c r="ET151" s="1004"/>
      <c r="EU151" s="421"/>
      <c r="EV151" s="1004"/>
      <c r="EW151" s="421"/>
      <c r="EX151" s="1004"/>
      <c r="EY151" s="421"/>
      <c r="EZ151" s="1004"/>
      <c r="FA151" s="421"/>
      <c r="FB151" s="1004"/>
      <c r="FC151" s="421"/>
      <c r="FD151" s="1004"/>
      <c r="FE151" s="421"/>
      <c r="FF151" s="1004"/>
      <c r="FG151" s="421"/>
      <c r="FH151" s="1004"/>
      <c r="FI151" s="421"/>
      <c r="FJ151" s="1004"/>
      <c r="FK151" s="421"/>
      <c r="FL151" s="1004"/>
      <c r="FM151" s="421"/>
      <c r="FN151" s="1004"/>
      <c r="FO151" s="421"/>
      <c r="FP151" s="1004"/>
      <c r="FQ151" s="421"/>
      <c r="FR151" s="1004"/>
      <c r="FS151" s="421"/>
      <c r="FT151" s="1004"/>
      <c r="FU151" s="421"/>
      <c r="FV151" s="1004"/>
      <c r="FW151" s="421"/>
      <c r="FX151" s="1004"/>
      <c r="FY151" s="421"/>
      <c r="FZ151" s="1004"/>
      <c r="GA151" s="421"/>
      <c r="GB151" s="1004"/>
      <c r="GC151" s="421"/>
      <c r="GD151" s="1004"/>
      <c r="GE151" s="421"/>
      <c r="GF151" s="1004"/>
      <c r="GG151" s="421"/>
      <c r="GH151" s="1004"/>
      <c r="GI151" s="421"/>
      <c r="GJ151" s="1004"/>
      <c r="GK151" s="421"/>
      <c r="GL151" s="1004"/>
      <c r="GM151" s="421"/>
      <c r="GN151" s="1004"/>
      <c r="GO151" s="421"/>
      <c r="GP151" s="1004"/>
      <c r="GQ151" s="421"/>
      <c r="GR151" s="1004"/>
      <c r="GS151" s="421"/>
      <c r="GT151" s="1004"/>
      <c r="GU151" s="421"/>
      <c r="GV151" s="1004"/>
      <c r="GW151" s="421"/>
      <c r="GX151" s="1004"/>
      <c r="GY151" s="421"/>
      <c r="GZ151" s="1004"/>
      <c r="HA151" s="421"/>
      <c r="HB151" s="1004"/>
      <c r="HC151" s="421"/>
      <c r="HD151" s="1004"/>
      <c r="HE151" s="421"/>
      <c r="HF151" s="1004"/>
      <c r="HG151" s="421"/>
      <c r="HH151" s="1004"/>
      <c r="HI151" s="421"/>
      <c r="HJ151" s="1004"/>
      <c r="HK151" s="421"/>
      <c r="HL151" s="1004"/>
      <c r="HM151" s="421"/>
      <c r="HN151" s="1004"/>
      <c r="HO151" s="421"/>
      <c r="HP151" s="1004"/>
      <c r="HQ151" s="421"/>
      <c r="HR151" s="1004"/>
      <c r="HS151" s="421"/>
      <c r="HT151" s="1004"/>
      <c r="HU151" s="421"/>
      <c r="HV151" s="1004"/>
      <c r="HW151" s="421"/>
      <c r="HX151" s="1004"/>
      <c r="HY151" s="421"/>
      <c r="HZ151" s="1004"/>
      <c r="IA151" s="421"/>
      <c r="IB151" s="1004"/>
      <c r="IC151" s="421"/>
      <c r="ID151" s="1004"/>
      <c r="IE151" s="421"/>
      <c r="IF151" s="1004"/>
      <c r="IG151" s="421"/>
      <c r="IH151" s="1004"/>
      <c r="II151" s="421"/>
      <c r="IJ151" s="1004"/>
      <c r="IK151" s="421"/>
      <c r="IL151" s="1004"/>
      <c r="IM151" s="421"/>
      <c r="IN151" s="1004"/>
      <c r="IO151" s="421"/>
      <c r="IP151" s="1004"/>
      <c r="IQ151" s="421"/>
      <c r="IR151" s="1004"/>
      <c r="IS151" s="421"/>
      <c r="IT151" s="1004"/>
      <c r="IU151" s="421"/>
      <c r="IV151" s="1004"/>
    </row>
    <row r="152" spans="1:256" s="260" customFormat="1" x14ac:dyDescent="0.3">
      <c r="A152" s="52" t="s">
        <v>108</v>
      </c>
      <c r="B152" s="89" t="s">
        <v>237</v>
      </c>
      <c r="C152" s="76">
        <v>7500</v>
      </c>
      <c r="F152" s="224"/>
      <c r="G152" s="944"/>
      <c r="H152" s="85"/>
    </row>
    <row r="153" spans="1:256" s="260" customFormat="1" x14ac:dyDescent="0.3">
      <c r="A153" s="52" t="s">
        <v>238</v>
      </c>
      <c r="B153" s="28" t="s">
        <v>111</v>
      </c>
      <c r="C153" s="76">
        <v>27000</v>
      </c>
      <c r="F153" s="76"/>
      <c r="G153" s="85"/>
      <c r="H153" s="85"/>
    </row>
    <row r="154" spans="1:256" s="260" customFormat="1" x14ac:dyDescent="0.3">
      <c r="A154" s="68" t="s">
        <v>112</v>
      </c>
      <c r="B154" s="40" t="s">
        <v>113</v>
      </c>
      <c r="C154" s="224">
        <f>SUM(C155:C156)</f>
        <v>143710</v>
      </c>
      <c r="F154" s="76"/>
      <c r="G154" s="85"/>
      <c r="H154" s="85"/>
    </row>
    <row r="155" spans="1:256" s="260" customFormat="1" x14ac:dyDescent="0.3">
      <c r="A155" s="52" t="s">
        <v>277</v>
      </c>
      <c r="B155" s="28" t="s">
        <v>278</v>
      </c>
      <c r="C155" s="76">
        <v>100900</v>
      </c>
      <c r="F155" s="76"/>
      <c r="G155" s="85"/>
      <c r="H155" s="85"/>
    </row>
    <row r="156" spans="1:256" s="260" customFormat="1" x14ac:dyDescent="0.3">
      <c r="A156" s="52" t="s">
        <v>409</v>
      </c>
      <c r="B156" s="81" t="s">
        <v>598</v>
      </c>
      <c r="C156" s="76">
        <v>42810</v>
      </c>
      <c r="F156" s="76"/>
      <c r="G156" s="85"/>
      <c r="H156" s="85"/>
    </row>
    <row r="157" spans="1:256" s="260" customFormat="1" x14ac:dyDescent="0.3">
      <c r="A157" s="68" t="s">
        <v>279</v>
      </c>
      <c r="B157" s="223" t="s">
        <v>117</v>
      </c>
      <c r="C157" s="224">
        <f>SUM(C158)</f>
        <v>7400</v>
      </c>
      <c r="F157" s="76"/>
      <c r="G157" s="85"/>
      <c r="H157" s="85"/>
    </row>
    <row r="158" spans="1:256" s="260" customFormat="1" x14ac:dyDescent="0.3">
      <c r="A158" s="52" t="s">
        <v>118</v>
      </c>
      <c r="B158" s="89" t="s">
        <v>117</v>
      </c>
      <c r="C158" s="76">
        <v>7400</v>
      </c>
      <c r="D158" s="76"/>
      <c r="E158" s="85"/>
      <c r="F158" s="85"/>
    </row>
    <row r="159" spans="1:256" s="260" customFormat="1" x14ac:dyDescent="0.3">
      <c r="A159" s="68" t="s">
        <v>119</v>
      </c>
      <c r="B159" s="40" t="s">
        <v>122</v>
      </c>
      <c r="C159" s="224">
        <f>SUM(C160:C163)</f>
        <v>313050</v>
      </c>
      <c r="D159" s="76"/>
      <c r="E159" s="85"/>
      <c r="F159" s="85"/>
    </row>
    <row r="160" spans="1:256" s="84" customFormat="1" x14ac:dyDescent="0.3">
      <c r="A160" s="52" t="s">
        <v>163</v>
      </c>
      <c r="B160" s="28" t="s">
        <v>122</v>
      </c>
      <c r="C160" s="76">
        <v>36870</v>
      </c>
      <c r="D160" s="76"/>
      <c r="E160" s="85"/>
      <c r="F160" s="85"/>
    </row>
    <row r="161" spans="1:256" s="260" customFormat="1" x14ac:dyDescent="0.3">
      <c r="A161" s="52" t="s">
        <v>212</v>
      </c>
      <c r="B161" s="28" t="s">
        <v>124</v>
      </c>
      <c r="C161" s="76">
        <v>12180</v>
      </c>
      <c r="D161" s="224"/>
      <c r="E161" s="85"/>
      <c r="F161" s="85"/>
    </row>
    <row r="162" spans="1:256" s="260" customFormat="1" ht="12.75" customHeight="1" x14ac:dyDescent="0.3">
      <c r="A162" s="27" t="s">
        <v>196</v>
      </c>
      <c r="B162" s="81" t="s">
        <v>477</v>
      </c>
      <c r="C162" s="28">
        <v>159600</v>
      </c>
      <c r="D162" s="40"/>
      <c r="E162" s="421"/>
      <c r="G162" s="421"/>
      <c r="H162" s="1004"/>
      <c r="I162" s="421"/>
      <c r="J162" s="1004"/>
      <c r="K162" s="421"/>
      <c r="L162" s="1004"/>
      <c r="M162" s="421"/>
      <c r="N162" s="1004"/>
      <c r="O162" s="421"/>
      <c r="P162" s="1004"/>
      <c r="Q162" s="421"/>
      <c r="R162" s="1004"/>
      <c r="S162" s="421"/>
      <c r="T162" s="1004"/>
      <c r="U162" s="421"/>
      <c r="V162" s="1004"/>
      <c r="W162" s="421"/>
      <c r="X162" s="1004"/>
      <c r="Y162" s="421"/>
      <c r="Z162" s="1004"/>
      <c r="AA162" s="421"/>
      <c r="AB162" s="1004"/>
      <c r="AC162" s="421"/>
      <c r="AD162" s="1004"/>
      <c r="AE162" s="421"/>
      <c r="AF162" s="1004"/>
      <c r="AG162" s="421"/>
      <c r="AH162" s="1004"/>
      <c r="AI162" s="421"/>
      <c r="AJ162" s="1004"/>
      <c r="AK162" s="421"/>
      <c r="AL162" s="1004"/>
      <c r="AM162" s="421"/>
      <c r="AN162" s="1004"/>
      <c r="AO162" s="421"/>
      <c r="AP162" s="1004"/>
      <c r="AQ162" s="421"/>
      <c r="AR162" s="1004"/>
      <c r="AS162" s="421"/>
      <c r="AT162" s="1004"/>
      <c r="AU162" s="421"/>
      <c r="AV162" s="1004"/>
      <c r="AW162" s="421"/>
      <c r="AX162" s="1004"/>
      <c r="AY162" s="421"/>
      <c r="AZ162" s="1004"/>
      <c r="BA162" s="421"/>
      <c r="BB162" s="1004"/>
      <c r="BC162" s="421"/>
      <c r="BD162" s="1004"/>
      <c r="BE162" s="421"/>
      <c r="BF162" s="1004"/>
      <c r="BG162" s="421"/>
      <c r="BH162" s="1004"/>
      <c r="BI162" s="421"/>
      <c r="BJ162" s="1004"/>
      <c r="BK162" s="421"/>
      <c r="BL162" s="1004"/>
      <c r="BM162" s="421"/>
      <c r="BN162" s="1004"/>
      <c r="BO162" s="421"/>
      <c r="BP162" s="1004"/>
      <c r="BQ162" s="421"/>
      <c r="BR162" s="1004"/>
      <c r="BS162" s="421"/>
      <c r="BT162" s="1004"/>
      <c r="BU162" s="421"/>
      <c r="BV162" s="1004"/>
      <c r="BW162" s="421"/>
      <c r="BX162" s="1004"/>
      <c r="BY162" s="421"/>
      <c r="BZ162" s="1004"/>
      <c r="CA162" s="421"/>
      <c r="CB162" s="1004"/>
      <c r="CC162" s="421"/>
      <c r="CD162" s="1004"/>
      <c r="CE162" s="421"/>
      <c r="CF162" s="1004"/>
      <c r="CG162" s="421"/>
      <c r="CH162" s="1004"/>
      <c r="CI162" s="421"/>
      <c r="CJ162" s="1004"/>
      <c r="CK162" s="421"/>
      <c r="CL162" s="1004"/>
      <c r="CM162" s="421"/>
      <c r="CN162" s="1004"/>
      <c r="CO162" s="421"/>
      <c r="CP162" s="1004"/>
      <c r="CQ162" s="421"/>
      <c r="CR162" s="1004"/>
      <c r="CS162" s="421"/>
      <c r="CT162" s="1004"/>
      <c r="CU162" s="421"/>
      <c r="CV162" s="1004"/>
      <c r="CW162" s="421"/>
      <c r="CX162" s="1004"/>
      <c r="CY162" s="421"/>
      <c r="CZ162" s="1004"/>
      <c r="DA162" s="421"/>
      <c r="DB162" s="1004"/>
      <c r="DC162" s="421"/>
      <c r="DD162" s="1004"/>
      <c r="DE162" s="421"/>
      <c r="DF162" s="1004"/>
      <c r="DG162" s="421"/>
      <c r="DH162" s="1004"/>
      <c r="DI162" s="421"/>
      <c r="DJ162" s="1004"/>
      <c r="DK162" s="421"/>
      <c r="DL162" s="1004"/>
      <c r="DM162" s="421"/>
      <c r="DN162" s="1004"/>
      <c r="DO162" s="421"/>
      <c r="DP162" s="1004"/>
      <c r="DQ162" s="421"/>
      <c r="DR162" s="1004"/>
      <c r="DS162" s="421"/>
      <c r="DT162" s="1004"/>
      <c r="DU162" s="421"/>
      <c r="DV162" s="1004"/>
      <c r="DW162" s="421"/>
      <c r="DX162" s="1004"/>
      <c r="DY162" s="421"/>
      <c r="DZ162" s="1004"/>
      <c r="EA162" s="421"/>
      <c r="EB162" s="1004"/>
      <c r="EC162" s="421"/>
      <c r="ED162" s="1004"/>
      <c r="EE162" s="421"/>
      <c r="EF162" s="1004"/>
      <c r="EG162" s="421"/>
      <c r="EH162" s="1004"/>
      <c r="EI162" s="421"/>
      <c r="EJ162" s="1004"/>
      <c r="EK162" s="421"/>
      <c r="EL162" s="1004"/>
      <c r="EM162" s="421"/>
      <c r="EN162" s="1004"/>
      <c r="EO162" s="421"/>
      <c r="EP162" s="1004"/>
      <c r="EQ162" s="421"/>
      <c r="ER162" s="1004"/>
      <c r="ES162" s="421"/>
      <c r="ET162" s="1004"/>
      <c r="EU162" s="421"/>
      <c r="EV162" s="1004"/>
      <c r="EW162" s="421"/>
      <c r="EX162" s="1004"/>
      <c r="EY162" s="421"/>
      <c r="EZ162" s="1004"/>
      <c r="FA162" s="421"/>
      <c r="FB162" s="1004"/>
      <c r="FC162" s="421"/>
      <c r="FD162" s="1004"/>
      <c r="FE162" s="421"/>
      <c r="FF162" s="1004"/>
      <c r="FG162" s="421"/>
      <c r="FH162" s="1004"/>
      <c r="FI162" s="421"/>
      <c r="FJ162" s="1004"/>
      <c r="FK162" s="421"/>
      <c r="FL162" s="1004"/>
      <c r="FM162" s="421"/>
      <c r="FN162" s="1004"/>
      <c r="FO162" s="421"/>
      <c r="FP162" s="1004"/>
      <c r="FQ162" s="421"/>
      <c r="FR162" s="1004"/>
      <c r="FS162" s="421"/>
      <c r="FT162" s="1004"/>
      <c r="FU162" s="421"/>
      <c r="FV162" s="1004"/>
      <c r="FW162" s="421"/>
      <c r="FX162" s="1004"/>
      <c r="FY162" s="421"/>
      <c r="FZ162" s="1004"/>
      <c r="GA162" s="421"/>
      <c r="GB162" s="1004"/>
      <c r="GC162" s="421"/>
      <c r="GD162" s="1004"/>
      <c r="GE162" s="421"/>
      <c r="GF162" s="1004"/>
      <c r="GG162" s="421"/>
      <c r="GH162" s="1004"/>
      <c r="GI162" s="421"/>
      <c r="GJ162" s="1004"/>
      <c r="GK162" s="421"/>
      <c r="GL162" s="1004"/>
      <c r="GM162" s="421"/>
      <c r="GN162" s="1004"/>
      <c r="GO162" s="421"/>
      <c r="GP162" s="1004"/>
      <c r="GQ162" s="421"/>
      <c r="GR162" s="1004"/>
      <c r="GS162" s="421"/>
      <c r="GT162" s="1004"/>
      <c r="GU162" s="421"/>
      <c r="GV162" s="1004"/>
      <c r="GW162" s="421"/>
      <c r="GX162" s="1004"/>
      <c r="GY162" s="421"/>
      <c r="GZ162" s="1004"/>
      <c r="HA162" s="421"/>
      <c r="HB162" s="1004"/>
      <c r="HC162" s="421"/>
      <c r="HD162" s="1004"/>
      <c r="HE162" s="421"/>
      <c r="HF162" s="1004"/>
      <c r="HG162" s="421"/>
      <c r="HH162" s="1004"/>
      <c r="HI162" s="421"/>
      <c r="HJ162" s="1004"/>
      <c r="HK162" s="421"/>
      <c r="HL162" s="1004"/>
      <c r="HM162" s="421"/>
      <c r="HN162" s="1004"/>
      <c r="HO162" s="421"/>
      <c r="HP162" s="1004"/>
      <c r="HQ162" s="421"/>
      <c r="HR162" s="1004"/>
      <c r="HS162" s="421"/>
      <c r="HT162" s="1004"/>
      <c r="HU162" s="421"/>
      <c r="HV162" s="1004"/>
      <c r="HW162" s="421"/>
      <c r="HX162" s="1004"/>
      <c r="HY162" s="421"/>
      <c r="HZ162" s="1004"/>
      <c r="IA162" s="421"/>
      <c r="IB162" s="1004"/>
      <c r="IC162" s="421"/>
      <c r="ID162" s="1004"/>
      <c r="IE162" s="421"/>
      <c r="IF162" s="1004"/>
      <c r="IG162" s="421"/>
      <c r="IH162" s="1004"/>
      <c r="II162" s="421"/>
      <c r="IJ162" s="1004"/>
      <c r="IK162" s="421"/>
      <c r="IL162" s="1004"/>
      <c r="IM162" s="421"/>
      <c r="IN162" s="1004"/>
      <c r="IO162" s="421"/>
      <c r="IP162" s="1004"/>
      <c r="IQ162" s="421"/>
      <c r="IR162" s="1004"/>
      <c r="IS162" s="421"/>
      <c r="IT162" s="1004"/>
      <c r="IU162" s="421"/>
      <c r="IV162" s="1004"/>
    </row>
    <row r="163" spans="1:256" s="260" customFormat="1" x14ac:dyDescent="0.3">
      <c r="A163" s="52" t="s">
        <v>127</v>
      </c>
      <c r="B163" s="28" t="s">
        <v>120</v>
      </c>
      <c r="C163" s="76">
        <v>104400</v>
      </c>
      <c r="D163" s="83"/>
      <c r="E163" s="28"/>
      <c r="F163" s="85"/>
    </row>
    <row r="164" spans="1:256" s="260" customFormat="1" ht="13.5" thickBot="1" x14ac:dyDescent="0.35">
      <c r="A164" s="52"/>
      <c r="B164" s="28"/>
      <c r="C164" s="76"/>
      <c r="D164" s="83"/>
      <c r="E164" s="422"/>
      <c r="F164" s="85"/>
    </row>
    <row r="165" spans="1:256" s="84" customFormat="1" ht="13.5" thickBot="1" x14ac:dyDescent="0.35">
      <c r="A165" s="1300" t="s">
        <v>135</v>
      </c>
      <c r="B165" s="1301"/>
      <c r="C165" s="256">
        <f>+C166+C172+C170</f>
        <v>188600</v>
      </c>
      <c r="D165" s="236"/>
      <c r="E165" s="292"/>
    </row>
    <row r="166" spans="1:256" s="260" customFormat="1" x14ac:dyDescent="0.3">
      <c r="A166" s="68" t="s">
        <v>136</v>
      </c>
      <c r="B166" s="228" t="s">
        <v>137</v>
      </c>
      <c r="C166" s="224">
        <f>SUM(C167:C169)</f>
        <v>100600</v>
      </c>
      <c r="D166" s="85"/>
      <c r="E166" s="254"/>
    </row>
    <row r="167" spans="1:256" s="84" customFormat="1" x14ac:dyDescent="0.3">
      <c r="A167" s="52" t="s">
        <v>138</v>
      </c>
      <c r="B167" s="89" t="s">
        <v>139</v>
      </c>
      <c r="C167" s="76">
        <v>50600</v>
      </c>
      <c r="D167" s="236"/>
      <c r="E167" s="236"/>
    </row>
    <row r="168" spans="1:256" s="84" customFormat="1" x14ac:dyDescent="0.3">
      <c r="A168" s="154" t="s">
        <v>140</v>
      </c>
      <c r="B168" s="154" t="s">
        <v>141</v>
      </c>
      <c r="C168" s="76">
        <v>15000</v>
      </c>
      <c r="D168" s="76"/>
      <c r="E168" s="1005"/>
    </row>
    <row r="169" spans="1:256" s="75" customFormat="1" ht="13.5" customHeight="1" x14ac:dyDescent="0.25">
      <c r="A169" s="52" t="s">
        <v>142</v>
      </c>
      <c r="B169" s="69" t="s">
        <v>143</v>
      </c>
      <c r="C169" s="28">
        <v>35000</v>
      </c>
      <c r="D169" s="82"/>
      <c r="E169" s="83"/>
      <c r="F169" s="94"/>
      <c r="G169" s="95"/>
      <c r="H169" s="81"/>
    </row>
    <row r="170" spans="1:256" s="81" customFormat="1" ht="13.5" customHeight="1" x14ac:dyDescent="0.25">
      <c r="A170" s="68" t="s">
        <v>944</v>
      </c>
      <c r="B170" s="83" t="s">
        <v>306</v>
      </c>
      <c r="C170" s="40">
        <f>SUM(C171)</f>
        <v>70000</v>
      </c>
      <c r="D170" s="82"/>
      <c r="E170" s="83"/>
      <c r="G170" s="95"/>
    </row>
    <row r="171" spans="1:256" s="75" customFormat="1" ht="13.5" customHeight="1" x14ac:dyDescent="0.25">
      <c r="A171" s="52" t="s">
        <v>307</v>
      </c>
      <c r="B171" s="69" t="s">
        <v>306</v>
      </c>
      <c r="C171" s="28">
        <v>70000</v>
      </c>
      <c r="D171" s="82"/>
      <c r="E171" s="83"/>
      <c r="F171" s="94"/>
      <c r="G171" s="95"/>
      <c r="H171" s="81"/>
    </row>
    <row r="172" spans="1:256" s="84" customFormat="1" x14ac:dyDescent="0.3">
      <c r="A172" s="68" t="s">
        <v>144</v>
      </c>
      <c r="B172" s="40" t="s">
        <v>318</v>
      </c>
      <c r="C172" s="224">
        <f>SUM(C173)</f>
        <v>18000</v>
      </c>
      <c r="D172" s="236"/>
      <c r="E172" s="236"/>
    </row>
    <row r="173" spans="1:256" s="84" customFormat="1" x14ac:dyDescent="0.3">
      <c r="A173" s="52" t="s">
        <v>146</v>
      </c>
      <c r="B173" s="28" t="s">
        <v>147</v>
      </c>
      <c r="C173" s="76">
        <v>18000</v>
      </c>
      <c r="D173" s="236"/>
      <c r="E173" s="236"/>
    </row>
    <row r="174" spans="1:256" ht="13.5" thickBot="1" x14ac:dyDescent="0.35">
      <c r="E174" s="434"/>
    </row>
    <row r="175" spans="1:256" x14ac:dyDescent="0.3">
      <c r="A175" s="185" t="s">
        <v>949</v>
      </c>
      <c r="B175" s="186"/>
      <c r="C175" s="187"/>
      <c r="D175" s="188" t="s">
        <v>1</v>
      </c>
      <c r="E175" s="189" t="s">
        <v>950</v>
      </c>
    </row>
    <row r="176" spans="1:256" ht="13.5" thickBot="1" x14ac:dyDescent="0.35">
      <c r="A176" s="306"/>
      <c r="B176" s="307"/>
      <c r="C176" s="308"/>
      <c r="D176" s="309"/>
      <c r="E176" s="1006"/>
    </row>
    <row r="177" spans="1:8" x14ac:dyDescent="0.3">
      <c r="A177" s="206" t="s">
        <v>398</v>
      </c>
      <c r="B177" s="89"/>
      <c r="C177" s="76"/>
      <c r="D177" s="76"/>
      <c r="E177" s="993"/>
    </row>
    <row r="178" spans="1:8" x14ac:dyDescent="0.3">
      <c r="A178" s="206" t="s">
        <v>951</v>
      </c>
      <c r="B178" s="89"/>
      <c r="C178" s="76"/>
      <c r="D178" s="76"/>
      <c r="E178" s="993"/>
    </row>
    <row r="179" spans="1:8" x14ac:dyDescent="0.3">
      <c r="A179" s="206" t="s">
        <v>952</v>
      </c>
      <c r="B179" s="89"/>
      <c r="C179" s="76"/>
      <c r="D179" s="76"/>
      <c r="E179" s="993"/>
    </row>
    <row r="180" spans="1:8" ht="13.5" thickBot="1" x14ac:dyDescent="0.35">
      <c r="A180" s="206" t="s">
        <v>4</v>
      </c>
      <c r="B180" s="89"/>
      <c r="C180" s="76"/>
      <c r="D180" s="76"/>
      <c r="E180" s="993"/>
    </row>
    <row r="181" spans="1:8" ht="13.5" thickBot="1" x14ac:dyDescent="0.35">
      <c r="A181" s="218" t="s">
        <v>5</v>
      </c>
      <c r="B181" s="219"/>
      <c r="C181" s="220"/>
      <c r="D181" s="221"/>
      <c r="E181" s="994">
        <f>+C183+C189+C194</f>
        <v>7</v>
      </c>
    </row>
    <row r="182" spans="1:8" ht="13.5" thickBot="1" x14ac:dyDescent="0.35">
      <c r="A182" s="223"/>
      <c r="B182" s="223"/>
      <c r="C182" s="224"/>
      <c r="D182" s="224"/>
      <c r="E182" s="1001"/>
    </row>
    <row r="183" spans="1:8" ht="13.5" thickBot="1" x14ac:dyDescent="0.35">
      <c r="A183" s="1309" t="s">
        <v>49</v>
      </c>
      <c r="B183" s="1310"/>
      <c r="C183" s="235">
        <f>+C184+C186</f>
        <v>2</v>
      </c>
      <c r="D183" s="236"/>
      <c r="E183" s="1007"/>
    </row>
    <row r="184" spans="1:8" s="84" customFormat="1" x14ac:dyDescent="0.3">
      <c r="A184" s="39" t="s">
        <v>58</v>
      </c>
      <c r="B184" s="71" t="s">
        <v>59</v>
      </c>
      <c r="C184" s="331">
        <f>SUM(C185)</f>
        <v>1</v>
      </c>
      <c r="D184" s="236"/>
      <c r="E184" s="292"/>
    </row>
    <row r="185" spans="1:8" s="75" customFormat="1" ht="13.5" customHeight="1" x14ac:dyDescent="0.25">
      <c r="A185" s="27" t="s">
        <v>60</v>
      </c>
      <c r="B185" s="28" t="s">
        <v>61</v>
      </c>
      <c r="C185" s="28">
        <v>1</v>
      </c>
      <c r="D185" s="82"/>
      <c r="E185" s="83"/>
    </row>
    <row r="186" spans="1:8" s="75" customFormat="1" ht="13.5" customHeight="1" x14ac:dyDescent="0.25">
      <c r="A186" s="68" t="s">
        <v>84</v>
      </c>
      <c r="B186" s="40" t="s">
        <v>85</v>
      </c>
      <c r="C186" s="40">
        <f>SUM(C187)</f>
        <v>1</v>
      </c>
      <c r="D186" s="82"/>
      <c r="E186" s="83"/>
    </row>
    <row r="187" spans="1:8" s="75" customFormat="1" ht="13.5" customHeight="1" x14ac:dyDescent="0.25">
      <c r="A187" s="52" t="s">
        <v>953</v>
      </c>
      <c r="B187" s="28" t="s">
        <v>273</v>
      </c>
      <c r="C187" s="28">
        <v>1</v>
      </c>
      <c r="D187" s="82"/>
      <c r="E187" s="83"/>
    </row>
    <row r="188" spans="1:8" s="75" customFormat="1" ht="13.5" customHeight="1" thickBot="1" x14ac:dyDescent="0.3">
      <c r="A188" s="52"/>
      <c r="B188" s="28"/>
      <c r="C188" s="28"/>
      <c r="D188" s="82"/>
      <c r="E188" s="83"/>
      <c r="F188" s="228"/>
      <c r="G188" s="95"/>
      <c r="H188" s="242"/>
    </row>
    <row r="189" spans="1:8" ht="13.5" thickBot="1" x14ac:dyDescent="0.35">
      <c r="A189" s="1307" t="s">
        <v>93</v>
      </c>
      <c r="B189" s="1308"/>
      <c r="C189" s="241">
        <f>C190</f>
        <v>2</v>
      </c>
      <c r="D189" s="85"/>
      <c r="E189" s="254"/>
    </row>
    <row r="190" spans="1:8" s="260" customFormat="1" x14ac:dyDescent="0.3">
      <c r="A190" s="68" t="s">
        <v>119</v>
      </c>
      <c r="B190" s="40" t="s">
        <v>122</v>
      </c>
      <c r="C190" s="224">
        <f>SUM(C191:C192)</f>
        <v>2</v>
      </c>
      <c r="D190" s="76"/>
      <c r="E190" s="85"/>
      <c r="F190" s="85"/>
    </row>
    <row r="191" spans="1:8" s="260" customFormat="1" x14ac:dyDescent="0.3">
      <c r="A191" s="52" t="s">
        <v>163</v>
      </c>
      <c r="B191" s="28" t="s">
        <v>122</v>
      </c>
      <c r="C191" s="76">
        <v>1</v>
      </c>
      <c r="D191" s="83"/>
      <c r="E191" s="422"/>
      <c r="F191" s="85"/>
    </row>
    <row r="192" spans="1:8" s="84" customFormat="1" x14ac:dyDescent="0.3">
      <c r="A192" s="52" t="s">
        <v>127</v>
      </c>
      <c r="B192" s="28" t="s">
        <v>120</v>
      </c>
      <c r="C192" s="76">
        <v>1</v>
      </c>
      <c r="D192" s="76"/>
      <c r="E192" s="85"/>
      <c r="F192" s="85"/>
    </row>
    <row r="193" spans="1:6" s="84" customFormat="1" ht="13.5" thickBot="1" x14ac:dyDescent="0.35">
      <c r="A193" s="52"/>
      <c r="B193" s="28"/>
      <c r="C193" s="76"/>
      <c r="D193" s="76"/>
      <c r="E193" s="85"/>
      <c r="F193" s="85"/>
    </row>
    <row r="194" spans="1:6" ht="13.5" thickBot="1" x14ac:dyDescent="0.35">
      <c r="A194" s="1300" t="s">
        <v>135</v>
      </c>
      <c r="B194" s="1301"/>
      <c r="C194" s="256">
        <f>+C195+C197+C199</f>
        <v>3</v>
      </c>
      <c r="D194" s="236"/>
      <c r="E194" s="292"/>
    </row>
    <row r="195" spans="1:6" s="260" customFormat="1" x14ac:dyDescent="0.3">
      <c r="A195" s="68" t="s">
        <v>136</v>
      </c>
      <c r="B195" s="228" t="s">
        <v>137</v>
      </c>
      <c r="C195" s="224">
        <f>SUM(C196)</f>
        <v>1</v>
      </c>
      <c r="D195" s="85"/>
      <c r="E195" s="254"/>
    </row>
    <row r="196" spans="1:6" s="84" customFormat="1" x14ac:dyDescent="0.3">
      <c r="A196" s="52" t="s">
        <v>138</v>
      </c>
      <c r="B196" s="89" t="s">
        <v>139</v>
      </c>
      <c r="C196" s="76">
        <v>1</v>
      </c>
      <c r="D196" s="236"/>
      <c r="E196" s="236"/>
    </row>
    <row r="197" spans="1:6" s="84" customFormat="1" x14ac:dyDescent="0.3">
      <c r="A197" s="244" t="s">
        <v>305</v>
      </c>
      <c r="B197" s="223" t="s">
        <v>306</v>
      </c>
      <c r="C197" s="224">
        <f>SUM(C198)</f>
        <v>1</v>
      </c>
      <c r="D197" s="236"/>
      <c r="E197" s="236"/>
    </row>
    <row r="198" spans="1:6" s="84" customFormat="1" x14ac:dyDescent="0.3">
      <c r="A198" s="154" t="s">
        <v>307</v>
      </c>
      <c r="B198" s="89" t="s">
        <v>306</v>
      </c>
      <c r="C198" s="76">
        <v>1</v>
      </c>
      <c r="D198" s="236"/>
      <c r="E198" s="236"/>
    </row>
    <row r="199" spans="1:6" s="84" customFormat="1" x14ac:dyDescent="0.3">
      <c r="A199" s="68" t="s">
        <v>144</v>
      </c>
      <c r="B199" s="40" t="s">
        <v>318</v>
      </c>
      <c r="C199" s="224">
        <f>SUM(C200)</f>
        <v>1</v>
      </c>
      <c r="D199" s="236"/>
      <c r="E199" s="236"/>
    </row>
    <row r="200" spans="1:6" s="84" customFormat="1" x14ac:dyDescent="0.3">
      <c r="A200" s="52" t="s">
        <v>146</v>
      </c>
      <c r="B200" s="28" t="s">
        <v>147</v>
      </c>
      <c r="C200" s="76">
        <v>1</v>
      </c>
      <c r="D200" s="236"/>
      <c r="E200" s="236"/>
    </row>
  </sheetData>
  <mergeCells count="12">
    <mergeCell ref="A194:B194"/>
    <mergeCell ref="A12:B12"/>
    <mergeCell ref="A38:D39"/>
    <mergeCell ref="A46:B46"/>
    <mergeCell ref="A67:B67"/>
    <mergeCell ref="A95:B95"/>
    <mergeCell ref="A108:D109"/>
    <mergeCell ref="A116:B116"/>
    <mergeCell ref="A137:B137"/>
    <mergeCell ref="A165:B165"/>
    <mergeCell ref="A183:B183"/>
    <mergeCell ref="A189:B189"/>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2021&amp;R&amp;"Arial Narrow,Normal"&amp;8MUNICIPALIDAD DE VILLA MARÍA
Secretaría de Economía y Modernización</oddHeader>
  </headerFooter>
  <rowBreaks count="3" manualBreakCount="3">
    <brk id="59" max="4" man="1"/>
    <brk id="118" max="4" man="1"/>
    <brk id="17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IQ3192"/>
  <sheetViews>
    <sheetView view="pageLayout" topLeftCell="G23" zoomScale="98" zoomScaleNormal="100" zoomScaleSheetLayoutView="75" zoomScalePageLayoutView="98" workbookViewId="0">
      <selection activeCell="M34" sqref="F1:M34"/>
    </sheetView>
  </sheetViews>
  <sheetFormatPr baseColWidth="10" defaultColWidth="11.453125" defaultRowHeight="13" x14ac:dyDescent="0.3"/>
  <cols>
    <col min="1" max="1" width="9.7265625" style="201" customWidth="1"/>
    <col min="2" max="2" width="46.7265625" style="385" customWidth="1"/>
    <col min="3" max="3" width="12.7265625" style="385" customWidth="1"/>
    <col min="4" max="4" width="14.7265625" style="386" customWidth="1"/>
    <col min="5" max="5" width="15.54296875" style="387" customWidth="1"/>
    <col min="6" max="6" width="17.26953125" style="200" bestFit="1" customWidth="1"/>
    <col min="7" max="7" width="13.54296875" style="201" bestFit="1" customWidth="1"/>
    <col min="8" max="8" width="11.453125" style="201"/>
    <col min="9" max="9" width="15.26953125" style="201" bestFit="1" customWidth="1"/>
    <col min="10" max="10" width="13" style="201" bestFit="1" customWidth="1"/>
    <col min="11" max="11" width="11.453125" style="201"/>
    <col min="12" max="12" width="11.7265625" style="201" bestFit="1" customWidth="1"/>
    <col min="13" max="16384" width="11.453125" style="201"/>
  </cols>
  <sheetData>
    <row r="1" spans="1:11" s="182" customFormat="1" x14ac:dyDescent="0.3">
      <c r="A1" s="8" t="s">
        <v>267</v>
      </c>
      <c r="B1" s="9"/>
      <c r="C1" s="3"/>
      <c r="D1" s="180"/>
      <c r="E1" s="9"/>
      <c r="F1" s="181"/>
    </row>
    <row r="2" spans="1:11" s="182" customFormat="1" x14ac:dyDescent="0.3">
      <c r="A2" s="8"/>
      <c r="B2" s="9"/>
      <c r="C2" s="3"/>
      <c r="D2" s="180"/>
      <c r="E2" s="9"/>
      <c r="F2" s="181"/>
    </row>
    <row r="3" spans="1:11" s="182" customFormat="1" ht="13.5" customHeight="1" thickBot="1" x14ac:dyDescent="0.35">
      <c r="A3" s="5"/>
      <c r="B3" s="3"/>
      <c r="C3" s="3"/>
      <c r="D3" s="180"/>
      <c r="E3" s="183"/>
      <c r="F3" s="181"/>
      <c r="G3" s="184"/>
      <c r="I3" s="21"/>
    </row>
    <row r="4" spans="1:11" customFormat="1" ht="12.75" customHeight="1" x14ac:dyDescent="0.3">
      <c r="A4" s="1292" t="s">
        <v>268</v>
      </c>
      <c r="B4" s="1293"/>
      <c r="C4" s="1294"/>
      <c r="D4" s="188" t="s">
        <v>1</v>
      </c>
      <c r="E4" s="189" t="s">
        <v>269</v>
      </c>
      <c r="F4" s="190"/>
      <c r="G4" s="191"/>
      <c r="H4" s="191"/>
      <c r="I4" s="21"/>
      <c r="J4" s="191"/>
      <c r="K4" s="191"/>
    </row>
    <row r="5" spans="1:11" customFormat="1" ht="13.5" customHeight="1" thickBot="1" x14ac:dyDescent="0.4">
      <c r="A5" s="1295"/>
      <c r="B5" s="1296"/>
      <c r="C5" s="1297"/>
      <c r="D5" s="892"/>
      <c r="E5" s="195"/>
      <c r="F5" s="196"/>
      <c r="G5" s="197"/>
      <c r="H5" s="197"/>
      <c r="I5" s="21"/>
      <c r="J5" s="191"/>
      <c r="K5" s="191"/>
    </row>
    <row r="6" spans="1:11" s="198" customFormat="1" ht="12.75" customHeight="1" x14ac:dyDescent="0.35">
      <c r="A6" s="1268" t="s">
        <v>270</v>
      </c>
      <c r="B6" s="1269"/>
      <c r="C6" s="1269"/>
      <c r="D6" s="1269"/>
      <c r="E6" s="1270"/>
      <c r="F6" s="197"/>
      <c r="G6" s="197"/>
      <c r="H6" s="197"/>
      <c r="I6" s="21"/>
    </row>
    <row r="7" spans="1:11" customFormat="1" ht="12.75" customHeight="1" x14ac:dyDescent="0.35">
      <c r="A7" s="1311"/>
      <c r="B7" s="1312"/>
      <c r="C7" s="1312"/>
      <c r="D7" s="1312"/>
      <c r="E7" s="1313"/>
      <c r="F7" s="197"/>
      <c r="G7" s="197"/>
      <c r="H7" s="197"/>
      <c r="I7" s="21"/>
      <c r="J7" s="199"/>
      <c r="K7" s="191"/>
    </row>
    <row r="8" spans="1:11" customFormat="1" x14ac:dyDescent="0.3">
      <c r="A8" s="1311"/>
      <c r="B8" s="1312"/>
      <c r="C8" s="1312"/>
      <c r="D8" s="1312"/>
      <c r="E8" s="1313"/>
      <c r="F8" s="200"/>
      <c r="G8" s="201"/>
      <c r="H8" s="191"/>
      <c r="I8" s="21"/>
      <c r="J8" s="199"/>
      <c r="K8" s="191"/>
    </row>
    <row r="9" spans="1:11" customFormat="1" x14ac:dyDescent="0.3">
      <c r="A9" s="1311"/>
      <c r="B9" s="1312"/>
      <c r="C9" s="1312"/>
      <c r="D9" s="1312"/>
      <c r="E9" s="1313"/>
      <c r="F9" s="200"/>
      <c r="G9" s="201"/>
      <c r="H9" s="191"/>
      <c r="I9" s="21"/>
      <c r="J9" s="191"/>
      <c r="K9" s="191"/>
    </row>
    <row r="10" spans="1:11" customFormat="1" x14ac:dyDescent="0.3">
      <c r="A10" s="1311"/>
      <c r="B10" s="1312"/>
      <c r="C10" s="1312"/>
      <c r="D10" s="1312"/>
      <c r="E10" s="1313"/>
      <c r="F10" s="190"/>
      <c r="G10" s="201"/>
      <c r="H10" s="191"/>
      <c r="I10" s="21"/>
      <c r="J10" s="191"/>
      <c r="K10" s="191"/>
    </row>
    <row r="11" spans="1:11" customFormat="1" x14ac:dyDescent="0.3">
      <c r="A11" s="1311"/>
      <c r="B11" s="1312"/>
      <c r="C11" s="1312"/>
      <c r="D11" s="1312"/>
      <c r="E11" s="1313"/>
      <c r="F11" s="190"/>
      <c r="G11" s="201"/>
      <c r="H11" s="191"/>
      <c r="I11" s="21"/>
      <c r="J11" s="191"/>
      <c r="K11" s="191"/>
    </row>
    <row r="12" spans="1:11" customFormat="1" ht="13.5" thickBot="1" x14ac:dyDescent="0.35">
      <c r="A12" s="1271"/>
      <c r="B12" s="1272"/>
      <c r="C12" s="1272"/>
      <c r="D12" s="1272"/>
      <c r="E12" s="1273"/>
      <c r="F12" s="190"/>
      <c r="G12" s="201"/>
      <c r="H12" s="191"/>
      <c r="I12" s="21"/>
      <c r="J12" s="191"/>
      <c r="K12" s="191"/>
    </row>
    <row r="13" spans="1:11" customFormat="1" ht="12.5" x14ac:dyDescent="0.25">
      <c r="A13" s="202" t="s">
        <v>398</v>
      </c>
      <c r="B13" s="203"/>
      <c r="C13" s="204"/>
      <c r="D13" s="204"/>
      <c r="E13" s="205"/>
      <c r="F13" s="190"/>
      <c r="G13" s="191"/>
      <c r="H13" s="191"/>
      <c r="I13" s="21"/>
      <c r="J13" s="191"/>
      <c r="K13" s="191"/>
    </row>
    <row r="14" spans="1:11" s="198" customFormat="1" ht="12.5" x14ac:dyDescent="0.25">
      <c r="A14" s="206" t="s">
        <v>271</v>
      </c>
      <c r="B14" s="89"/>
      <c r="C14" s="76"/>
      <c r="D14" s="76"/>
      <c r="E14" s="207"/>
      <c r="F14" s="190"/>
      <c r="I14" s="21"/>
    </row>
    <row r="15" spans="1:11" s="209" customFormat="1" ht="13.5" customHeight="1" x14ac:dyDescent="0.25">
      <c r="A15" s="206" t="s">
        <v>1028</v>
      </c>
      <c r="B15" s="89"/>
      <c r="C15" s="76"/>
      <c r="D15" s="76"/>
      <c r="E15" s="207"/>
      <c r="F15" s="208"/>
      <c r="I15" s="210"/>
    </row>
    <row r="16" spans="1:11" s="217" customFormat="1" thickBot="1" x14ac:dyDescent="0.3">
      <c r="A16" s="211" t="s">
        <v>4</v>
      </c>
      <c r="B16" s="212"/>
      <c r="C16" s="213"/>
      <c r="D16" s="213"/>
      <c r="E16" s="214"/>
      <c r="F16" s="208"/>
      <c r="G16" s="215"/>
      <c r="H16" s="215"/>
      <c r="I16" s="216"/>
      <c r="J16" s="215"/>
      <c r="K16" s="215"/>
    </row>
    <row r="17" spans="1:12" s="217" customFormat="1" thickBot="1" x14ac:dyDescent="0.3">
      <c r="A17" s="218" t="s">
        <v>5</v>
      </c>
      <c r="B17" s="219"/>
      <c r="C17" s="220"/>
      <c r="D17" s="221"/>
      <c r="E17" s="222">
        <f>C19+C42+C66+C86+C93</f>
        <v>202300635.49000001</v>
      </c>
      <c r="F17" s="208"/>
      <c r="G17" s="215"/>
      <c r="H17" s="215"/>
      <c r="I17" s="215"/>
      <c r="J17" s="215"/>
      <c r="K17" s="215"/>
    </row>
    <row r="18" spans="1:12" s="217" customFormat="1" thickBot="1" x14ac:dyDescent="0.3">
      <c r="A18" s="223"/>
      <c r="B18" s="223"/>
      <c r="C18" s="224"/>
      <c r="D18" s="224"/>
      <c r="E18" s="225"/>
      <c r="F18" s="225"/>
      <c r="G18" s="955"/>
      <c r="H18" s="955"/>
      <c r="I18" s="955"/>
      <c r="J18" s="955"/>
      <c r="K18" s="955"/>
      <c r="L18" s="955"/>
    </row>
    <row r="19" spans="1:12" s="217" customFormat="1" thickBot="1" x14ac:dyDescent="0.3">
      <c r="A19" s="1328" t="s">
        <v>6</v>
      </c>
      <c r="B19" s="1329"/>
      <c r="C19" s="226">
        <f>C20+C27+C34</f>
        <v>137742732.49000001</v>
      </c>
      <c r="D19" s="224" t="s">
        <v>219</v>
      </c>
      <c r="E19" s="227"/>
      <c r="F19" s="972"/>
      <c r="G19" s="969"/>
      <c r="H19" s="969"/>
      <c r="I19" s="969"/>
      <c r="J19" s="969"/>
      <c r="K19" s="969"/>
      <c r="L19" s="970"/>
    </row>
    <row r="20" spans="1:12" s="217" customFormat="1" ht="12.5" x14ac:dyDescent="0.25">
      <c r="A20" s="39" t="s">
        <v>7</v>
      </c>
      <c r="B20" s="228" t="s">
        <v>8</v>
      </c>
      <c r="C20" s="224">
        <f>SUM(C21:C26)</f>
        <v>35143581.800000004</v>
      </c>
      <c r="D20" s="224"/>
      <c r="E20" s="227"/>
      <c r="F20" s="972"/>
      <c r="G20" s="969"/>
      <c r="H20" s="215"/>
      <c r="I20" s="215"/>
      <c r="J20" s="215"/>
      <c r="K20" s="215"/>
    </row>
    <row r="21" spans="1:12" s="75" customFormat="1" ht="12.5" x14ac:dyDescent="0.25">
      <c r="A21" s="27" t="s">
        <v>9</v>
      </c>
      <c r="B21" s="28" t="s">
        <v>10</v>
      </c>
      <c r="C21" s="28">
        <v>28760564.810000002</v>
      </c>
      <c r="D21" s="122"/>
      <c r="E21" s="40"/>
      <c r="F21" s="971"/>
      <c r="G21" s="81"/>
      <c r="H21" s="81"/>
    </row>
    <row r="22" spans="1:12" s="109" customFormat="1" ht="12.5" x14ac:dyDescent="0.25">
      <c r="A22" s="27" t="s">
        <v>11</v>
      </c>
      <c r="B22" s="28" t="s">
        <v>12</v>
      </c>
      <c r="C22" s="28">
        <v>4691233.59</v>
      </c>
      <c r="D22" s="122"/>
      <c r="E22" s="40"/>
      <c r="F22" s="971"/>
      <c r="G22" s="231"/>
      <c r="H22" s="231"/>
    </row>
    <row r="23" spans="1:12" s="109" customFormat="1" ht="12.5" x14ac:dyDescent="0.25">
      <c r="A23" s="27" t="s">
        <v>13</v>
      </c>
      <c r="B23" s="28" t="s">
        <v>14</v>
      </c>
      <c r="C23" s="28">
        <v>866738.47</v>
      </c>
      <c r="D23" s="122"/>
      <c r="F23" s="971"/>
      <c r="G23" s="1122"/>
    </row>
    <row r="24" spans="1:12" s="109" customFormat="1" x14ac:dyDescent="0.25">
      <c r="A24" s="27" t="s">
        <v>15</v>
      </c>
      <c r="B24" s="28" t="s">
        <v>16</v>
      </c>
      <c r="C24" s="28">
        <v>1</v>
      </c>
      <c r="D24" s="122"/>
      <c r="E24" s="230"/>
      <c r="F24" s="971"/>
      <c r="G24" s="1122"/>
    </row>
    <row r="25" spans="1:12" s="75" customFormat="1" x14ac:dyDescent="0.25">
      <c r="A25" s="27" t="s">
        <v>17</v>
      </c>
      <c r="B25" s="28" t="s">
        <v>18</v>
      </c>
      <c r="C25" s="28">
        <v>779328</v>
      </c>
      <c r="D25" s="122"/>
      <c r="E25" s="230"/>
      <c r="F25" s="971"/>
      <c r="G25" s="1122"/>
    </row>
    <row r="26" spans="1:12" s="109" customFormat="1" x14ac:dyDescent="0.25">
      <c r="A26" s="27" t="s">
        <v>19</v>
      </c>
      <c r="B26" s="28" t="s">
        <v>20</v>
      </c>
      <c r="C26" s="28">
        <v>45715.93</v>
      </c>
      <c r="D26" s="122"/>
      <c r="E26" s="230"/>
      <c r="F26" s="971"/>
      <c r="G26" s="1122"/>
    </row>
    <row r="27" spans="1:12" s="109" customFormat="1" x14ac:dyDescent="0.25">
      <c r="A27" s="39" t="s">
        <v>21</v>
      </c>
      <c r="B27" s="40" t="s">
        <v>22</v>
      </c>
      <c r="C27" s="40">
        <f>SUM(C28:C33)</f>
        <v>73129657.439999998</v>
      </c>
      <c r="D27" s="122"/>
      <c r="E27" s="230"/>
      <c r="F27" s="971"/>
      <c r="G27" s="1122"/>
    </row>
    <row r="28" spans="1:12" s="75" customFormat="1" ht="12.5" x14ac:dyDescent="0.25">
      <c r="A28" s="27" t="s">
        <v>23</v>
      </c>
      <c r="B28" s="28" t="s">
        <v>24</v>
      </c>
      <c r="C28" s="28">
        <v>61023674.940000005</v>
      </c>
      <c r="D28" s="122"/>
      <c r="E28" s="40"/>
      <c r="F28" s="971"/>
      <c r="G28" s="1122"/>
      <c r="H28" s="81"/>
    </row>
    <row r="29" spans="1:12" s="109" customFormat="1" ht="12.5" x14ac:dyDescent="0.25">
      <c r="A29" s="27" t="s">
        <v>25</v>
      </c>
      <c r="B29" s="28" t="s">
        <v>26</v>
      </c>
      <c r="C29" s="28">
        <v>10159868.73</v>
      </c>
      <c r="D29" s="122"/>
      <c r="E29" s="40"/>
      <c r="F29" s="971"/>
      <c r="G29" s="1122"/>
    </row>
    <row r="30" spans="1:12" s="109" customFormat="1" ht="12.5" x14ac:dyDescent="0.25">
      <c r="A30" s="27" t="s">
        <v>27</v>
      </c>
      <c r="B30" s="28" t="s">
        <v>28</v>
      </c>
      <c r="C30" s="28">
        <v>1863733.77</v>
      </c>
      <c r="D30" s="122"/>
      <c r="E30" s="40"/>
      <c r="F30" s="971"/>
      <c r="G30" s="1122"/>
    </row>
    <row r="31" spans="1:12" s="109" customFormat="1" ht="12.5" x14ac:dyDescent="0.25">
      <c r="A31" s="27" t="s">
        <v>29</v>
      </c>
      <c r="B31" s="28" t="s">
        <v>30</v>
      </c>
      <c r="C31" s="28">
        <v>1</v>
      </c>
      <c r="D31" s="122"/>
      <c r="E31" s="83"/>
      <c r="F31" s="971"/>
      <c r="G31" s="1122"/>
    </row>
    <row r="32" spans="1:12" s="75" customFormat="1" ht="12.5" x14ac:dyDescent="0.25">
      <c r="A32" s="27" t="s">
        <v>31</v>
      </c>
      <c r="B32" s="28" t="s">
        <v>272</v>
      </c>
      <c r="C32" s="28">
        <v>82378</v>
      </c>
      <c r="D32" s="122"/>
      <c r="E32" s="83"/>
      <c r="F32" s="971"/>
      <c r="G32" s="1122"/>
    </row>
    <row r="33" spans="1:11" s="109" customFormat="1" ht="12.5" x14ac:dyDescent="0.25">
      <c r="A33" s="27" t="s">
        <v>33</v>
      </c>
      <c r="B33" s="28" t="s">
        <v>34</v>
      </c>
      <c r="C33" s="28">
        <v>1</v>
      </c>
      <c r="D33" s="122"/>
      <c r="E33" s="83"/>
      <c r="F33" s="971"/>
    </row>
    <row r="34" spans="1:11" s="109" customFormat="1" ht="12.5" x14ac:dyDescent="0.25">
      <c r="A34" s="39" t="s">
        <v>35</v>
      </c>
      <c r="B34" s="40" t="s">
        <v>36</v>
      </c>
      <c r="C34" s="40">
        <f>SUM(C35:C40)</f>
        <v>29469493.25</v>
      </c>
      <c r="D34" s="122"/>
      <c r="E34" s="83"/>
      <c r="F34" s="971"/>
    </row>
    <row r="35" spans="1:11" s="75" customFormat="1" ht="12.5" x14ac:dyDescent="0.25">
      <c r="A35" s="27" t="s">
        <v>37</v>
      </c>
      <c r="B35" s="28" t="s">
        <v>38</v>
      </c>
      <c r="C35" s="28">
        <v>24387912.25</v>
      </c>
      <c r="D35" s="122"/>
      <c r="E35" s="83"/>
      <c r="F35" s="971"/>
    </row>
    <row r="36" spans="1:11" s="109" customFormat="1" ht="12.5" x14ac:dyDescent="0.25">
      <c r="A36" s="27" t="s">
        <v>39</v>
      </c>
      <c r="B36" s="28" t="s">
        <v>40</v>
      </c>
      <c r="C36" s="28">
        <v>4038697.5100000002</v>
      </c>
      <c r="D36" s="122"/>
      <c r="E36" s="83"/>
      <c r="F36" s="971"/>
    </row>
    <row r="37" spans="1:11" s="109" customFormat="1" ht="12.5" x14ac:dyDescent="0.25">
      <c r="A37" s="27" t="s">
        <v>41</v>
      </c>
      <c r="B37" s="28" t="s">
        <v>42</v>
      </c>
      <c r="C37" s="28">
        <v>745041.49</v>
      </c>
      <c r="D37" s="122"/>
      <c r="E37" s="83"/>
      <c r="F37" s="971"/>
    </row>
    <row r="38" spans="1:11" s="109" customFormat="1" ht="12.5" x14ac:dyDescent="0.25">
      <c r="A38" s="27" t="s">
        <v>43</v>
      </c>
      <c r="B38" s="28" t="s">
        <v>44</v>
      </c>
      <c r="C38" s="28">
        <v>1</v>
      </c>
      <c r="D38" s="122"/>
      <c r="E38" s="83"/>
      <c r="F38" s="971"/>
    </row>
    <row r="39" spans="1:11" s="75" customFormat="1" ht="12.5" x14ac:dyDescent="0.25">
      <c r="A39" s="27" t="s">
        <v>45</v>
      </c>
      <c r="B39" s="28" t="s">
        <v>46</v>
      </c>
      <c r="C39" s="28">
        <v>297840</v>
      </c>
      <c r="D39" s="122"/>
      <c r="E39" s="83"/>
      <c r="F39" s="971"/>
    </row>
    <row r="40" spans="1:11" s="109" customFormat="1" x14ac:dyDescent="0.3">
      <c r="A40" s="27" t="s">
        <v>47</v>
      </c>
      <c r="B40" s="28" t="s">
        <v>48</v>
      </c>
      <c r="C40" s="28">
        <v>1</v>
      </c>
      <c r="D40" s="122"/>
      <c r="E40" s="83"/>
      <c r="F40" s="233"/>
    </row>
    <row r="41" spans="1:11" s="109" customFormat="1" ht="13.5" thickBot="1" x14ac:dyDescent="0.35">
      <c r="A41" s="27"/>
      <c r="B41" s="28"/>
      <c r="C41" s="28"/>
      <c r="D41" s="122"/>
      <c r="E41" s="83"/>
      <c r="F41" s="233"/>
    </row>
    <row r="42" spans="1:11" s="239" customFormat="1" ht="13.5" thickBot="1" x14ac:dyDescent="0.35">
      <c r="A42" s="1309" t="s">
        <v>49</v>
      </c>
      <c r="B42" s="1310"/>
      <c r="C42" s="235">
        <f>C43+C45+C47+C49+C51+C58+C61</f>
        <v>1186310</v>
      </c>
      <c r="D42" s="236"/>
      <c r="E42" s="236"/>
      <c r="F42" s="237"/>
      <c r="G42" s="238"/>
      <c r="H42" s="238"/>
      <c r="I42" s="238"/>
      <c r="J42" s="238"/>
      <c r="K42" s="238"/>
    </row>
    <row r="43" spans="1:11" s="239" customFormat="1" ht="13.5" customHeight="1" x14ac:dyDescent="0.3">
      <c r="A43" s="39" t="s">
        <v>50</v>
      </c>
      <c r="B43" s="228" t="s">
        <v>51</v>
      </c>
      <c r="C43" s="224">
        <f>SUM(C44)</f>
        <v>295790</v>
      </c>
      <c r="D43" s="236"/>
      <c r="E43" s="236"/>
      <c r="F43" s="237"/>
      <c r="G43" s="238"/>
      <c r="H43" s="238"/>
      <c r="I43" s="238"/>
      <c r="J43" s="238"/>
      <c r="K43" s="238"/>
    </row>
    <row r="44" spans="1:11" s="81" customFormat="1" ht="13.5" customHeight="1" x14ac:dyDescent="0.25">
      <c r="A44" s="27" t="s">
        <v>52</v>
      </c>
      <c r="B44" s="75" t="s">
        <v>53</v>
      </c>
      <c r="C44" s="28">
        <v>295790</v>
      </c>
      <c r="E44" s="40"/>
      <c r="F44" s="165"/>
      <c r="G44" s="95"/>
    </row>
    <row r="45" spans="1:11" s="81" customFormat="1" ht="13.5" customHeight="1" x14ac:dyDescent="0.25">
      <c r="A45" s="39" t="s">
        <v>54</v>
      </c>
      <c r="B45" s="71" t="s">
        <v>55</v>
      </c>
      <c r="C45" s="40">
        <f>SUM(C46:C46)</f>
        <v>51720</v>
      </c>
      <c r="E45" s="40"/>
      <c r="F45" s="122"/>
      <c r="G45" s="95"/>
    </row>
    <row r="46" spans="1:11" s="81" customFormat="1" ht="13.5" customHeight="1" x14ac:dyDescent="0.25">
      <c r="A46" s="27" t="s">
        <v>56</v>
      </c>
      <c r="B46" s="75" t="s">
        <v>57</v>
      </c>
      <c r="C46" s="28">
        <v>51720</v>
      </c>
      <c r="E46" s="40"/>
      <c r="F46" s="122"/>
      <c r="G46" s="95"/>
    </row>
    <row r="47" spans="1:11" s="81" customFormat="1" ht="13.5" customHeight="1" x14ac:dyDescent="0.25">
      <c r="A47" s="39" t="s">
        <v>58</v>
      </c>
      <c r="B47" s="71" t="s">
        <v>59</v>
      </c>
      <c r="C47" s="40">
        <f>SUM(C48)</f>
        <v>99970</v>
      </c>
      <c r="E47" s="40"/>
      <c r="F47" s="122"/>
      <c r="G47" s="95"/>
    </row>
    <row r="48" spans="1:11" s="239" customFormat="1" x14ac:dyDescent="0.3">
      <c r="A48" s="27" t="s">
        <v>60</v>
      </c>
      <c r="B48" s="69" t="s">
        <v>61</v>
      </c>
      <c r="C48" s="28">
        <v>99970</v>
      </c>
      <c r="E48" s="236"/>
      <c r="F48" s="236"/>
      <c r="G48" s="238"/>
      <c r="H48" s="238"/>
      <c r="I48" s="238"/>
      <c r="J48" s="238"/>
      <c r="K48" s="238"/>
    </row>
    <row r="49" spans="1:11" s="239" customFormat="1" x14ac:dyDescent="0.3">
      <c r="A49" s="39" t="s">
        <v>62</v>
      </c>
      <c r="B49" s="83" t="s">
        <v>63</v>
      </c>
      <c r="C49" s="40">
        <f>SUM(C50)</f>
        <v>188310</v>
      </c>
      <c r="E49" s="236"/>
      <c r="F49" s="236"/>
      <c r="G49" s="238"/>
      <c r="H49" s="238"/>
      <c r="I49" s="238"/>
      <c r="J49" s="238"/>
      <c r="K49" s="238"/>
    </row>
    <row r="50" spans="1:11" s="239" customFormat="1" x14ac:dyDescent="0.3">
      <c r="A50" s="27" t="s">
        <v>64</v>
      </c>
      <c r="B50" s="28" t="s">
        <v>65</v>
      </c>
      <c r="C50" s="28">
        <v>188310</v>
      </c>
      <c r="E50" s="236"/>
      <c r="F50" s="85"/>
      <c r="G50" s="238"/>
      <c r="H50" s="238"/>
      <c r="I50" s="238"/>
      <c r="J50" s="238"/>
      <c r="K50" s="238"/>
    </row>
    <row r="51" spans="1:11" s="52" customFormat="1" ht="13.5" customHeight="1" x14ac:dyDescent="0.25">
      <c r="A51" s="68" t="s">
        <v>66</v>
      </c>
      <c r="B51" s="83" t="s">
        <v>154</v>
      </c>
      <c r="C51" s="40">
        <f>SUM(C52:C57)</f>
        <v>250840</v>
      </c>
      <c r="D51" s="82"/>
      <c r="E51" s="83"/>
      <c r="F51" s="108"/>
      <c r="G51" s="165"/>
      <c r="H51" s="27"/>
    </row>
    <row r="52" spans="1:11" s="52" customFormat="1" ht="13.5" customHeight="1" x14ac:dyDescent="0.25">
      <c r="A52" s="52" t="s">
        <v>68</v>
      </c>
      <c r="B52" s="69" t="s">
        <v>155</v>
      </c>
      <c r="C52" s="28">
        <v>25000</v>
      </c>
      <c r="D52" s="105"/>
      <c r="E52" s="105"/>
      <c r="F52" s="67"/>
      <c r="G52" s="106"/>
      <c r="H52" s="107"/>
    </row>
    <row r="53" spans="1:11" s="158" customFormat="1" ht="13.5" customHeight="1" x14ac:dyDescent="0.25">
      <c r="A53" s="27" t="s">
        <v>204</v>
      </c>
      <c r="B53" s="28" t="s">
        <v>205</v>
      </c>
      <c r="C53" s="28">
        <v>65000</v>
      </c>
      <c r="D53" s="156"/>
      <c r="E53" s="157"/>
      <c r="F53" s="240"/>
      <c r="I53" s="159"/>
    </row>
    <row r="54" spans="1:11" s="52" customFormat="1" ht="13.5" customHeight="1" x14ac:dyDescent="0.25">
      <c r="A54" s="52" t="s">
        <v>70</v>
      </c>
      <c r="B54" s="81" t="s">
        <v>71</v>
      </c>
      <c r="C54" s="28">
        <v>30540</v>
      </c>
      <c r="D54" s="105"/>
      <c r="E54" s="105"/>
      <c r="F54" s="67"/>
      <c r="G54" s="106"/>
      <c r="H54" s="107"/>
    </row>
    <row r="55" spans="1:11" s="84" customFormat="1" x14ac:dyDescent="0.3">
      <c r="A55" s="52" t="s">
        <v>72</v>
      </c>
      <c r="B55" s="28" t="s">
        <v>73</v>
      </c>
      <c r="C55" s="28">
        <v>22500</v>
      </c>
      <c r="D55" s="82"/>
      <c r="E55" s="83"/>
    </row>
    <row r="56" spans="1:11" s="84" customFormat="1" x14ac:dyDescent="0.3">
      <c r="A56" s="52" t="s">
        <v>74</v>
      </c>
      <c r="B56" s="28" t="s">
        <v>75</v>
      </c>
      <c r="C56" s="28">
        <v>57800</v>
      </c>
      <c r="D56" s="82"/>
      <c r="E56" s="83"/>
    </row>
    <row r="57" spans="1:11" s="84" customFormat="1" x14ac:dyDescent="0.3">
      <c r="A57" s="52" t="s">
        <v>76</v>
      </c>
      <c r="B57" s="28" t="s">
        <v>77</v>
      </c>
      <c r="C57" s="28">
        <v>50000</v>
      </c>
      <c r="D57" s="82"/>
      <c r="E57" s="83"/>
    </row>
    <row r="58" spans="1:11" s="52" customFormat="1" ht="13.5" customHeight="1" x14ac:dyDescent="0.25">
      <c r="A58" s="68" t="s">
        <v>78</v>
      </c>
      <c r="B58" s="83" t="s">
        <v>79</v>
      </c>
      <c r="C58" s="40">
        <f>SUM(C59:C60)</f>
        <v>89300</v>
      </c>
      <c r="D58" s="105"/>
      <c r="E58" s="105"/>
      <c r="F58" s="67"/>
      <c r="G58" s="106"/>
      <c r="H58" s="107"/>
    </row>
    <row r="59" spans="1:11" s="84" customFormat="1" x14ac:dyDescent="0.3">
      <c r="A59" s="27" t="s">
        <v>80</v>
      </c>
      <c r="B59" s="81" t="s">
        <v>81</v>
      </c>
      <c r="C59" s="28">
        <v>43500</v>
      </c>
      <c r="D59" s="85"/>
      <c r="E59" s="85"/>
    </row>
    <row r="60" spans="1:11" s="84" customFormat="1" x14ac:dyDescent="0.3">
      <c r="A60" s="52" t="s">
        <v>82</v>
      </c>
      <c r="B60" s="69" t="s">
        <v>83</v>
      </c>
      <c r="C60" s="76">
        <v>45800</v>
      </c>
      <c r="D60" s="236"/>
      <c r="E60" s="236"/>
      <c r="F60" s="236"/>
    </row>
    <row r="61" spans="1:11" s="84" customFormat="1" x14ac:dyDescent="0.3">
      <c r="A61" s="68" t="s">
        <v>84</v>
      </c>
      <c r="B61" s="83" t="s">
        <v>273</v>
      </c>
      <c r="C61" s="224">
        <f>SUM(C62:C64)</f>
        <v>210380</v>
      </c>
      <c r="E61" s="236"/>
      <c r="F61" s="236"/>
    </row>
    <row r="62" spans="1:11" s="75" customFormat="1" ht="13.5" customHeight="1" x14ac:dyDescent="0.25">
      <c r="A62" s="52" t="s">
        <v>86</v>
      </c>
      <c r="B62" s="69" t="s">
        <v>87</v>
      </c>
      <c r="C62" s="28">
        <v>26100</v>
      </c>
      <c r="D62" s="82"/>
      <c r="E62" s="83"/>
      <c r="F62" s="94"/>
      <c r="G62" s="95"/>
      <c r="H62" s="81"/>
    </row>
    <row r="63" spans="1:11" s="239" customFormat="1" x14ac:dyDescent="0.3">
      <c r="A63" s="52" t="s">
        <v>274</v>
      </c>
      <c r="B63" s="69" t="s">
        <v>273</v>
      </c>
      <c r="C63" s="28">
        <v>112280</v>
      </c>
      <c r="E63" s="236"/>
      <c r="F63" s="236"/>
      <c r="G63" s="238"/>
      <c r="H63" s="238"/>
      <c r="I63" s="238"/>
      <c r="J63" s="238"/>
      <c r="K63" s="238"/>
    </row>
    <row r="64" spans="1:11" s="75" customFormat="1" ht="13.5" customHeight="1" x14ac:dyDescent="0.25">
      <c r="A64" s="27" t="s">
        <v>91</v>
      </c>
      <c r="B64" s="81" t="s">
        <v>92</v>
      </c>
      <c r="C64" s="28">
        <v>72000</v>
      </c>
      <c r="F64" s="108"/>
      <c r="G64" s="109"/>
    </row>
    <row r="65" spans="1:11" s="239" customFormat="1" ht="13.5" thickBot="1" x14ac:dyDescent="0.35">
      <c r="A65" s="52"/>
      <c r="B65" s="69"/>
      <c r="C65" s="69"/>
      <c r="E65" s="236"/>
      <c r="F65" s="236"/>
      <c r="G65" s="238"/>
      <c r="H65" s="238"/>
      <c r="I65" s="238"/>
      <c r="J65" s="238"/>
      <c r="K65" s="238"/>
    </row>
    <row r="66" spans="1:11" s="239" customFormat="1" ht="13.5" thickBot="1" x14ac:dyDescent="0.35">
      <c r="A66" s="1307" t="s">
        <v>93</v>
      </c>
      <c r="B66" s="1308"/>
      <c r="C66" s="241">
        <f>C67+C70+C73+C76+C78+C80</f>
        <v>3392770</v>
      </c>
      <c r="E66" s="236"/>
      <c r="F66" s="236"/>
      <c r="G66" s="238"/>
      <c r="H66" s="238"/>
      <c r="I66" s="238"/>
      <c r="J66" s="238"/>
      <c r="K66" s="238"/>
    </row>
    <row r="67" spans="1:11" s="242" customFormat="1" x14ac:dyDescent="0.3">
      <c r="A67" s="223" t="s">
        <v>94</v>
      </c>
      <c r="B67" s="228" t="s">
        <v>95</v>
      </c>
      <c r="C67" s="224">
        <f>SUM(C68:C69)</f>
        <v>220100</v>
      </c>
      <c r="E67" s="85"/>
      <c r="F67" s="85"/>
      <c r="G67" s="243"/>
      <c r="H67" s="243"/>
      <c r="I67" s="243"/>
      <c r="J67" s="243"/>
      <c r="K67" s="243"/>
    </row>
    <row r="68" spans="1:11" customFormat="1" ht="12.5" x14ac:dyDescent="0.25">
      <c r="A68" s="27" t="s">
        <v>275</v>
      </c>
      <c r="B68" s="108" t="s">
        <v>276</v>
      </c>
      <c r="C68" s="122">
        <v>125000</v>
      </c>
      <c r="E68" s="165"/>
      <c r="G68" s="69"/>
    </row>
    <row r="69" spans="1:11" s="84" customFormat="1" x14ac:dyDescent="0.3">
      <c r="A69" s="89" t="s">
        <v>98</v>
      </c>
      <c r="B69" s="89" t="s">
        <v>99</v>
      </c>
      <c r="C69" s="76">
        <v>95100</v>
      </c>
      <c r="F69" s="236"/>
    </row>
    <row r="70" spans="1:11" s="84" customFormat="1" x14ac:dyDescent="0.3">
      <c r="A70" s="244" t="s">
        <v>158</v>
      </c>
      <c r="B70" s="245" t="s">
        <v>101</v>
      </c>
      <c r="C70" s="40">
        <f>SUM(C71:C72)</f>
        <v>242100</v>
      </c>
      <c r="F70" s="236"/>
    </row>
    <row r="71" spans="1:11" s="75" customFormat="1" ht="13.5" customHeight="1" x14ac:dyDescent="0.3">
      <c r="A71" s="89" t="s">
        <v>102</v>
      </c>
      <c r="B71" s="81" t="s">
        <v>103</v>
      </c>
      <c r="C71" s="28">
        <v>155600</v>
      </c>
      <c r="F71" s="124"/>
      <c r="G71" s="83"/>
      <c r="H71" s="232"/>
    </row>
    <row r="72" spans="1:11" s="84" customFormat="1" x14ac:dyDescent="0.3">
      <c r="A72" s="89" t="s">
        <v>104</v>
      </c>
      <c r="B72" s="89" t="s">
        <v>105</v>
      </c>
      <c r="C72" s="28">
        <v>86500</v>
      </c>
      <c r="F72" s="236"/>
    </row>
    <row r="73" spans="1:11" s="84" customFormat="1" x14ac:dyDescent="0.3">
      <c r="A73" s="244" t="s">
        <v>106</v>
      </c>
      <c r="B73" s="223" t="s">
        <v>107</v>
      </c>
      <c r="C73" s="224">
        <f>SUM(C74:C75)</f>
        <v>1132000</v>
      </c>
      <c r="F73" s="236"/>
    </row>
    <row r="74" spans="1:11" s="84" customFormat="1" x14ac:dyDescent="0.3">
      <c r="A74" s="154" t="s">
        <v>108</v>
      </c>
      <c r="B74" s="89" t="s">
        <v>109</v>
      </c>
      <c r="C74" s="76">
        <v>7000</v>
      </c>
      <c r="F74" s="236"/>
    </row>
    <row r="75" spans="1:11" s="84" customFormat="1" x14ac:dyDescent="0.3">
      <c r="A75" s="154" t="s">
        <v>110</v>
      </c>
      <c r="B75" s="154" t="s">
        <v>111</v>
      </c>
      <c r="C75" s="76">
        <v>1125000</v>
      </c>
      <c r="F75" s="85"/>
    </row>
    <row r="76" spans="1:11" s="84" customFormat="1" x14ac:dyDescent="0.3">
      <c r="A76" s="223" t="s">
        <v>112</v>
      </c>
      <c r="B76" s="244" t="s">
        <v>113</v>
      </c>
      <c r="C76" s="224">
        <f>SUM(C77)</f>
        <v>8000</v>
      </c>
      <c r="F76" s="85"/>
    </row>
    <row r="77" spans="1:11" s="84" customFormat="1" x14ac:dyDescent="0.3">
      <c r="A77" s="89" t="s">
        <v>277</v>
      </c>
      <c r="B77" s="89" t="s">
        <v>278</v>
      </c>
      <c r="C77" s="76">
        <v>8000</v>
      </c>
      <c r="F77" s="85"/>
    </row>
    <row r="78" spans="1:11" s="84" customFormat="1" x14ac:dyDescent="0.3">
      <c r="A78" s="244" t="s">
        <v>279</v>
      </c>
      <c r="B78" s="244" t="s">
        <v>117</v>
      </c>
      <c r="C78" s="224">
        <f>SUM(C79)</f>
        <v>130000</v>
      </c>
      <c r="E78" s="85"/>
      <c r="F78" s="246"/>
    </row>
    <row r="79" spans="1:11" s="84" customFormat="1" x14ac:dyDescent="0.3">
      <c r="A79" s="154" t="s">
        <v>118</v>
      </c>
      <c r="B79" s="154" t="s">
        <v>117</v>
      </c>
      <c r="C79" s="76">
        <v>130000</v>
      </c>
      <c r="E79" s="247"/>
      <c r="F79" s="76"/>
    </row>
    <row r="80" spans="1:11" s="84" customFormat="1" x14ac:dyDescent="0.3">
      <c r="A80" s="244" t="s">
        <v>119</v>
      </c>
      <c r="B80" s="244" t="s">
        <v>122</v>
      </c>
      <c r="C80" s="224">
        <f>SUM(C81:C84)</f>
        <v>1660570</v>
      </c>
      <c r="F80" s="85"/>
    </row>
    <row r="81" spans="1:11" s="84" customFormat="1" x14ac:dyDescent="0.3">
      <c r="A81" s="154" t="s">
        <v>121</v>
      </c>
      <c r="B81" s="154" t="s">
        <v>122</v>
      </c>
      <c r="C81" s="76">
        <v>1050000</v>
      </c>
      <c r="F81" s="236"/>
    </row>
    <row r="82" spans="1:11" s="84" customFormat="1" x14ac:dyDescent="0.3">
      <c r="A82" s="154" t="s">
        <v>123</v>
      </c>
      <c r="B82" s="154" t="s">
        <v>124</v>
      </c>
      <c r="C82" s="76">
        <v>34450</v>
      </c>
      <c r="F82" s="236"/>
    </row>
    <row r="83" spans="1:11" s="75" customFormat="1" ht="13.5" customHeight="1" x14ac:dyDescent="0.25">
      <c r="A83" s="27" t="s">
        <v>125</v>
      </c>
      <c r="B83" s="81" t="s">
        <v>166</v>
      </c>
      <c r="C83" s="28">
        <v>51120</v>
      </c>
      <c r="D83" s="248"/>
      <c r="E83" s="109"/>
      <c r="F83" s="249"/>
    </row>
    <row r="84" spans="1:11" s="84" customFormat="1" x14ac:dyDescent="0.3">
      <c r="A84" s="154" t="s">
        <v>127</v>
      </c>
      <c r="B84" s="154" t="s">
        <v>120</v>
      </c>
      <c r="C84" s="76">
        <v>525000</v>
      </c>
      <c r="E84" s="236"/>
      <c r="F84" s="247"/>
    </row>
    <row r="85" spans="1:11" s="239" customFormat="1" thickBot="1" x14ac:dyDescent="0.3">
      <c r="A85" s="53"/>
      <c r="B85" s="53"/>
      <c r="C85" s="250"/>
      <c r="D85" s="251"/>
      <c r="E85" s="53"/>
      <c r="F85" s="237"/>
      <c r="G85" s="238"/>
      <c r="H85" s="238"/>
      <c r="I85" s="238"/>
      <c r="J85" s="238"/>
      <c r="K85" s="238"/>
    </row>
    <row r="86" spans="1:11" s="75" customFormat="1" ht="13.5" thickBot="1" x14ac:dyDescent="0.35">
      <c r="A86" s="1276" t="s">
        <v>128</v>
      </c>
      <c r="B86" s="1277"/>
      <c r="C86" s="92">
        <f>C87+C90</f>
        <v>59789000</v>
      </c>
      <c r="D86" s="82"/>
      <c r="E86" s="252"/>
      <c r="F86" s="232"/>
    </row>
    <row r="87" spans="1:11" s="94" customFormat="1" x14ac:dyDescent="0.3">
      <c r="A87" s="68" t="s">
        <v>249</v>
      </c>
      <c r="B87" s="46" t="s">
        <v>280</v>
      </c>
      <c r="C87" s="58">
        <f>SUM(C88:C89)</f>
        <v>58211000</v>
      </c>
      <c r="D87" s="253"/>
      <c r="E87" s="254"/>
      <c r="F87" s="229"/>
    </row>
    <row r="88" spans="1:11" s="75" customFormat="1" x14ac:dyDescent="0.3">
      <c r="A88" s="27" t="s">
        <v>281</v>
      </c>
      <c r="B88" s="81" t="s">
        <v>282</v>
      </c>
      <c r="C88" s="28">
        <v>58056000</v>
      </c>
      <c r="D88" s="124"/>
      <c r="E88" s="255"/>
      <c r="F88" s="229"/>
      <c r="G88" s="95"/>
      <c r="H88" s="81"/>
    </row>
    <row r="89" spans="1:11" s="75" customFormat="1" x14ac:dyDescent="0.3">
      <c r="A89" s="27" t="s">
        <v>283</v>
      </c>
      <c r="B89" s="81" t="s">
        <v>284</v>
      </c>
      <c r="C89" s="28">
        <v>155000</v>
      </c>
      <c r="D89" s="124"/>
      <c r="E89" s="255"/>
      <c r="F89" s="229"/>
      <c r="G89" s="95"/>
      <c r="H89" s="81"/>
    </row>
    <row r="90" spans="1:11" s="75" customFormat="1" x14ac:dyDescent="0.3">
      <c r="A90" s="68" t="s">
        <v>129</v>
      </c>
      <c r="B90" s="46" t="s">
        <v>130</v>
      </c>
      <c r="C90" s="40">
        <f>SUM(C91)</f>
        <v>1578000</v>
      </c>
      <c r="D90" s="124"/>
      <c r="E90" s="255"/>
      <c r="F90" s="229"/>
      <c r="G90" s="95"/>
      <c r="H90" s="81"/>
    </row>
    <row r="91" spans="1:11" s="75" customFormat="1" x14ac:dyDescent="0.3">
      <c r="A91" s="52" t="s">
        <v>133</v>
      </c>
      <c r="B91" s="81" t="s">
        <v>285</v>
      </c>
      <c r="C91" s="28">
        <v>1578000</v>
      </c>
      <c r="D91" s="124"/>
      <c r="E91" s="255"/>
      <c r="F91" s="229"/>
      <c r="G91" s="95"/>
      <c r="H91" s="81"/>
    </row>
    <row r="92" spans="1:11" s="84" customFormat="1" ht="13.5" thickBot="1" x14ac:dyDescent="0.35">
      <c r="A92" s="154"/>
      <c r="B92" s="154"/>
      <c r="C92" s="76"/>
      <c r="D92" s="247"/>
      <c r="E92" s="236"/>
      <c r="F92" s="236"/>
    </row>
    <row r="93" spans="1:11" s="239" customFormat="1" ht="13.5" thickBot="1" x14ac:dyDescent="0.35">
      <c r="A93" s="1300" t="s">
        <v>135</v>
      </c>
      <c r="B93" s="1301"/>
      <c r="C93" s="256">
        <f>C94+C97+C99+C103</f>
        <v>189823</v>
      </c>
      <c r="D93" s="236"/>
      <c r="E93" s="236"/>
      <c r="F93" s="237"/>
      <c r="G93" s="238"/>
      <c r="H93" s="238"/>
      <c r="I93" s="238"/>
      <c r="J93" s="238"/>
      <c r="K93" s="238"/>
    </row>
    <row r="94" spans="1:11" s="67" customFormat="1" x14ac:dyDescent="0.25">
      <c r="A94" s="39" t="s">
        <v>323</v>
      </c>
      <c r="B94" s="40" t="s">
        <v>324</v>
      </c>
      <c r="C94" s="40">
        <f>SUM(C95:C96)</f>
        <v>2</v>
      </c>
      <c r="D94" s="69"/>
      <c r="E94" s="105"/>
      <c r="G94" s="106"/>
    </row>
    <row r="95" spans="1:11" s="67" customFormat="1" x14ac:dyDescent="0.25">
      <c r="A95" s="27" t="s">
        <v>325</v>
      </c>
      <c r="B95" s="27" t="s">
        <v>326</v>
      </c>
      <c r="C95" s="28">
        <v>1</v>
      </c>
      <c r="D95" s="28"/>
      <c r="E95" s="105"/>
      <c r="G95" s="106"/>
    </row>
    <row r="96" spans="1:11" s="67" customFormat="1" x14ac:dyDescent="0.25">
      <c r="A96" s="27" t="s">
        <v>327</v>
      </c>
      <c r="B96" s="27" t="s">
        <v>328</v>
      </c>
      <c r="C96" s="28">
        <v>1</v>
      </c>
      <c r="D96" s="28"/>
      <c r="E96" s="105"/>
      <c r="G96" s="106"/>
    </row>
    <row r="97" spans="1:11" s="75" customFormat="1" ht="13.5" customHeight="1" x14ac:dyDescent="0.3">
      <c r="A97" s="68" t="s">
        <v>329</v>
      </c>
      <c r="B97" s="83" t="s">
        <v>330</v>
      </c>
      <c r="C97" s="40">
        <f>SUM(C98)</f>
        <v>1</v>
      </c>
      <c r="D97" s="82"/>
      <c r="E97" s="72"/>
      <c r="F97" s="94"/>
      <c r="G97" s="95"/>
      <c r="H97" s="81"/>
    </row>
    <row r="98" spans="1:11" s="75" customFormat="1" ht="13.5" customHeight="1" x14ac:dyDescent="0.3">
      <c r="A98" s="52" t="s">
        <v>331</v>
      </c>
      <c r="B98" s="28" t="s">
        <v>332</v>
      </c>
      <c r="C98" s="28">
        <v>1</v>
      </c>
      <c r="D98" s="82"/>
      <c r="E98" s="72"/>
      <c r="F98" s="94"/>
      <c r="G98" s="95"/>
      <c r="H98" s="81"/>
    </row>
    <row r="99" spans="1:11" s="242" customFormat="1" ht="13.5" customHeight="1" x14ac:dyDescent="0.3">
      <c r="A99" s="68" t="s">
        <v>136</v>
      </c>
      <c r="B99" s="228" t="s">
        <v>137</v>
      </c>
      <c r="C99" s="224">
        <f>SUM(C100:C102)</f>
        <v>127320</v>
      </c>
      <c r="D99" s="85"/>
      <c r="E99" s="85"/>
      <c r="F99" s="257"/>
      <c r="G99" s="243"/>
      <c r="H99" s="243"/>
      <c r="I99" s="243"/>
      <c r="J99" s="243"/>
      <c r="K99" s="243"/>
    </row>
    <row r="100" spans="1:11" s="75" customFormat="1" ht="13.5" customHeight="1" x14ac:dyDescent="0.3">
      <c r="A100" s="52" t="s">
        <v>138</v>
      </c>
      <c r="B100" s="69" t="s">
        <v>286</v>
      </c>
      <c r="C100" s="28">
        <v>31920</v>
      </c>
      <c r="D100" s="82"/>
      <c r="E100" s="83"/>
      <c r="F100" s="229"/>
      <c r="G100" s="95"/>
      <c r="H100" s="81"/>
    </row>
    <row r="101" spans="1:11" s="75" customFormat="1" ht="13.5" customHeight="1" x14ac:dyDescent="0.3">
      <c r="A101" s="27" t="s">
        <v>140</v>
      </c>
      <c r="B101" s="28" t="s">
        <v>141</v>
      </c>
      <c r="C101" s="28">
        <v>65400</v>
      </c>
      <c r="D101" s="82"/>
      <c r="E101" s="83"/>
      <c r="F101" s="234"/>
      <c r="G101" s="231"/>
      <c r="H101" s="81"/>
    </row>
    <row r="102" spans="1:11" s="75" customFormat="1" ht="13.5" customHeight="1" x14ac:dyDescent="0.25">
      <c r="A102" s="52" t="s">
        <v>142</v>
      </c>
      <c r="B102" s="69" t="s">
        <v>143</v>
      </c>
      <c r="C102" s="28">
        <v>30000</v>
      </c>
      <c r="D102" s="82"/>
      <c r="E102" s="83"/>
      <c r="F102" s="94"/>
      <c r="G102" s="95"/>
      <c r="H102" s="81"/>
    </row>
    <row r="103" spans="1:11" s="75" customFormat="1" ht="13.5" customHeight="1" x14ac:dyDescent="0.3">
      <c r="A103" s="68" t="s">
        <v>144</v>
      </c>
      <c r="B103" s="83" t="s">
        <v>145</v>
      </c>
      <c r="C103" s="40">
        <f>SUM(C104)</f>
        <v>62500</v>
      </c>
      <c r="D103" s="82"/>
      <c r="E103" s="83"/>
      <c r="F103" s="234"/>
      <c r="G103" s="231"/>
      <c r="H103" s="81"/>
    </row>
    <row r="104" spans="1:11" s="75" customFormat="1" ht="13.5" customHeight="1" x14ac:dyDescent="0.3">
      <c r="A104" s="52" t="s">
        <v>146</v>
      </c>
      <c r="B104" s="69" t="s">
        <v>147</v>
      </c>
      <c r="C104" s="28">
        <v>62500</v>
      </c>
      <c r="D104" s="82"/>
      <c r="E104" s="83"/>
      <c r="F104" s="229"/>
      <c r="G104" s="95"/>
      <c r="H104" s="81"/>
    </row>
    <row r="105" spans="1:11" s="75" customFormat="1" ht="13.5" customHeight="1" thickBot="1" x14ac:dyDescent="0.35">
      <c r="A105" s="52"/>
      <c r="B105" s="69"/>
      <c r="C105" s="69"/>
      <c r="D105" s="82"/>
      <c r="E105" s="83"/>
      <c r="F105" s="229"/>
      <c r="G105" s="95"/>
      <c r="H105" s="81"/>
    </row>
    <row r="106" spans="1:11" s="67" customFormat="1" x14ac:dyDescent="0.25">
      <c r="A106" s="10" t="s">
        <v>287</v>
      </c>
      <c r="B106" s="11"/>
      <c r="C106" s="12"/>
      <c r="D106" s="13" t="s">
        <v>1</v>
      </c>
      <c r="E106" s="14" t="s">
        <v>288</v>
      </c>
      <c r="F106" s="5"/>
      <c r="G106" s="61"/>
      <c r="H106" s="80"/>
      <c r="I106" s="80"/>
      <c r="J106" s="80"/>
    </row>
    <row r="107" spans="1:11" s="67" customFormat="1" ht="13.5" thickBot="1" x14ac:dyDescent="0.3">
      <c r="A107" s="15"/>
      <c r="B107" s="16"/>
      <c r="C107" s="17"/>
      <c r="D107" s="18"/>
      <c r="E107" s="19"/>
      <c r="F107" s="5"/>
      <c r="G107" s="61"/>
      <c r="H107" s="80"/>
      <c r="I107" s="80"/>
      <c r="J107" s="80"/>
    </row>
    <row r="108" spans="1:11" s="5" customFormat="1" ht="12.75" customHeight="1" x14ac:dyDescent="0.25">
      <c r="A108" s="1268" t="s">
        <v>289</v>
      </c>
      <c r="B108" s="1269"/>
      <c r="C108" s="1269"/>
      <c r="D108" s="1269"/>
      <c r="E108" s="1270"/>
      <c r="G108" s="61"/>
    </row>
    <row r="109" spans="1:11" s="5" customFormat="1" ht="12.75" customHeight="1" x14ac:dyDescent="0.25">
      <c r="A109" s="1311"/>
      <c r="B109" s="1312"/>
      <c r="C109" s="1312"/>
      <c r="D109" s="1312"/>
      <c r="E109" s="1313"/>
      <c r="G109" s="61"/>
    </row>
    <row r="110" spans="1:11" s="5" customFormat="1" ht="12.75" customHeight="1" x14ac:dyDescent="0.25">
      <c r="A110" s="1311"/>
      <c r="B110" s="1312"/>
      <c r="C110" s="1312"/>
      <c r="D110" s="1312"/>
      <c r="E110" s="1313"/>
      <c r="G110" s="61"/>
    </row>
    <row r="111" spans="1:11" s="5" customFormat="1" ht="12.75" customHeight="1" thickBot="1" x14ac:dyDescent="0.3">
      <c r="A111" s="1271"/>
      <c r="B111" s="1272"/>
      <c r="C111" s="1272"/>
      <c r="D111" s="1272"/>
      <c r="E111" s="1273"/>
      <c r="G111" s="61"/>
    </row>
    <row r="112" spans="1:11" s="6" customFormat="1" ht="12.75" customHeight="1" x14ac:dyDescent="0.25">
      <c r="A112" s="26" t="s">
        <v>398</v>
      </c>
      <c r="B112" s="27"/>
      <c r="C112" s="28"/>
      <c r="D112" s="28"/>
      <c r="E112" s="29"/>
      <c r="F112" s="5"/>
      <c r="G112" s="61"/>
      <c r="H112" s="5"/>
      <c r="I112" s="5"/>
      <c r="J112" s="5"/>
    </row>
    <row r="113" spans="1:9" s="6" customFormat="1" ht="12.75" customHeight="1" x14ac:dyDescent="0.25">
      <c r="A113" s="1325" t="s">
        <v>1029</v>
      </c>
      <c r="B113" s="1326"/>
      <c r="C113" s="1326"/>
      <c r="D113" s="1326"/>
      <c r="E113" s="1327"/>
      <c r="F113" s="5"/>
      <c r="G113" s="61"/>
    </row>
    <row r="114" spans="1:9" s="6" customFormat="1" ht="13.5" customHeight="1" x14ac:dyDescent="0.25">
      <c r="A114" s="26" t="s">
        <v>1030</v>
      </c>
      <c r="B114" s="27"/>
      <c r="C114" s="28"/>
      <c r="D114" s="28"/>
      <c r="E114" s="29"/>
      <c r="G114" s="258"/>
    </row>
    <row r="115" spans="1:9" s="6" customFormat="1" ht="13.5" customHeight="1" thickBot="1" x14ac:dyDescent="0.3">
      <c r="A115" s="30" t="s">
        <v>4</v>
      </c>
      <c r="B115" s="31"/>
      <c r="C115" s="32"/>
      <c r="D115" s="32"/>
      <c r="E115" s="33"/>
      <c r="G115" s="258"/>
    </row>
    <row r="116" spans="1:9" s="6" customFormat="1" ht="13.5" customHeight="1" thickBot="1" x14ac:dyDescent="0.3">
      <c r="A116" s="34" t="s">
        <v>5</v>
      </c>
      <c r="B116" s="35"/>
      <c r="C116" s="36"/>
      <c r="D116" s="37"/>
      <c r="E116" s="38">
        <f>+C118+C132+C146</f>
        <v>4670150</v>
      </c>
      <c r="F116" s="259"/>
      <c r="G116" s="259"/>
    </row>
    <row r="117" spans="1:9" s="6" customFormat="1" ht="13.5" customHeight="1" thickBot="1" x14ac:dyDescent="0.3">
      <c r="A117" s="39"/>
      <c r="B117" s="39"/>
      <c r="C117" s="40"/>
      <c r="D117" s="40"/>
      <c r="F117" s="151"/>
      <c r="G117" s="258"/>
    </row>
    <row r="118" spans="1:9" s="6" customFormat="1" ht="14.25" customHeight="1" thickBot="1" x14ac:dyDescent="0.3">
      <c r="A118" s="1290" t="s">
        <v>49</v>
      </c>
      <c r="B118" s="1291"/>
      <c r="C118" s="56">
        <f>C119+C121+C123+C126+C129</f>
        <v>108500</v>
      </c>
      <c r="D118" s="41"/>
      <c r="F118" s="151"/>
      <c r="G118" s="258"/>
    </row>
    <row r="119" spans="1:9" s="61" customFormat="1" ht="14.25" customHeight="1" x14ac:dyDescent="0.25">
      <c r="A119" s="39" t="s">
        <v>58</v>
      </c>
      <c r="B119" s="68" t="s">
        <v>59</v>
      </c>
      <c r="C119" s="58">
        <f>SUM(C120)</f>
        <v>8500</v>
      </c>
      <c r="D119" s="59"/>
      <c r="F119" s="153"/>
    </row>
    <row r="120" spans="1:9" s="67" customFormat="1" ht="14.25" customHeight="1" x14ac:dyDescent="0.25">
      <c r="A120" s="27" t="s">
        <v>60</v>
      </c>
      <c r="B120" s="69" t="s">
        <v>61</v>
      </c>
      <c r="C120" s="28">
        <v>8500</v>
      </c>
      <c r="D120" s="105"/>
      <c r="E120" s="105"/>
      <c r="G120" s="106"/>
    </row>
    <row r="121" spans="1:9" s="67" customFormat="1" ht="14.25" customHeight="1" x14ac:dyDescent="0.25">
      <c r="A121" s="39" t="s">
        <v>62</v>
      </c>
      <c r="B121" s="40" t="s">
        <v>290</v>
      </c>
      <c r="C121" s="40">
        <f>SUM(C122)</f>
        <v>22600</v>
      </c>
      <c r="D121" s="105"/>
      <c r="E121" s="105"/>
      <c r="G121" s="106"/>
    </row>
    <row r="122" spans="1:9" s="67" customFormat="1" ht="14.25" customHeight="1" x14ac:dyDescent="0.25">
      <c r="A122" s="27" t="s">
        <v>64</v>
      </c>
      <c r="B122" s="28" t="s">
        <v>65</v>
      </c>
      <c r="C122" s="28">
        <v>22600</v>
      </c>
      <c r="D122" s="105"/>
      <c r="E122" s="105"/>
      <c r="G122" s="106"/>
    </row>
    <row r="123" spans="1:9" s="67" customFormat="1" ht="13.5" customHeight="1" x14ac:dyDescent="0.25">
      <c r="A123" s="68" t="s">
        <v>66</v>
      </c>
      <c r="B123" s="83" t="s">
        <v>154</v>
      </c>
      <c r="C123" s="40">
        <f>SUM(C124:C125)</f>
        <v>32700</v>
      </c>
      <c r="D123" s="105"/>
      <c r="E123" s="105"/>
      <c r="G123" s="106"/>
    </row>
    <row r="124" spans="1:9" s="67" customFormat="1" ht="14.25" customHeight="1" x14ac:dyDescent="0.25">
      <c r="A124" s="52" t="s">
        <v>68</v>
      </c>
      <c r="B124" s="69" t="s">
        <v>155</v>
      </c>
      <c r="C124" s="28">
        <v>16700</v>
      </c>
      <c r="D124" s="105"/>
      <c r="E124" s="105"/>
      <c r="G124" s="106"/>
    </row>
    <row r="125" spans="1:9" s="52" customFormat="1" ht="13.5" customHeight="1" x14ac:dyDescent="0.25">
      <c r="A125" s="27" t="s">
        <v>156</v>
      </c>
      <c r="B125" s="81" t="s">
        <v>195</v>
      </c>
      <c r="C125" s="28">
        <v>16000</v>
      </c>
      <c r="D125" s="82"/>
      <c r="E125" s="83"/>
      <c r="F125" s="108"/>
      <c r="G125" s="28"/>
      <c r="H125" s="27"/>
      <c r="I125" s="149"/>
    </row>
    <row r="126" spans="1:9" s="67" customFormat="1" ht="13.5" customHeight="1" x14ac:dyDescent="0.25">
      <c r="A126" s="68" t="s">
        <v>78</v>
      </c>
      <c r="B126" s="83" t="s">
        <v>79</v>
      </c>
      <c r="C126" s="40">
        <f>SUM(C127:C128)</f>
        <v>25700</v>
      </c>
      <c r="D126" s="105"/>
      <c r="E126" s="105"/>
      <c r="G126" s="106"/>
    </row>
    <row r="127" spans="1:9" s="67" customFormat="1" ht="13.5" customHeight="1" x14ac:dyDescent="0.25">
      <c r="A127" s="52" t="s">
        <v>181</v>
      </c>
      <c r="B127" s="69" t="s">
        <v>182</v>
      </c>
      <c r="C127" s="28">
        <v>8700</v>
      </c>
      <c r="D127" s="105"/>
      <c r="E127" s="105"/>
      <c r="G127" s="106"/>
    </row>
    <row r="128" spans="1:9" s="67" customFormat="1" ht="13.5" customHeight="1" x14ac:dyDescent="0.25">
      <c r="A128" s="52" t="s">
        <v>82</v>
      </c>
      <c r="B128" s="69" t="s">
        <v>291</v>
      </c>
      <c r="C128" s="28">
        <v>17000</v>
      </c>
      <c r="D128" s="105"/>
      <c r="E128" s="105"/>
      <c r="G128" s="106"/>
    </row>
    <row r="129" spans="1:10" s="67" customFormat="1" ht="13.5" customHeight="1" x14ac:dyDescent="0.25">
      <c r="A129" s="68" t="s">
        <v>84</v>
      </c>
      <c r="B129" s="83" t="s">
        <v>85</v>
      </c>
      <c r="C129" s="40">
        <f>SUM(C130:C130)</f>
        <v>19000</v>
      </c>
      <c r="D129" s="105"/>
      <c r="E129" s="105"/>
      <c r="G129" s="106"/>
    </row>
    <row r="130" spans="1:10" s="67" customFormat="1" ht="13.5" customHeight="1" x14ac:dyDescent="0.25">
      <c r="A130" s="52" t="s">
        <v>90</v>
      </c>
      <c r="B130" s="69" t="s">
        <v>273</v>
      </c>
      <c r="C130" s="28">
        <v>19000</v>
      </c>
      <c r="D130" s="105"/>
      <c r="E130" s="105"/>
      <c r="G130" s="106"/>
    </row>
    <row r="131" spans="1:10" s="67" customFormat="1" ht="13.5" customHeight="1" thickBot="1" x14ac:dyDescent="0.3">
      <c r="A131" s="52"/>
      <c r="B131" s="69"/>
      <c r="C131" s="69"/>
      <c r="D131" s="105"/>
      <c r="E131" s="105"/>
      <c r="G131" s="106"/>
    </row>
    <row r="132" spans="1:10" s="67" customFormat="1" ht="13.5" customHeight="1" thickBot="1" x14ac:dyDescent="0.3">
      <c r="A132" s="1274" t="s">
        <v>93</v>
      </c>
      <c r="B132" s="1275"/>
      <c r="C132" s="87">
        <f>(C135+C138+C141+C133)</f>
        <v>4065250</v>
      </c>
      <c r="D132" s="105"/>
      <c r="E132" s="105"/>
      <c r="G132" s="106"/>
    </row>
    <row r="133" spans="1:10" s="260" customFormat="1" x14ac:dyDescent="0.3">
      <c r="A133" s="68" t="s">
        <v>292</v>
      </c>
      <c r="B133" s="228" t="s">
        <v>293</v>
      </c>
      <c r="C133" s="224">
        <f>SUM(C134)</f>
        <v>3678000</v>
      </c>
      <c r="D133" s="85"/>
      <c r="E133" s="254"/>
    </row>
    <row r="134" spans="1:10" s="75" customFormat="1" ht="13.5" customHeight="1" x14ac:dyDescent="0.25">
      <c r="A134" s="52" t="s">
        <v>294</v>
      </c>
      <c r="B134" s="89" t="s">
        <v>295</v>
      </c>
      <c r="C134" s="28">
        <v>3678000</v>
      </c>
      <c r="D134" s="82"/>
      <c r="E134" s="83"/>
      <c r="F134" s="94"/>
      <c r="G134" s="95"/>
      <c r="H134" s="81"/>
      <c r="J134" s="255"/>
    </row>
    <row r="135" spans="1:10" s="52" customFormat="1" ht="13.5" customHeight="1" x14ac:dyDescent="0.25">
      <c r="A135" s="39" t="s">
        <v>158</v>
      </c>
      <c r="B135" s="83" t="s">
        <v>101</v>
      </c>
      <c r="C135" s="40">
        <f>SUM(C136:C137)</f>
        <v>267250</v>
      </c>
      <c r="D135" s="27"/>
      <c r="E135" s="27"/>
      <c r="F135" s="27"/>
      <c r="G135" s="108"/>
    </row>
    <row r="136" spans="1:10" s="52" customFormat="1" ht="13.5" customHeight="1" x14ac:dyDescent="0.25">
      <c r="A136" s="27" t="s">
        <v>206</v>
      </c>
      <c r="B136" s="27" t="s">
        <v>296</v>
      </c>
      <c r="C136" s="28">
        <f>225000+14000</f>
        <v>239000</v>
      </c>
      <c r="G136" s="27"/>
      <c r="H136" s="27"/>
      <c r="I136" s="27"/>
    </row>
    <row r="137" spans="1:10" s="52" customFormat="1" ht="13.5" customHeight="1" x14ac:dyDescent="0.25">
      <c r="A137" s="27" t="s">
        <v>104</v>
      </c>
      <c r="B137" s="27" t="s">
        <v>105</v>
      </c>
      <c r="C137" s="28">
        <f>23250+5000</f>
        <v>28250</v>
      </c>
      <c r="G137" s="27"/>
      <c r="H137" s="27"/>
      <c r="I137" s="108"/>
    </row>
    <row r="138" spans="1:10" s="52" customFormat="1" ht="13.5" customHeight="1" x14ac:dyDescent="0.25">
      <c r="A138" s="68" t="s">
        <v>106</v>
      </c>
      <c r="B138" s="39" t="s">
        <v>107</v>
      </c>
      <c r="C138" s="40">
        <f>SUM(C139:C140)</f>
        <v>28000</v>
      </c>
      <c r="G138" s="27"/>
      <c r="H138" s="27"/>
      <c r="I138" s="27"/>
    </row>
    <row r="139" spans="1:10" s="52" customFormat="1" ht="13.5" customHeight="1" x14ac:dyDescent="0.25">
      <c r="A139" s="27" t="s">
        <v>108</v>
      </c>
      <c r="B139" s="89" t="s">
        <v>109</v>
      </c>
      <c r="C139" s="28">
        <v>8000</v>
      </c>
      <c r="G139" s="28"/>
      <c r="H139" s="28"/>
    </row>
    <row r="140" spans="1:10" s="52" customFormat="1" ht="13.5" customHeight="1" x14ac:dyDescent="0.25">
      <c r="A140" s="52" t="s">
        <v>110</v>
      </c>
      <c r="B140" s="27" t="s">
        <v>111</v>
      </c>
      <c r="C140" s="28">
        <v>20000</v>
      </c>
      <c r="G140" s="28"/>
      <c r="H140" s="28"/>
    </row>
    <row r="141" spans="1:10" s="52" customFormat="1" ht="13.5" customHeight="1" x14ac:dyDescent="0.25">
      <c r="A141" s="68" t="s">
        <v>119</v>
      </c>
      <c r="B141" s="68" t="s">
        <v>122</v>
      </c>
      <c r="C141" s="40">
        <f>SUM(C142:C144)</f>
        <v>92000</v>
      </c>
      <c r="G141" s="28"/>
      <c r="H141" s="28"/>
    </row>
    <row r="142" spans="1:10" s="52" customFormat="1" ht="13.5" customHeight="1" x14ac:dyDescent="0.25">
      <c r="A142" s="52" t="s">
        <v>121</v>
      </c>
      <c r="B142" s="52" t="s">
        <v>122</v>
      </c>
      <c r="C142" s="28">
        <v>20000</v>
      </c>
      <c r="G142" s="69"/>
      <c r="H142" s="69"/>
      <c r="I142" s="27"/>
    </row>
    <row r="143" spans="1:10" s="52" customFormat="1" ht="13.5" customHeight="1" x14ac:dyDescent="0.25">
      <c r="A143" s="52" t="s">
        <v>123</v>
      </c>
      <c r="B143" s="52" t="s">
        <v>124</v>
      </c>
      <c r="C143" s="28">
        <v>22500</v>
      </c>
      <c r="G143" s="69"/>
      <c r="H143" s="69"/>
    </row>
    <row r="144" spans="1:10" s="52" customFormat="1" ht="13.5" customHeight="1" x14ac:dyDescent="0.25">
      <c r="A144" s="52" t="s">
        <v>127</v>
      </c>
      <c r="B144" s="52" t="s">
        <v>120</v>
      </c>
      <c r="C144" s="28">
        <v>49500</v>
      </c>
      <c r="D144" s="69"/>
      <c r="E144" s="261"/>
      <c r="G144" s="262"/>
    </row>
    <row r="145" spans="1:11" s="67" customFormat="1" ht="13.5" customHeight="1" thickBot="1" x14ac:dyDescent="0.3">
      <c r="A145" s="52"/>
      <c r="B145" s="52"/>
      <c r="C145" s="69"/>
      <c r="D145" s="105"/>
      <c r="E145" s="105"/>
      <c r="F145" s="80"/>
      <c r="G145" s="263"/>
    </row>
    <row r="146" spans="1:11" s="67" customFormat="1" ht="14.25" customHeight="1" thickBot="1" x14ac:dyDescent="0.3">
      <c r="A146" s="1305" t="s">
        <v>135</v>
      </c>
      <c r="B146" s="1306"/>
      <c r="C146" s="144">
        <f>(C147+C151)</f>
        <v>496400</v>
      </c>
      <c r="D146" s="105"/>
      <c r="E146" s="105"/>
      <c r="G146" s="263"/>
    </row>
    <row r="147" spans="1:11" s="146" customFormat="1" ht="14.25" customHeight="1" x14ac:dyDescent="0.25">
      <c r="A147" s="68" t="s">
        <v>136</v>
      </c>
      <c r="B147" s="68" t="s">
        <v>137</v>
      </c>
      <c r="C147" s="58">
        <f>SUM(C148:C150)</f>
        <v>467900</v>
      </c>
      <c r="D147" s="165"/>
      <c r="E147" s="165"/>
      <c r="G147" s="264"/>
    </row>
    <row r="148" spans="1:11" s="75" customFormat="1" ht="13.5" customHeight="1" x14ac:dyDescent="0.3">
      <c r="A148" s="52" t="s">
        <v>138</v>
      </c>
      <c r="B148" s="81" t="s">
        <v>139</v>
      </c>
      <c r="C148" s="28">
        <v>19700</v>
      </c>
      <c r="D148" s="265"/>
      <c r="E148" s="252"/>
      <c r="F148" s="232"/>
    </row>
    <row r="149" spans="1:11" s="67" customFormat="1" ht="14.25" customHeight="1" x14ac:dyDescent="0.25">
      <c r="A149" s="52" t="s">
        <v>297</v>
      </c>
      <c r="B149" s="52" t="s">
        <v>298</v>
      </c>
      <c r="C149" s="28">
        <v>420000</v>
      </c>
      <c r="E149" s="105"/>
      <c r="F149" s="105"/>
      <c r="G149" s="106"/>
    </row>
    <row r="150" spans="1:11" s="67" customFormat="1" ht="14.25" customHeight="1" x14ac:dyDescent="0.25">
      <c r="A150" s="52" t="s">
        <v>140</v>
      </c>
      <c r="B150" s="52" t="s">
        <v>141</v>
      </c>
      <c r="C150" s="28">
        <v>28200</v>
      </c>
      <c r="D150" s="105"/>
      <c r="E150" s="105"/>
      <c r="G150" s="263"/>
    </row>
    <row r="151" spans="1:11" s="81" customFormat="1" x14ac:dyDescent="0.3">
      <c r="A151" s="68" t="s">
        <v>144</v>
      </c>
      <c r="B151" s="83" t="s">
        <v>145</v>
      </c>
      <c r="C151" s="40">
        <f>SUM(C152)</f>
        <v>28500</v>
      </c>
      <c r="D151" s="266"/>
      <c r="E151" s="267"/>
      <c r="F151" s="229"/>
    </row>
    <row r="152" spans="1:11" s="84" customFormat="1" x14ac:dyDescent="0.3">
      <c r="A152" s="52" t="s">
        <v>146</v>
      </c>
      <c r="B152" s="69" t="s">
        <v>147</v>
      </c>
      <c r="C152" s="28">
        <v>28500</v>
      </c>
      <c r="D152" s="265"/>
      <c r="E152" s="252"/>
      <c r="F152" s="232"/>
    </row>
    <row r="153" spans="1:11" s="84" customFormat="1" ht="13.5" thickBot="1" x14ac:dyDescent="0.35">
      <c r="A153" s="52"/>
      <c r="B153" s="69"/>
      <c r="C153" s="28"/>
      <c r="D153" s="265"/>
      <c r="E153" s="252"/>
      <c r="F153" s="232"/>
    </row>
    <row r="154" spans="1:11" s="126" customFormat="1" x14ac:dyDescent="0.25">
      <c r="A154" s="1330" t="s">
        <v>299</v>
      </c>
      <c r="B154" s="1331"/>
      <c r="C154" s="1332"/>
      <c r="D154" s="13" t="s">
        <v>1</v>
      </c>
      <c r="E154" s="14" t="s">
        <v>300</v>
      </c>
      <c r="F154" s="53"/>
      <c r="G154" s="268"/>
      <c r="H154" s="268"/>
      <c r="I154" s="268"/>
      <c r="J154" s="268"/>
      <c r="K154" s="268"/>
    </row>
    <row r="155" spans="1:11" s="126" customFormat="1" ht="13.5" thickBot="1" x14ac:dyDescent="0.3">
      <c r="A155" s="1333"/>
      <c r="B155" s="1334"/>
      <c r="C155" s="1335"/>
      <c r="D155" s="18"/>
      <c r="E155" s="19"/>
      <c r="F155" s="53"/>
      <c r="G155" s="268"/>
      <c r="H155" s="268"/>
      <c r="I155" s="268"/>
      <c r="J155" s="268"/>
      <c r="K155" s="268"/>
    </row>
    <row r="156" spans="1:11" s="271" customFormat="1" ht="39.75" customHeight="1" thickBot="1" x14ac:dyDescent="0.3">
      <c r="A156" s="1284" t="s">
        <v>301</v>
      </c>
      <c r="B156" s="1285"/>
      <c r="C156" s="1285"/>
      <c r="D156" s="1285"/>
      <c r="E156" s="1286"/>
      <c r="F156" s="269"/>
      <c r="G156" s="270"/>
      <c r="H156" s="270"/>
      <c r="I156" s="270"/>
      <c r="J156" s="270"/>
      <c r="K156" s="270"/>
    </row>
    <row r="157" spans="1:11" s="126" customFormat="1" ht="12.5" x14ac:dyDescent="0.25">
      <c r="A157" s="22" t="s">
        <v>398</v>
      </c>
      <c r="B157" s="23"/>
      <c r="C157" s="24"/>
      <c r="D157" s="24"/>
      <c r="E157" s="25"/>
      <c r="F157" s="53"/>
      <c r="G157" s="268"/>
      <c r="H157" s="268"/>
      <c r="I157" s="268"/>
      <c r="J157" s="268"/>
      <c r="K157" s="268"/>
    </row>
    <row r="158" spans="1:11" s="126" customFormat="1" ht="12.5" x14ac:dyDescent="0.25">
      <c r="A158" s="206" t="s">
        <v>271</v>
      </c>
      <c r="B158" s="27"/>
      <c r="C158" s="28"/>
      <c r="D158" s="28"/>
      <c r="E158" s="29"/>
      <c r="F158" s="53"/>
      <c r="G158" s="268"/>
      <c r="H158" s="268"/>
      <c r="I158" s="268"/>
      <c r="J158" s="268"/>
      <c r="K158" s="268"/>
    </row>
    <row r="159" spans="1:11" s="126" customFormat="1" ht="12.5" x14ac:dyDescent="0.25">
      <c r="A159" s="206" t="s">
        <v>1028</v>
      </c>
      <c r="B159" s="27"/>
      <c r="C159" s="28"/>
      <c r="D159" s="28"/>
      <c r="E159" s="29"/>
      <c r="F159" s="53"/>
      <c r="G159" s="268"/>
      <c r="H159" s="268"/>
      <c r="I159" s="268"/>
      <c r="J159" s="268"/>
      <c r="K159" s="268"/>
    </row>
    <row r="160" spans="1:11" s="126" customFormat="1" thickBot="1" x14ac:dyDescent="0.3">
      <c r="A160" s="30" t="s">
        <v>4</v>
      </c>
      <c r="B160" s="31"/>
      <c r="C160" s="32"/>
      <c r="D160" s="32"/>
      <c r="E160" s="33"/>
      <c r="F160" s="53"/>
      <c r="G160" s="268"/>
      <c r="H160" s="268"/>
      <c r="I160" s="268"/>
      <c r="J160" s="268"/>
      <c r="K160" s="268"/>
    </row>
    <row r="161" spans="1:11" s="126" customFormat="1" ht="13.5" thickBot="1" x14ac:dyDescent="0.3">
      <c r="A161" s="34" t="s">
        <v>5</v>
      </c>
      <c r="B161" s="35"/>
      <c r="C161" s="36"/>
      <c r="D161" s="37"/>
      <c r="E161" s="38">
        <f>+C163+C172+C184</f>
        <v>2639200</v>
      </c>
      <c r="F161" s="272"/>
      <c r="G161" s="268"/>
      <c r="H161" s="268"/>
      <c r="I161" s="268"/>
      <c r="J161" s="268"/>
      <c r="K161" s="268"/>
    </row>
    <row r="162" spans="1:11" s="126" customFormat="1" ht="13.5" thickBot="1" x14ac:dyDescent="0.3">
      <c r="A162" s="39"/>
      <c r="B162" s="39"/>
      <c r="C162" s="40"/>
      <c r="D162" s="40"/>
      <c r="E162" s="6"/>
      <c r="F162" s="53"/>
      <c r="G162" s="268"/>
      <c r="H162" s="268"/>
      <c r="I162" s="268"/>
      <c r="J162" s="268"/>
      <c r="K162" s="268"/>
    </row>
    <row r="163" spans="1:11" s="126" customFormat="1" ht="13.5" thickBot="1" x14ac:dyDescent="0.3">
      <c r="A163" s="1290" t="s">
        <v>49</v>
      </c>
      <c r="B163" s="1291"/>
      <c r="C163" s="56">
        <f>(C164+C166+C169)</f>
        <v>58750</v>
      </c>
      <c r="D163" s="41"/>
      <c r="E163" s="6"/>
      <c r="F163" s="53"/>
      <c r="G163" s="268"/>
      <c r="H163" s="268"/>
      <c r="I163" s="268"/>
      <c r="J163" s="268"/>
      <c r="K163" s="268"/>
    </row>
    <row r="164" spans="1:11" s="126" customFormat="1" x14ac:dyDescent="0.25">
      <c r="A164" s="39" t="s">
        <v>58</v>
      </c>
      <c r="B164" s="68" t="s">
        <v>59</v>
      </c>
      <c r="C164" s="58">
        <f>SUM(C165)</f>
        <v>12500</v>
      </c>
      <c r="D164" s="59"/>
      <c r="E164" s="61"/>
      <c r="F164" s="53"/>
      <c r="G164" s="268"/>
      <c r="H164" s="268"/>
      <c r="I164" s="268"/>
      <c r="J164" s="268"/>
      <c r="K164" s="268"/>
    </row>
    <row r="165" spans="1:11" s="126" customFormat="1" x14ac:dyDescent="0.25">
      <c r="A165" s="27" t="s">
        <v>60</v>
      </c>
      <c r="B165" s="69" t="s">
        <v>61</v>
      </c>
      <c r="C165" s="28">
        <v>12500</v>
      </c>
      <c r="D165" s="105"/>
      <c r="E165" s="105"/>
      <c r="F165" s="53"/>
      <c r="G165" s="268"/>
      <c r="H165" s="268"/>
      <c r="I165" s="268"/>
      <c r="J165" s="268"/>
      <c r="K165" s="268"/>
    </row>
    <row r="166" spans="1:11" s="126" customFormat="1" x14ac:dyDescent="0.25">
      <c r="A166" s="68" t="s">
        <v>66</v>
      </c>
      <c r="B166" s="83" t="s">
        <v>154</v>
      </c>
      <c r="C166" s="40">
        <f>SUM(C167:C168)</f>
        <v>35000</v>
      </c>
      <c r="D166" s="105"/>
      <c r="E166" s="105"/>
      <c r="F166" s="53"/>
      <c r="G166" s="268"/>
      <c r="H166" s="268"/>
      <c r="I166" s="268"/>
      <c r="J166" s="268"/>
      <c r="K166" s="268"/>
    </row>
    <row r="167" spans="1:11" s="126" customFormat="1" x14ac:dyDescent="0.25">
      <c r="A167" s="52" t="s">
        <v>68</v>
      </c>
      <c r="B167" s="69" t="s">
        <v>155</v>
      </c>
      <c r="C167" s="28">
        <v>10000</v>
      </c>
      <c r="D167" s="105"/>
      <c r="E167" s="105"/>
      <c r="F167" s="53"/>
      <c r="G167" s="268"/>
      <c r="H167" s="268"/>
      <c r="I167" s="268"/>
      <c r="J167" s="268"/>
      <c r="K167" s="268"/>
    </row>
    <row r="168" spans="1:11" s="126" customFormat="1" ht="12.5" x14ac:dyDescent="0.25">
      <c r="A168" s="27" t="s">
        <v>156</v>
      </c>
      <c r="B168" s="81" t="s">
        <v>195</v>
      </c>
      <c r="C168" s="28">
        <v>25000</v>
      </c>
      <c r="D168" s="82"/>
      <c r="E168" s="83"/>
      <c r="F168" s="53"/>
      <c r="G168" s="268"/>
      <c r="H168" s="268"/>
      <c r="I168" s="268"/>
      <c r="J168" s="268"/>
      <c r="K168" s="268"/>
    </row>
    <row r="169" spans="1:11" s="126" customFormat="1" x14ac:dyDescent="0.25">
      <c r="A169" s="68" t="s">
        <v>84</v>
      </c>
      <c r="B169" s="83" t="s">
        <v>85</v>
      </c>
      <c r="C169" s="40">
        <f>SUM(C170:C170)</f>
        <v>11250</v>
      </c>
      <c r="D169" s="105"/>
      <c r="E169" s="105"/>
      <c r="F169" s="53"/>
      <c r="G169" s="268"/>
      <c r="H169" s="268"/>
      <c r="I169" s="268"/>
      <c r="J169" s="268"/>
      <c r="K169" s="268"/>
    </row>
    <row r="170" spans="1:11" s="126" customFormat="1" x14ac:dyDescent="0.25">
      <c r="A170" s="52" t="s">
        <v>90</v>
      </c>
      <c r="B170" s="69" t="s">
        <v>273</v>
      </c>
      <c r="C170" s="28">
        <v>11250</v>
      </c>
      <c r="D170" s="105"/>
      <c r="E170" s="105"/>
      <c r="F170" s="53"/>
      <c r="G170" s="268"/>
      <c r="H170" s="268"/>
      <c r="I170" s="268"/>
      <c r="J170" s="268"/>
      <c r="K170" s="268"/>
    </row>
    <row r="171" spans="1:11" s="126" customFormat="1" ht="13.5" thickBot="1" x14ac:dyDescent="0.3">
      <c r="A171" s="52"/>
      <c r="B171" s="69"/>
      <c r="C171" s="69"/>
      <c r="D171" s="105"/>
      <c r="E171" s="105"/>
      <c r="F171" s="53"/>
      <c r="G171" s="268"/>
      <c r="H171" s="268"/>
      <c r="I171" s="268"/>
      <c r="J171" s="268"/>
      <c r="K171" s="268"/>
    </row>
    <row r="172" spans="1:11" s="126" customFormat="1" ht="13.5" thickBot="1" x14ac:dyDescent="0.3">
      <c r="A172" s="1274" t="s">
        <v>93</v>
      </c>
      <c r="B172" s="1275"/>
      <c r="C172" s="87">
        <f>(C173+C175+C179)</f>
        <v>2498750</v>
      </c>
      <c r="D172" s="105"/>
      <c r="E172" s="105"/>
      <c r="F172" s="53"/>
      <c r="G172" s="268"/>
      <c r="H172" s="268"/>
      <c r="I172" s="268"/>
      <c r="J172" s="268"/>
      <c r="K172" s="268"/>
    </row>
    <row r="173" spans="1:11" s="126" customFormat="1" ht="12.5" x14ac:dyDescent="0.25">
      <c r="A173" s="39" t="s">
        <v>158</v>
      </c>
      <c r="B173" s="83" t="s">
        <v>101</v>
      </c>
      <c r="C173" s="40">
        <f>SUM(C174:C174)</f>
        <v>28250</v>
      </c>
      <c r="D173" s="27"/>
      <c r="E173" s="27"/>
      <c r="F173" s="53"/>
      <c r="G173" s="268"/>
      <c r="H173" s="268"/>
      <c r="I173" s="268"/>
      <c r="J173" s="268"/>
      <c r="K173" s="268"/>
    </row>
    <row r="174" spans="1:11" s="126" customFormat="1" ht="12.5" x14ac:dyDescent="0.25">
      <c r="A174" s="27" t="s">
        <v>104</v>
      </c>
      <c r="B174" s="27" t="s">
        <v>105</v>
      </c>
      <c r="C174" s="28">
        <f>23250+5000</f>
        <v>28250</v>
      </c>
      <c r="D174" s="52"/>
      <c r="E174" s="52"/>
      <c r="F174" s="53"/>
      <c r="G174" s="268"/>
      <c r="H174" s="268"/>
      <c r="I174" s="268"/>
      <c r="J174" s="268"/>
      <c r="K174" s="268"/>
    </row>
    <row r="175" spans="1:11" s="126" customFormat="1" ht="12.5" x14ac:dyDescent="0.25">
      <c r="A175" s="68" t="s">
        <v>106</v>
      </c>
      <c r="B175" s="39" t="s">
        <v>107</v>
      </c>
      <c r="C175" s="40">
        <f>SUM(C176:C178)</f>
        <v>2018000</v>
      </c>
      <c r="D175" s="52"/>
      <c r="E175" s="52"/>
      <c r="F175" s="53"/>
      <c r="G175" s="268"/>
      <c r="H175" s="268"/>
      <c r="I175" s="268"/>
      <c r="J175" s="268"/>
      <c r="K175" s="268"/>
    </row>
    <row r="176" spans="1:11" s="126" customFormat="1" ht="12.5" x14ac:dyDescent="0.25">
      <c r="A176" s="27" t="s">
        <v>108</v>
      </c>
      <c r="B176" s="27" t="s">
        <v>237</v>
      </c>
      <c r="C176" s="28">
        <v>18000</v>
      </c>
      <c r="D176" s="52"/>
      <c r="E176" s="52"/>
      <c r="F176" s="53"/>
      <c r="G176" s="268"/>
      <c r="H176" s="268"/>
      <c r="I176" s="268"/>
      <c r="J176" s="268"/>
      <c r="K176" s="268"/>
    </row>
    <row r="177" spans="1:11" s="126" customFormat="1" ht="12.5" x14ac:dyDescent="0.25">
      <c r="A177" s="52" t="s">
        <v>110</v>
      </c>
      <c r="B177" s="27" t="s">
        <v>111</v>
      </c>
      <c r="C177" s="28">
        <v>450000</v>
      </c>
      <c r="D177" s="52"/>
      <c r="E177" s="52"/>
      <c r="F177" s="53"/>
      <c r="G177" s="268"/>
      <c r="H177" s="268"/>
      <c r="I177" s="268"/>
      <c r="J177" s="268"/>
      <c r="K177" s="268"/>
    </row>
    <row r="178" spans="1:11" s="126" customFormat="1" ht="12.5" x14ac:dyDescent="0.25">
      <c r="A178" s="52" t="s">
        <v>303</v>
      </c>
      <c r="B178" s="81" t="s">
        <v>304</v>
      </c>
      <c r="C178" s="28">
        <v>1550000</v>
      </c>
      <c r="D178" s="52"/>
      <c r="E178" s="52"/>
      <c r="F178" s="53"/>
      <c r="G178" s="268"/>
      <c r="H178" s="268"/>
      <c r="I178" s="268"/>
      <c r="J178" s="268"/>
      <c r="K178" s="268"/>
    </row>
    <row r="179" spans="1:11" s="126" customFormat="1" ht="12.5" x14ac:dyDescent="0.25">
      <c r="A179" s="68" t="s">
        <v>119</v>
      </c>
      <c r="B179" s="68" t="s">
        <v>122</v>
      </c>
      <c r="C179" s="40">
        <f>SUM(C180:C182)</f>
        <v>452500</v>
      </c>
      <c r="D179" s="52"/>
      <c r="E179" s="52"/>
      <c r="F179" s="53"/>
      <c r="G179" s="268"/>
      <c r="H179" s="268"/>
      <c r="I179" s="268"/>
      <c r="J179" s="268"/>
      <c r="K179" s="268"/>
    </row>
    <row r="180" spans="1:11" s="126" customFormat="1" ht="12.5" x14ac:dyDescent="0.25">
      <c r="A180" s="52" t="s">
        <v>121</v>
      </c>
      <c r="B180" s="52" t="s">
        <v>122</v>
      </c>
      <c r="C180" s="28">
        <v>80000</v>
      </c>
      <c r="D180" s="52"/>
      <c r="E180" s="52"/>
      <c r="F180" s="53"/>
      <c r="G180" s="268"/>
      <c r="H180" s="268"/>
      <c r="I180" s="268"/>
      <c r="J180" s="268"/>
      <c r="K180" s="268"/>
    </row>
    <row r="181" spans="1:11" s="126" customFormat="1" ht="12.5" x14ac:dyDescent="0.25">
      <c r="A181" s="52" t="s">
        <v>123</v>
      </c>
      <c r="B181" s="52" t="s">
        <v>124</v>
      </c>
      <c r="C181" s="28">
        <v>22500</v>
      </c>
      <c r="D181" s="52"/>
      <c r="E181" s="52"/>
      <c r="F181" s="53"/>
      <c r="G181" s="268"/>
      <c r="H181" s="268"/>
      <c r="I181" s="268"/>
      <c r="J181" s="268"/>
      <c r="K181" s="268"/>
    </row>
    <row r="182" spans="1:11" s="126" customFormat="1" ht="12.5" x14ac:dyDescent="0.25">
      <c r="A182" s="52" t="s">
        <v>127</v>
      </c>
      <c r="B182" s="52" t="s">
        <v>120</v>
      </c>
      <c r="C182" s="28">
        <v>350000</v>
      </c>
      <c r="D182" s="69"/>
      <c r="E182" s="261"/>
      <c r="F182" s="53"/>
      <c r="G182" s="268"/>
      <c r="H182" s="268"/>
      <c r="I182" s="268"/>
      <c r="J182" s="268"/>
      <c r="K182" s="268"/>
    </row>
    <row r="183" spans="1:11" s="126" customFormat="1" ht="13.5" thickBot="1" x14ac:dyDescent="0.3">
      <c r="A183" s="52"/>
      <c r="B183" s="52"/>
      <c r="C183" s="69"/>
      <c r="D183" s="105"/>
      <c r="E183" s="105"/>
      <c r="F183" s="53"/>
      <c r="G183" s="268"/>
      <c r="H183" s="268"/>
      <c r="I183" s="268"/>
      <c r="J183" s="268"/>
      <c r="K183" s="268"/>
    </row>
    <row r="184" spans="1:11" s="126" customFormat="1" ht="13.5" thickBot="1" x14ac:dyDescent="0.3">
      <c r="A184" s="1305" t="s">
        <v>135</v>
      </c>
      <c r="B184" s="1306"/>
      <c r="C184" s="144">
        <f>(C185+C188)</f>
        <v>81700</v>
      </c>
      <c r="D184" s="105"/>
      <c r="E184" s="105"/>
      <c r="F184" s="53"/>
      <c r="G184" s="268"/>
      <c r="H184" s="268"/>
      <c r="I184" s="268"/>
      <c r="J184" s="268"/>
      <c r="K184" s="268"/>
    </row>
    <row r="185" spans="1:11" s="126" customFormat="1" ht="12.5" x14ac:dyDescent="0.25">
      <c r="A185" s="68" t="s">
        <v>136</v>
      </c>
      <c r="B185" s="68" t="s">
        <v>137</v>
      </c>
      <c r="C185" s="58">
        <f>SUM(C186:C187)</f>
        <v>46700</v>
      </c>
      <c r="D185" s="165"/>
      <c r="E185" s="165"/>
      <c r="F185" s="53"/>
      <c r="G185" s="268"/>
      <c r="H185" s="268"/>
      <c r="I185" s="268"/>
      <c r="J185" s="268"/>
      <c r="K185" s="268"/>
    </row>
    <row r="186" spans="1:11" s="126" customFormat="1" ht="12.5" x14ac:dyDescent="0.25">
      <c r="A186" s="52" t="s">
        <v>138</v>
      </c>
      <c r="B186" s="52" t="s">
        <v>139</v>
      </c>
      <c r="C186" s="28">
        <v>18500</v>
      </c>
      <c r="D186" s="69"/>
      <c r="E186" s="69"/>
      <c r="F186" s="53"/>
      <c r="G186" s="268"/>
      <c r="H186" s="268"/>
      <c r="I186" s="268"/>
      <c r="J186" s="268"/>
      <c r="K186" s="268"/>
    </row>
    <row r="187" spans="1:11" s="126" customFormat="1" x14ac:dyDescent="0.25">
      <c r="A187" s="52" t="s">
        <v>140</v>
      </c>
      <c r="B187" s="52" t="s">
        <v>141</v>
      </c>
      <c r="C187" s="28">
        <v>28200</v>
      </c>
      <c r="D187" s="105"/>
      <c r="E187" s="105"/>
      <c r="F187" s="53"/>
      <c r="G187" s="268"/>
      <c r="H187" s="268"/>
      <c r="I187" s="268"/>
      <c r="J187" s="268"/>
      <c r="K187" s="268"/>
    </row>
    <row r="188" spans="1:11" s="126" customFormat="1" ht="12.5" x14ac:dyDescent="0.25">
      <c r="A188" s="68" t="s">
        <v>305</v>
      </c>
      <c r="B188" s="68" t="s">
        <v>306</v>
      </c>
      <c r="C188" s="40">
        <f>SUM(C189)</f>
        <v>35000</v>
      </c>
      <c r="D188" s="69"/>
      <c r="E188" s="69"/>
      <c r="F188" s="53"/>
      <c r="G188" s="268"/>
      <c r="H188" s="268"/>
      <c r="I188" s="268"/>
      <c r="J188" s="268"/>
      <c r="K188" s="268"/>
    </row>
    <row r="189" spans="1:11" s="126" customFormat="1" x14ac:dyDescent="0.25">
      <c r="A189" s="52" t="s">
        <v>307</v>
      </c>
      <c r="B189" s="52" t="s">
        <v>306</v>
      </c>
      <c r="C189" s="28">
        <v>35000</v>
      </c>
      <c r="D189" s="67"/>
      <c r="E189" s="105"/>
      <c r="F189" s="53"/>
      <c r="G189" s="268"/>
      <c r="H189" s="268"/>
      <c r="I189" s="268"/>
      <c r="J189" s="268"/>
      <c r="K189" s="268"/>
    </row>
    <row r="190" spans="1:11" s="280" customFormat="1" ht="12.75" customHeight="1" thickBot="1" x14ac:dyDescent="0.35">
      <c r="A190" s="273"/>
      <c r="B190" s="274"/>
      <c r="C190" s="275"/>
      <c r="D190" s="276"/>
      <c r="E190" s="277"/>
      <c r="F190" s="278"/>
      <c r="G190" s="279"/>
      <c r="H190" s="279"/>
      <c r="I190" s="279"/>
      <c r="J190" s="279"/>
    </row>
    <row r="191" spans="1:11" ht="13.5" customHeight="1" x14ac:dyDescent="0.3">
      <c r="A191" s="10" t="s">
        <v>308</v>
      </c>
      <c r="B191" s="12" t="s">
        <v>309</v>
      </c>
      <c r="C191" s="281"/>
      <c r="D191" s="13" t="s">
        <v>1</v>
      </c>
      <c r="E191" s="282">
        <v>1104</v>
      </c>
      <c r="F191" s="259"/>
    </row>
    <row r="192" spans="1:11" ht="13.5" customHeight="1" thickBot="1" x14ac:dyDescent="0.35">
      <c r="A192" s="15"/>
      <c r="B192" s="17"/>
      <c r="C192" s="283"/>
      <c r="D192" s="18"/>
      <c r="E192" s="284"/>
      <c r="F192" s="259"/>
    </row>
    <row r="193" spans="1:9" ht="13.5" customHeight="1" x14ac:dyDescent="0.3">
      <c r="A193" s="1268" t="s">
        <v>310</v>
      </c>
      <c r="B193" s="1269"/>
      <c r="C193" s="1269"/>
      <c r="D193" s="1269"/>
      <c r="E193" s="1270"/>
      <c r="F193" s="259"/>
    </row>
    <row r="194" spans="1:9" ht="13.5" customHeight="1" x14ac:dyDescent="0.3">
      <c r="A194" s="1311"/>
      <c r="B194" s="1312"/>
      <c r="C194" s="1312"/>
      <c r="D194" s="1312"/>
      <c r="E194" s="1313"/>
      <c r="F194" s="259"/>
    </row>
    <row r="195" spans="1:9" ht="13.5" customHeight="1" x14ac:dyDescent="0.3">
      <c r="A195" s="1311"/>
      <c r="B195" s="1312"/>
      <c r="C195" s="1312"/>
      <c r="D195" s="1312"/>
      <c r="E195" s="1313"/>
      <c r="F195" s="259"/>
    </row>
    <row r="196" spans="1:9" ht="13.5" customHeight="1" thickBot="1" x14ac:dyDescent="0.35">
      <c r="A196" s="1271"/>
      <c r="B196" s="1272"/>
      <c r="C196" s="1272"/>
      <c r="D196" s="1272"/>
      <c r="E196" s="1273"/>
      <c r="F196" s="259"/>
    </row>
    <row r="197" spans="1:9" s="286" customFormat="1" ht="13.5" customHeight="1" x14ac:dyDescent="0.25">
      <c r="A197" s="26" t="s">
        <v>398</v>
      </c>
      <c r="B197" s="40"/>
      <c r="C197" s="40"/>
      <c r="D197" s="58"/>
      <c r="E197" s="285"/>
      <c r="F197" s="259"/>
    </row>
    <row r="198" spans="1:9" s="286" customFormat="1" ht="13.5" customHeight="1" x14ac:dyDescent="0.25">
      <c r="A198" s="206" t="s">
        <v>271</v>
      </c>
      <c r="B198" s="40"/>
      <c r="C198" s="40"/>
      <c r="D198" s="58"/>
      <c r="E198" s="285"/>
      <c r="F198" s="259"/>
    </row>
    <row r="199" spans="1:9" s="286" customFormat="1" ht="13.5" customHeight="1" x14ac:dyDescent="0.25">
      <c r="A199" s="206" t="s">
        <v>1028</v>
      </c>
      <c r="B199" s="40"/>
      <c r="C199" s="40"/>
      <c r="D199" s="58"/>
      <c r="E199" s="285"/>
      <c r="F199" s="259"/>
    </row>
    <row r="200" spans="1:9" s="286" customFormat="1" ht="13.5" customHeight="1" thickBot="1" x14ac:dyDescent="0.3">
      <c r="A200" s="26" t="s">
        <v>311</v>
      </c>
      <c r="B200" s="40"/>
      <c r="C200" s="40"/>
      <c r="D200" s="58"/>
      <c r="E200" s="285"/>
      <c r="F200" s="259"/>
    </row>
    <row r="201" spans="1:9" s="288" customFormat="1" ht="13.5" customHeight="1" thickBot="1" x14ac:dyDescent="0.3">
      <c r="A201" s="34" t="s">
        <v>312</v>
      </c>
      <c r="B201" s="36"/>
      <c r="C201" s="36"/>
      <c r="D201" s="287"/>
      <c r="E201" s="287">
        <f>+C203+C224+C241+C237</f>
        <v>1148260</v>
      </c>
      <c r="F201" s="259"/>
    </row>
    <row r="202" spans="1:9" ht="13.5" customHeight="1" thickBot="1" x14ac:dyDescent="0.35">
      <c r="A202" s="67"/>
      <c r="B202" s="105"/>
      <c r="C202" s="105"/>
      <c r="D202" s="289"/>
      <c r="E202" s="290"/>
    </row>
    <row r="203" spans="1:9" s="75" customFormat="1" ht="13.5" customHeight="1" thickBot="1" x14ac:dyDescent="0.35">
      <c r="A203" s="1290" t="s">
        <v>49</v>
      </c>
      <c r="B203" s="1291"/>
      <c r="C203" s="56">
        <f>C204+C206+C208+C219+C210+C216</f>
        <v>514280</v>
      </c>
      <c r="D203" s="82"/>
      <c r="E203" s="83"/>
      <c r="F203" s="229"/>
      <c r="G203" s="95"/>
      <c r="H203" s="81"/>
      <c r="I203" s="255"/>
    </row>
    <row r="204" spans="1:9" s="81" customFormat="1" ht="13.5" customHeight="1" x14ac:dyDescent="0.3">
      <c r="A204" s="39" t="s">
        <v>50</v>
      </c>
      <c r="B204" s="228" t="s">
        <v>51</v>
      </c>
      <c r="C204" s="40">
        <f>SUM(C205)</f>
        <v>30000</v>
      </c>
      <c r="D204" s="122"/>
      <c r="E204" s="28"/>
      <c r="F204" s="229"/>
      <c r="G204" s="95"/>
      <c r="I204" s="95"/>
    </row>
    <row r="205" spans="1:9" s="81" customFormat="1" ht="13.5" customHeight="1" x14ac:dyDescent="0.25">
      <c r="A205" s="27" t="s">
        <v>52</v>
      </c>
      <c r="B205" s="75" t="s">
        <v>53</v>
      </c>
      <c r="C205" s="28">
        <v>30000</v>
      </c>
      <c r="E205" s="40"/>
      <c r="F205" s="165"/>
      <c r="G205" s="95"/>
    </row>
    <row r="206" spans="1:9" s="81" customFormat="1" ht="13.5" customHeight="1" x14ac:dyDescent="0.25">
      <c r="A206" s="39" t="s">
        <v>54</v>
      </c>
      <c r="B206" s="71" t="s">
        <v>55</v>
      </c>
      <c r="C206" s="40">
        <f>SUM(C207:C207)</f>
        <v>104000</v>
      </c>
      <c r="E206" s="40"/>
      <c r="F206" s="165"/>
      <c r="G206" s="95"/>
    </row>
    <row r="207" spans="1:9" s="81" customFormat="1" ht="13.5" customHeight="1" x14ac:dyDescent="0.25">
      <c r="A207" s="27" t="s">
        <v>56</v>
      </c>
      <c r="B207" s="75" t="s">
        <v>57</v>
      </c>
      <c r="C207" s="28">
        <v>104000</v>
      </c>
      <c r="E207" s="40"/>
      <c r="F207" s="165"/>
      <c r="G207" s="95"/>
    </row>
    <row r="208" spans="1:9" s="81" customFormat="1" ht="13.5" customHeight="1" x14ac:dyDescent="0.25">
      <c r="A208" s="39" t="s">
        <v>58</v>
      </c>
      <c r="B208" s="71" t="s">
        <v>59</v>
      </c>
      <c r="C208" s="40">
        <f>SUM(C209)</f>
        <v>75820</v>
      </c>
      <c r="E208" s="40"/>
      <c r="F208" s="122"/>
      <c r="G208" s="95"/>
    </row>
    <row r="209" spans="1:8" s="75" customFormat="1" ht="13.5" customHeight="1" x14ac:dyDescent="0.25">
      <c r="A209" s="27" t="s">
        <v>60</v>
      </c>
      <c r="B209" s="69" t="s">
        <v>61</v>
      </c>
      <c r="C209" s="28">
        <v>75820</v>
      </c>
      <c r="E209" s="83"/>
      <c r="F209" s="124"/>
      <c r="G209" s="95"/>
      <c r="H209" s="81"/>
    </row>
    <row r="210" spans="1:8" s="52" customFormat="1" ht="13.5" customHeight="1" x14ac:dyDescent="0.25">
      <c r="A210" s="68" t="s">
        <v>66</v>
      </c>
      <c r="B210" s="83" t="s">
        <v>154</v>
      </c>
      <c r="C210" s="40">
        <f>SUM(C211:C215)</f>
        <v>136390</v>
      </c>
      <c r="D210" s="82"/>
      <c r="E210" s="83"/>
      <c r="F210" s="108"/>
      <c r="G210" s="165"/>
      <c r="H210" s="27"/>
    </row>
    <row r="211" spans="1:8" s="52" customFormat="1" ht="13.5" customHeight="1" x14ac:dyDescent="0.25">
      <c r="A211" s="52" t="s">
        <v>68</v>
      </c>
      <c r="B211" s="69" t="s">
        <v>155</v>
      </c>
      <c r="C211" s="28">
        <v>14850</v>
      </c>
      <c r="D211" s="105"/>
      <c r="E211" s="105"/>
      <c r="F211" s="67"/>
      <c r="G211" s="106"/>
      <c r="H211" s="107"/>
    </row>
    <row r="212" spans="1:8" s="52" customFormat="1" ht="13.5" customHeight="1" x14ac:dyDescent="0.25">
      <c r="A212" s="52" t="s">
        <v>70</v>
      </c>
      <c r="B212" s="81" t="s">
        <v>71</v>
      </c>
      <c r="C212" s="28">
        <v>28540</v>
      </c>
      <c r="D212" s="105"/>
      <c r="E212" s="105"/>
      <c r="F212" s="67"/>
      <c r="G212" s="106"/>
      <c r="H212" s="107"/>
    </row>
    <row r="213" spans="1:8" s="84" customFormat="1" x14ac:dyDescent="0.3">
      <c r="A213" s="52" t="s">
        <v>72</v>
      </c>
      <c r="B213" s="28" t="s">
        <v>73</v>
      </c>
      <c r="C213" s="28">
        <v>23000</v>
      </c>
      <c r="D213" s="82"/>
      <c r="E213" s="83"/>
    </row>
    <row r="214" spans="1:8" s="84" customFormat="1" x14ac:dyDescent="0.3">
      <c r="A214" s="52" t="s">
        <v>74</v>
      </c>
      <c r="B214" s="28" t="s">
        <v>75</v>
      </c>
      <c r="C214" s="28">
        <v>55000</v>
      </c>
      <c r="D214" s="82"/>
      <c r="E214" s="83"/>
    </row>
    <row r="215" spans="1:8" s="84" customFormat="1" x14ac:dyDescent="0.3">
      <c r="A215" s="52" t="s">
        <v>76</v>
      </c>
      <c r="B215" s="28" t="s">
        <v>77</v>
      </c>
      <c r="C215" s="28">
        <v>15000</v>
      </c>
      <c r="D215" s="82"/>
      <c r="E215" s="83"/>
    </row>
    <row r="216" spans="1:8" s="52" customFormat="1" ht="13.5" customHeight="1" x14ac:dyDescent="0.25">
      <c r="A216" s="68" t="s">
        <v>78</v>
      </c>
      <c r="B216" s="83" t="s">
        <v>79</v>
      </c>
      <c r="C216" s="40">
        <f>SUM(C217:C218)</f>
        <v>61000</v>
      </c>
      <c r="D216" s="105"/>
      <c r="E216" s="105"/>
      <c r="F216" s="67"/>
      <c r="G216" s="106"/>
      <c r="H216" s="107"/>
    </row>
    <row r="217" spans="1:8" s="84" customFormat="1" x14ac:dyDescent="0.3">
      <c r="A217" s="27" t="s">
        <v>80</v>
      </c>
      <c r="B217" s="81" t="s">
        <v>81</v>
      </c>
      <c r="C217" s="28">
        <v>34000</v>
      </c>
      <c r="D217" s="85"/>
      <c r="E217" s="85"/>
    </row>
    <row r="218" spans="1:8" s="84" customFormat="1" x14ac:dyDescent="0.3">
      <c r="A218" s="52" t="s">
        <v>82</v>
      </c>
      <c r="B218" s="69" t="s">
        <v>83</v>
      </c>
      <c r="C218" s="76">
        <v>27000</v>
      </c>
      <c r="D218" s="236"/>
      <c r="E218" s="236"/>
      <c r="F218" s="236"/>
    </row>
    <row r="219" spans="1:8" s="84" customFormat="1" x14ac:dyDescent="0.3">
      <c r="A219" s="68" t="s">
        <v>84</v>
      </c>
      <c r="B219" s="83" t="s">
        <v>85</v>
      </c>
      <c r="C219" s="224">
        <f>SUM(C220:C222)</f>
        <v>107070</v>
      </c>
      <c r="D219" s="236"/>
      <c r="E219" s="236"/>
      <c r="F219" s="236"/>
    </row>
    <row r="220" spans="1:8" s="84" customFormat="1" x14ac:dyDescent="0.3">
      <c r="A220" s="52" t="s">
        <v>86</v>
      </c>
      <c r="B220" s="69" t="s">
        <v>87</v>
      </c>
      <c r="C220" s="76">
        <v>23430</v>
      </c>
      <c r="D220" s="236"/>
      <c r="E220" s="236"/>
      <c r="F220" s="236"/>
    </row>
    <row r="221" spans="1:8" s="84" customFormat="1" x14ac:dyDescent="0.3">
      <c r="A221" s="52" t="s">
        <v>88</v>
      </c>
      <c r="B221" s="69" t="s">
        <v>89</v>
      </c>
      <c r="C221" s="76">
        <v>45360</v>
      </c>
      <c r="D221" s="236"/>
      <c r="E221" s="236"/>
      <c r="F221" s="236"/>
    </row>
    <row r="222" spans="1:8" s="84" customFormat="1" x14ac:dyDescent="0.3">
      <c r="A222" s="52" t="s">
        <v>274</v>
      </c>
      <c r="B222" s="69" t="s">
        <v>273</v>
      </c>
      <c r="C222" s="76">
        <v>38280</v>
      </c>
      <c r="F222" s="236"/>
      <c r="G222" s="236"/>
      <c r="H222" s="236"/>
    </row>
    <row r="223" spans="1:8" s="75" customFormat="1" ht="13.5" customHeight="1" thickBot="1" x14ac:dyDescent="0.35">
      <c r="A223" s="52"/>
      <c r="B223" s="69"/>
      <c r="C223" s="69"/>
      <c r="F223" s="82"/>
      <c r="G223" s="83"/>
      <c r="H223" s="291"/>
    </row>
    <row r="224" spans="1:8" s="75" customFormat="1" ht="13.5" customHeight="1" thickBot="1" x14ac:dyDescent="0.35">
      <c r="A224" s="1274" t="s">
        <v>93</v>
      </c>
      <c r="B224" s="1275"/>
      <c r="C224" s="87">
        <f>C225+C227+C230+C232</f>
        <v>229280</v>
      </c>
      <c r="F224" s="82"/>
      <c r="G224" s="83"/>
      <c r="H224" s="234"/>
    </row>
    <row r="225" spans="1:10" s="75" customFormat="1" ht="13.5" customHeight="1" x14ac:dyDescent="0.3">
      <c r="A225" s="68" t="s">
        <v>94</v>
      </c>
      <c r="B225" s="46" t="s">
        <v>95</v>
      </c>
      <c r="C225" s="40">
        <f>SUM(C226)</f>
        <v>45000</v>
      </c>
      <c r="F225" s="82"/>
      <c r="G225" s="83"/>
      <c r="H225" s="234"/>
    </row>
    <row r="226" spans="1:10" s="75" customFormat="1" ht="13.5" customHeight="1" x14ac:dyDescent="0.3">
      <c r="A226" s="27" t="s">
        <v>98</v>
      </c>
      <c r="B226" s="28" t="s">
        <v>99</v>
      </c>
      <c r="C226" s="28">
        <v>45000</v>
      </c>
      <c r="F226" s="124"/>
      <c r="G226" s="83"/>
      <c r="H226" s="232"/>
    </row>
    <row r="227" spans="1:10" s="75" customFormat="1" ht="13.5" customHeight="1" x14ac:dyDescent="0.3">
      <c r="A227" s="244" t="s">
        <v>158</v>
      </c>
      <c r="B227" s="245" t="s">
        <v>101</v>
      </c>
      <c r="C227" s="40">
        <f>SUM(C228:C229)</f>
        <v>32280</v>
      </c>
      <c r="F227" s="82"/>
      <c r="G227" s="83"/>
      <c r="H227" s="232"/>
    </row>
    <row r="228" spans="1:10" s="75" customFormat="1" ht="13.5" customHeight="1" x14ac:dyDescent="0.3">
      <c r="A228" s="89" t="s">
        <v>102</v>
      </c>
      <c r="B228" s="81" t="s">
        <v>103</v>
      </c>
      <c r="C228" s="28">
        <v>20280</v>
      </c>
      <c r="F228" s="124"/>
      <c r="G228" s="83"/>
      <c r="H228" s="232"/>
    </row>
    <row r="229" spans="1:10" s="75" customFormat="1" ht="13.5" customHeight="1" x14ac:dyDescent="0.3">
      <c r="A229" s="89" t="s">
        <v>104</v>
      </c>
      <c r="B229" s="89" t="s">
        <v>105</v>
      </c>
      <c r="C229" s="28">
        <v>12000</v>
      </c>
      <c r="G229" s="83"/>
      <c r="H229" s="232"/>
    </row>
    <row r="230" spans="1:10" s="75" customFormat="1" ht="13.5" customHeight="1" x14ac:dyDescent="0.3">
      <c r="A230" s="244" t="s">
        <v>106</v>
      </c>
      <c r="B230" s="77" t="s">
        <v>107</v>
      </c>
      <c r="C230" s="40">
        <f>SUM(C231:C231)</f>
        <v>25000</v>
      </c>
      <c r="F230" s="82"/>
      <c r="G230" s="83"/>
      <c r="H230" s="232"/>
    </row>
    <row r="231" spans="1:10" s="75" customFormat="1" ht="13.5" customHeight="1" x14ac:dyDescent="0.3">
      <c r="A231" s="52" t="s">
        <v>238</v>
      </c>
      <c r="B231" s="69" t="s">
        <v>111</v>
      </c>
      <c r="C231" s="28">
        <v>25000</v>
      </c>
      <c r="F231" s="165"/>
      <c r="G231" s="40"/>
      <c r="H231" s="229"/>
    </row>
    <row r="232" spans="1:10" s="75" customFormat="1" ht="13.5" customHeight="1" x14ac:dyDescent="0.3">
      <c r="A232" s="68" t="s">
        <v>119</v>
      </c>
      <c r="B232" s="83" t="s">
        <v>122</v>
      </c>
      <c r="C232" s="40">
        <f>SUM(C233:C235)</f>
        <v>127000</v>
      </c>
      <c r="F232" s="82"/>
      <c r="G232" s="83"/>
      <c r="H232" s="232"/>
    </row>
    <row r="233" spans="1:10" s="75" customFormat="1" ht="13.5" customHeight="1" x14ac:dyDescent="0.25">
      <c r="A233" s="52" t="s">
        <v>163</v>
      </c>
      <c r="B233" s="69" t="s">
        <v>122</v>
      </c>
      <c r="C233" s="28">
        <v>15200</v>
      </c>
      <c r="F233" s="124"/>
      <c r="G233" s="83"/>
      <c r="J233" s="255"/>
    </row>
    <row r="234" spans="1:10" s="75" customFormat="1" ht="13.5" customHeight="1" x14ac:dyDescent="0.3">
      <c r="A234" s="52" t="s">
        <v>212</v>
      </c>
      <c r="B234" s="69" t="s">
        <v>124</v>
      </c>
      <c r="C234" s="28">
        <v>15000</v>
      </c>
      <c r="F234" s="124"/>
      <c r="G234" s="229"/>
      <c r="I234" s="255"/>
    </row>
    <row r="235" spans="1:10" s="75" customFormat="1" ht="13.5" customHeight="1" x14ac:dyDescent="0.3">
      <c r="A235" s="52" t="s">
        <v>127</v>
      </c>
      <c r="B235" s="69" t="s">
        <v>120</v>
      </c>
      <c r="C235" s="28">
        <v>96800</v>
      </c>
      <c r="D235" s="292"/>
      <c r="E235" s="293"/>
      <c r="F235" s="229"/>
      <c r="G235" s="95"/>
      <c r="H235" s="81"/>
    </row>
    <row r="236" spans="1:10" s="75" customFormat="1" ht="13.5" customHeight="1" thickBot="1" x14ac:dyDescent="0.35">
      <c r="A236" s="52"/>
      <c r="B236" s="69"/>
      <c r="C236" s="28"/>
      <c r="D236" s="82"/>
      <c r="E236" s="83"/>
      <c r="F236" s="229"/>
      <c r="G236" s="95"/>
      <c r="H236" s="81"/>
    </row>
    <row r="237" spans="1:10" s="296" customFormat="1" ht="13.5" customHeight="1" thickBot="1" x14ac:dyDescent="0.3">
      <c r="A237" s="1323" t="s">
        <v>313</v>
      </c>
      <c r="B237" s="1324"/>
      <c r="C237" s="294">
        <f>(C239)</f>
        <v>250000</v>
      </c>
      <c r="D237" s="295"/>
      <c r="E237" s="125"/>
      <c r="F237" s="68"/>
      <c r="I237" s="297"/>
    </row>
    <row r="238" spans="1:10" s="296" customFormat="1" ht="13.5" customHeight="1" x14ac:dyDescent="0.25">
      <c r="A238" s="298" t="s">
        <v>314</v>
      </c>
      <c r="B238" s="299" t="s">
        <v>315</v>
      </c>
      <c r="C238" s="125"/>
      <c r="D238" s="128"/>
      <c r="E238" s="125"/>
      <c r="F238" s="68"/>
      <c r="I238" s="297"/>
    </row>
    <row r="239" spans="1:10" s="296" customFormat="1" ht="13.5" customHeight="1" x14ac:dyDescent="0.25">
      <c r="A239" s="27" t="s">
        <v>316</v>
      </c>
      <c r="B239" s="27" t="s">
        <v>317</v>
      </c>
      <c r="C239" s="125">
        <v>250000</v>
      </c>
      <c r="D239" s="128"/>
      <c r="E239" s="125"/>
      <c r="F239" s="68"/>
      <c r="I239" s="297"/>
    </row>
    <row r="240" spans="1:10" s="296" customFormat="1" ht="13.5" customHeight="1" thickBot="1" x14ac:dyDescent="0.3">
      <c r="A240" s="27"/>
      <c r="B240" s="27"/>
      <c r="C240" s="125"/>
      <c r="D240" s="128"/>
      <c r="E240" s="125"/>
      <c r="F240" s="68"/>
      <c r="I240" s="297"/>
    </row>
    <row r="241" spans="1:8" s="75" customFormat="1" ht="13.5" customHeight="1" thickBot="1" x14ac:dyDescent="0.35">
      <c r="A241" s="1305" t="s">
        <v>135</v>
      </c>
      <c r="B241" s="1306"/>
      <c r="C241" s="144">
        <f>+C242+C246</f>
        <v>154700</v>
      </c>
      <c r="D241" s="82"/>
      <c r="E241" s="83"/>
      <c r="F241" s="229"/>
      <c r="G241" s="95"/>
      <c r="H241" s="81"/>
    </row>
    <row r="242" spans="1:8" s="81" customFormat="1" ht="13.5" customHeight="1" x14ac:dyDescent="0.3">
      <c r="A242" s="68" t="s">
        <v>136</v>
      </c>
      <c r="B242" s="228" t="s">
        <v>137</v>
      </c>
      <c r="C242" s="40">
        <f>SUM(C243:C245)</f>
        <v>129700</v>
      </c>
      <c r="D242" s="122"/>
      <c r="E242" s="28"/>
      <c r="F242" s="229"/>
      <c r="G242" s="95"/>
    </row>
    <row r="243" spans="1:8" s="75" customFormat="1" ht="13.5" customHeight="1" x14ac:dyDescent="0.3">
      <c r="A243" s="52" t="s">
        <v>138</v>
      </c>
      <c r="B243" s="69" t="s">
        <v>286</v>
      </c>
      <c r="C243" s="28">
        <v>70000</v>
      </c>
      <c r="D243" s="82"/>
      <c r="E243" s="83"/>
      <c r="F243" s="229"/>
      <c r="G243" s="95"/>
      <c r="H243" s="81"/>
    </row>
    <row r="244" spans="1:8" s="75" customFormat="1" ht="13.5" customHeight="1" x14ac:dyDescent="0.3">
      <c r="A244" s="52" t="s">
        <v>140</v>
      </c>
      <c r="B244" s="69" t="s">
        <v>141</v>
      </c>
      <c r="C244" s="28">
        <v>35700</v>
      </c>
      <c r="D244" s="82"/>
      <c r="E244" s="83"/>
      <c r="F244" s="234"/>
      <c r="G244" s="231"/>
      <c r="H244" s="81"/>
    </row>
    <row r="245" spans="1:8" s="75" customFormat="1" ht="13.5" customHeight="1" x14ac:dyDescent="0.25">
      <c r="A245" s="52" t="s">
        <v>142</v>
      </c>
      <c r="B245" s="69" t="s">
        <v>143</v>
      </c>
      <c r="C245" s="28">
        <v>24000</v>
      </c>
      <c r="D245" s="82"/>
      <c r="E245" s="83"/>
      <c r="F245" s="94"/>
      <c r="G245" s="95"/>
      <c r="H245" s="81"/>
    </row>
    <row r="246" spans="1:8" s="75" customFormat="1" ht="13.5" customHeight="1" x14ac:dyDescent="0.3">
      <c r="A246" s="68" t="s">
        <v>144</v>
      </c>
      <c r="B246" s="83" t="s">
        <v>318</v>
      </c>
      <c r="C246" s="40">
        <f>SUM(C247)</f>
        <v>25000</v>
      </c>
      <c r="D246" s="82"/>
      <c r="E246" s="83"/>
      <c r="F246" s="229"/>
      <c r="G246" s="95"/>
      <c r="H246" s="81"/>
    </row>
    <row r="247" spans="1:8" s="75" customFormat="1" ht="13.5" customHeight="1" x14ac:dyDescent="0.3">
      <c r="A247" s="52" t="s">
        <v>146</v>
      </c>
      <c r="B247" s="69" t="s">
        <v>147</v>
      </c>
      <c r="C247" s="28">
        <v>25000</v>
      </c>
      <c r="D247" s="82"/>
      <c r="E247" s="83"/>
      <c r="F247" s="229"/>
      <c r="G247" s="95"/>
      <c r="H247" s="81"/>
    </row>
    <row r="248" spans="1:8" s="75" customFormat="1" ht="13.5" customHeight="1" thickBot="1" x14ac:dyDescent="0.35">
      <c r="A248" s="52"/>
      <c r="B248" s="69"/>
      <c r="C248" s="28"/>
      <c r="D248" s="82"/>
      <c r="E248" s="83"/>
      <c r="F248" s="229"/>
      <c r="G248" s="95"/>
      <c r="H248" s="81"/>
    </row>
    <row r="249" spans="1:8" ht="13.5" customHeight="1" x14ac:dyDescent="0.3">
      <c r="A249" s="10" t="s">
        <v>308</v>
      </c>
      <c r="B249" s="12" t="s">
        <v>319</v>
      </c>
      <c r="C249" s="281"/>
      <c r="D249" s="13" t="s">
        <v>1</v>
      </c>
      <c r="E249" s="282">
        <v>1105</v>
      </c>
      <c r="F249" s="259"/>
    </row>
    <row r="250" spans="1:8" ht="13.5" customHeight="1" thickBot="1" x14ac:dyDescent="0.35">
      <c r="A250" s="15"/>
      <c r="B250" s="17"/>
      <c r="C250" s="283"/>
      <c r="D250" s="18"/>
      <c r="E250" s="284"/>
      <c r="F250" s="259"/>
    </row>
    <row r="251" spans="1:8" ht="13.5" customHeight="1" x14ac:dyDescent="0.3">
      <c r="A251" s="1268" t="s">
        <v>320</v>
      </c>
      <c r="B251" s="1269"/>
      <c r="C251" s="1269"/>
      <c r="D251" s="1269"/>
      <c r="E251" s="1270"/>
      <c r="F251" s="259"/>
    </row>
    <row r="252" spans="1:8" ht="13.5" customHeight="1" x14ac:dyDescent="0.3">
      <c r="A252" s="1311"/>
      <c r="B252" s="1312"/>
      <c r="C252" s="1312"/>
      <c r="D252" s="1312"/>
      <c r="E252" s="1313"/>
      <c r="F252" s="259"/>
    </row>
    <row r="253" spans="1:8" ht="13.5" customHeight="1" x14ac:dyDescent="0.3">
      <c r="A253" s="1311"/>
      <c r="B253" s="1312"/>
      <c r="C253" s="1312"/>
      <c r="D253" s="1312"/>
      <c r="E253" s="1313"/>
      <c r="F253" s="259"/>
    </row>
    <row r="254" spans="1:8" ht="13.5" customHeight="1" thickBot="1" x14ac:dyDescent="0.35">
      <c r="A254" s="1271"/>
      <c r="B254" s="1272"/>
      <c r="C254" s="1272"/>
      <c r="D254" s="1272"/>
      <c r="E254" s="1273"/>
      <c r="F254" s="259"/>
    </row>
    <row r="255" spans="1:8" s="286" customFormat="1" ht="13.5" customHeight="1" x14ac:dyDescent="0.25">
      <c r="A255" s="26" t="s">
        <v>398</v>
      </c>
      <c r="B255" s="40"/>
      <c r="C255" s="40"/>
      <c r="D255" s="58"/>
      <c r="E255" s="285"/>
      <c r="F255" s="259"/>
    </row>
    <row r="256" spans="1:8" s="286" customFormat="1" ht="13.5" customHeight="1" x14ac:dyDescent="0.25">
      <c r="A256" s="26" t="s">
        <v>302</v>
      </c>
      <c r="B256" s="40"/>
      <c r="C256" s="40"/>
      <c r="D256" s="58"/>
      <c r="E256" s="285"/>
      <c r="F256" s="259"/>
    </row>
    <row r="257" spans="1:9" s="286" customFormat="1" x14ac:dyDescent="0.3">
      <c r="A257" s="1325" t="s">
        <v>1031</v>
      </c>
      <c r="B257" s="1326"/>
      <c r="C257" s="1326"/>
      <c r="D257" s="1326"/>
      <c r="E257" s="1327"/>
      <c r="F257" s="200"/>
    </row>
    <row r="258" spans="1:9" s="286" customFormat="1" ht="13.5" customHeight="1" thickBot="1" x14ac:dyDescent="0.3">
      <c r="A258" s="26" t="s">
        <v>311</v>
      </c>
      <c r="B258" s="40"/>
      <c r="C258" s="40"/>
      <c r="D258" s="58"/>
      <c r="E258" s="285"/>
      <c r="F258" s="259"/>
    </row>
    <row r="259" spans="1:9" s="288" customFormat="1" ht="13.5" customHeight="1" thickBot="1" x14ac:dyDescent="0.3">
      <c r="A259" s="34" t="s">
        <v>312</v>
      </c>
      <c r="B259" s="36"/>
      <c r="C259" s="36"/>
      <c r="D259" s="287"/>
      <c r="E259" s="287">
        <f>+C262+C284+C300+D316</f>
        <v>8500790</v>
      </c>
      <c r="F259" s="259"/>
    </row>
    <row r="260" spans="1:9" ht="13.5" customHeight="1" x14ac:dyDescent="0.3">
      <c r="A260" s="67"/>
      <c r="B260" s="105"/>
      <c r="C260" s="105"/>
      <c r="D260" s="289"/>
      <c r="E260" s="290"/>
    </row>
    <row r="261" spans="1:9" s="109" customFormat="1" ht="12.75" customHeight="1" thickBot="1" x14ac:dyDescent="0.35">
      <c r="A261" s="27"/>
      <c r="B261" s="28"/>
      <c r="C261" s="28"/>
      <c r="D261" s="122"/>
      <c r="E261" s="83"/>
      <c r="F261" s="232"/>
    </row>
    <row r="262" spans="1:9" s="75" customFormat="1" ht="13.5" customHeight="1" thickBot="1" x14ac:dyDescent="0.35">
      <c r="A262" s="1290" t="s">
        <v>49</v>
      </c>
      <c r="B262" s="1291"/>
      <c r="C262" s="56">
        <f>C263+C265+C268+C279+C270+C276</f>
        <v>1123760</v>
      </c>
      <c r="D262" s="82"/>
      <c r="E262" s="83"/>
      <c r="F262" s="229"/>
      <c r="G262" s="95"/>
      <c r="H262" s="81"/>
      <c r="I262" s="255"/>
    </row>
    <row r="263" spans="1:9" s="81" customFormat="1" ht="13.5" customHeight="1" x14ac:dyDescent="0.3">
      <c r="A263" s="39" t="s">
        <v>50</v>
      </c>
      <c r="B263" s="228" t="s">
        <v>51</v>
      </c>
      <c r="C263" s="40">
        <f>SUM(C264)</f>
        <v>315500</v>
      </c>
      <c r="D263" s="122"/>
      <c r="E263" s="28"/>
      <c r="F263" s="229"/>
      <c r="G263" s="95"/>
      <c r="I263" s="95"/>
    </row>
    <row r="264" spans="1:9" s="81" customFormat="1" ht="13.5" customHeight="1" x14ac:dyDescent="0.25">
      <c r="A264" s="27" t="s">
        <v>52</v>
      </c>
      <c r="B264" s="75" t="s">
        <v>53</v>
      </c>
      <c r="C264" s="28">
        <v>315500</v>
      </c>
      <c r="E264" s="40"/>
      <c r="F264" s="165"/>
      <c r="G264" s="95"/>
    </row>
    <row r="265" spans="1:9" s="81" customFormat="1" ht="13.5" customHeight="1" x14ac:dyDescent="0.25">
      <c r="A265" s="39" t="s">
        <v>54</v>
      </c>
      <c r="B265" s="71" t="s">
        <v>55</v>
      </c>
      <c r="C265" s="40">
        <f>SUM(C266:C267)</f>
        <v>406580</v>
      </c>
      <c r="E265" s="40"/>
      <c r="F265" s="165"/>
      <c r="G265" s="95"/>
    </row>
    <row r="266" spans="1:9" s="81" customFormat="1" ht="13.5" customHeight="1" x14ac:dyDescent="0.25">
      <c r="A266" s="27" t="s">
        <v>321</v>
      </c>
      <c r="B266" s="75" t="s">
        <v>322</v>
      </c>
      <c r="C266" s="28">
        <v>185780</v>
      </c>
      <c r="E266" s="40"/>
      <c r="F266" s="165"/>
      <c r="G266" s="95"/>
    </row>
    <row r="267" spans="1:9" s="81" customFormat="1" ht="13.5" customHeight="1" x14ac:dyDescent="0.25">
      <c r="A267" s="27" t="s">
        <v>56</v>
      </c>
      <c r="B267" s="75" t="s">
        <v>57</v>
      </c>
      <c r="C267" s="28">
        <v>220800</v>
      </c>
      <c r="E267" s="40"/>
      <c r="F267" s="165"/>
      <c r="G267" s="95"/>
    </row>
    <row r="268" spans="1:9" s="81" customFormat="1" ht="13.5" customHeight="1" x14ac:dyDescent="0.25">
      <c r="A268" s="39" t="s">
        <v>58</v>
      </c>
      <c r="B268" s="71" t="s">
        <v>59</v>
      </c>
      <c r="C268" s="40">
        <f>SUM(C269)</f>
        <v>94770</v>
      </c>
      <c r="E268" s="40"/>
      <c r="F268" s="122"/>
      <c r="G268" s="95"/>
    </row>
    <row r="269" spans="1:9" s="75" customFormat="1" ht="13.5" customHeight="1" x14ac:dyDescent="0.25">
      <c r="A269" s="27" t="s">
        <v>60</v>
      </c>
      <c r="B269" s="69" t="s">
        <v>61</v>
      </c>
      <c r="C269" s="28">
        <v>94770</v>
      </c>
      <c r="E269" s="83"/>
      <c r="F269" s="124"/>
      <c r="G269" s="95"/>
      <c r="H269" s="81"/>
    </row>
    <row r="270" spans="1:9" s="52" customFormat="1" ht="13.5" customHeight="1" x14ac:dyDescent="0.25">
      <c r="A270" s="68" t="s">
        <v>66</v>
      </c>
      <c r="B270" s="83" t="s">
        <v>154</v>
      </c>
      <c r="C270" s="40">
        <f>SUM(C271:C275)</f>
        <v>152150</v>
      </c>
      <c r="D270" s="82"/>
      <c r="E270" s="83"/>
      <c r="F270" s="108"/>
      <c r="G270" s="165"/>
      <c r="H270" s="27"/>
    </row>
    <row r="271" spans="1:9" s="52" customFormat="1" ht="13.5" customHeight="1" x14ac:dyDescent="0.25">
      <c r="A271" s="52" t="s">
        <v>68</v>
      </c>
      <c r="B271" s="69" t="s">
        <v>155</v>
      </c>
      <c r="C271" s="28">
        <v>16850</v>
      </c>
      <c r="D271" s="105"/>
      <c r="E271" s="105"/>
      <c r="F271" s="67"/>
      <c r="G271" s="106"/>
      <c r="H271" s="107"/>
    </row>
    <row r="272" spans="1:9" s="52" customFormat="1" ht="13.5" customHeight="1" x14ac:dyDescent="0.25">
      <c r="A272" s="52" t="s">
        <v>70</v>
      </c>
      <c r="B272" s="81" t="s">
        <v>71</v>
      </c>
      <c r="C272" s="28">
        <v>33200</v>
      </c>
      <c r="D272" s="105"/>
      <c r="E272" s="105"/>
      <c r="F272" s="67"/>
      <c r="G272" s="106"/>
      <c r="H272" s="107"/>
    </row>
    <row r="273" spans="1:8" s="84" customFormat="1" x14ac:dyDescent="0.3">
      <c r="A273" s="52" t="s">
        <v>72</v>
      </c>
      <c r="B273" s="28" t="s">
        <v>73</v>
      </c>
      <c r="C273" s="28">
        <v>27600</v>
      </c>
      <c r="D273" s="82"/>
      <c r="E273" s="83"/>
    </row>
    <row r="274" spans="1:8" s="84" customFormat="1" x14ac:dyDescent="0.3">
      <c r="A274" s="52" t="s">
        <v>74</v>
      </c>
      <c r="B274" s="28" t="s">
        <v>75</v>
      </c>
      <c r="C274" s="28">
        <v>55000</v>
      </c>
      <c r="D274" s="82"/>
      <c r="E274" s="83"/>
    </row>
    <row r="275" spans="1:8" s="84" customFormat="1" x14ac:dyDescent="0.3">
      <c r="A275" s="52" t="s">
        <v>76</v>
      </c>
      <c r="B275" s="28" t="s">
        <v>77</v>
      </c>
      <c r="C275" s="28">
        <v>19500</v>
      </c>
      <c r="D275" s="82"/>
      <c r="E275" s="83"/>
    </row>
    <row r="276" spans="1:8" s="52" customFormat="1" ht="13.5" customHeight="1" x14ac:dyDescent="0.25">
      <c r="A276" s="68" t="s">
        <v>78</v>
      </c>
      <c r="B276" s="83" t="s">
        <v>79</v>
      </c>
      <c r="C276" s="40">
        <f>SUM(C277:C278)</f>
        <v>61000</v>
      </c>
      <c r="D276" s="105"/>
      <c r="E276" s="105"/>
      <c r="F276" s="67"/>
      <c r="G276" s="106"/>
      <c r="H276" s="107"/>
    </row>
    <row r="277" spans="1:8" s="84" customFormat="1" x14ac:dyDescent="0.3">
      <c r="A277" s="27" t="s">
        <v>80</v>
      </c>
      <c r="B277" s="81" t="s">
        <v>81</v>
      </c>
      <c r="C277" s="28">
        <v>34000</v>
      </c>
      <c r="D277" s="85"/>
      <c r="E277" s="85"/>
    </row>
    <row r="278" spans="1:8" s="84" customFormat="1" x14ac:dyDescent="0.3">
      <c r="A278" s="52" t="s">
        <v>82</v>
      </c>
      <c r="B278" s="69" t="s">
        <v>83</v>
      </c>
      <c r="C278" s="76">
        <v>27000</v>
      </c>
      <c r="D278" s="236"/>
      <c r="E278" s="236"/>
      <c r="F278" s="236"/>
    </row>
    <row r="279" spans="1:8" s="84" customFormat="1" x14ac:dyDescent="0.3">
      <c r="A279" s="68" t="s">
        <v>84</v>
      </c>
      <c r="B279" s="83" t="s">
        <v>85</v>
      </c>
      <c r="C279" s="224">
        <f>SUM(C280:C282)</f>
        <v>93760</v>
      </c>
      <c r="D279" s="236"/>
      <c r="E279" s="236"/>
      <c r="F279" s="236"/>
    </row>
    <row r="280" spans="1:8" s="84" customFormat="1" x14ac:dyDescent="0.3">
      <c r="A280" s="52" t="s">
        <v>86</v>
      </c>
      <c r="B280" s="69" t="s">
        <v>87</v>
      </c>
      <c r="C280" s="76">
        <v>32400</v>
      </c>
      <c r="D280" s="236"/>
      <c r="E280" s="236"/>
      <c r="F280" s="236"/>
    </row>
    <row r="281" spans="1:8" s="84" customFormat="1" x14ac:dyDescent="0.3">
      <c r="A281" s="52" t="s">
        <v>88</v>
      </c>
      <c r="B281" s="69" t="s">
        <v>89</v>
      </c>
      <c r="C281" s="76">
        <v>15360</v>
      </c>
      <c r="D281" s="236"/>
      <c r="E281" s="236"/>
      <c r="F281" s="236"/>
    </row>
    <row r="282" spans="1:8" s="84" customFormat="1" x14ac:dyDescent="0.3">
      <c r="A282" s="52" t="s">
        <v>274</v>
      </c>
      <c r="B282" s="69" t="s">
        <v>273</v>
      </c>
      <c r="C282" s="76">
        <v>46000</v>
      </c>
      <c r="F282" s="236"/>
      <c r="G282" s="236"/>
      <c r="H282" s="236"/>
    </row>
    <row r="283" spans="1:8" s="75" customFormat="1" ht="13.5" customHeight="1" thickBot="1" x14ac:dyDescent="0.35">
      <c r="A283" s="52"/>
      <c r="B283" s="69"/>
      <c r="C283" s="69"/>
      <c r="F283" s="82"/>
      <c r="G283" s="83"/>
      <c r="H283" s="291"/>
    </row>
    <row r="284" spans="1:8" s="75" customFormat="1" ht="13.5" customHeight="1" thickBot="1" x14ac:dyDescent="0.35">
      <c r="A284" s="1274" t="s">
        <v>93</v>
      </c>
      <c r="B284" s="1275"/>
      <c r="C284" s="87">
        <f>C285+C287+C290+C293+C295</f>
        <v>2054180</v>
      </c>
      <c r="F284" s="82"/>
      <c r="G284" s="83"/>
      <c r="H284" s="234"/>
    </row>
    <row r="285" spans="1:8" s="75" customFormat="1" ht="13.5" customHeight="1" x14ac:dyDescent="0.3">
      <c r="A285" s="68" t="s">
        <v>94</v>
      </c>
      <c r="B285" s="46" t="s">
        <v>95</v>
      </c>
      <c r="C285" s="40">
        <f>SUM(C286)</f>
        <v>54000</v>
      </c>
      <c r="F285" s="82"/>
      <c r="G285" s="83"/>
      <c r="H285" s="234"/>
    </row>
    <row r="286" spans="1:8" s="75" customFormat="1" ht="13.5" customHeight="1" x14ac:dyDescent="0.3">
      <c r="A286" s="27" t="s">
        <v>98</v>
      </c>
      <c r="B286" s="28" t="s">
        <v>99</v>
      </c>
      <c r="C286" s="28">
        <v>54000</v>
      </c>
      <c r="F286" s="124"/>
      <c r="G286" s="83"/>
      <c r="H286" s="232"/>
    </row>
    <row r="287" spans="1:8" s="75" customFormat="1" ht="13.5" customHeight="1" x14ac:dyDescent="0.3">
      <c r="A287" s="244" t="s">
        <v>158</v>
      </c>
      <c r="B287" s="245" t="s">
        <v>101</v>
      </c>
      <c r="C287" s="40">
        <f>SUM(C288:C289)</f>
        <v>32280</v>
      </c>
      <c r="F287" s="82"/>
      <c r="G287" s="83"/>
      <c r="H287" s="232"/>
    </row>
    <row r="288" spans="1:8" s="75" customFormat="1" ht="13.5" customHeight="1" x14ac:dyDescent="0.3">
      <c r="A288" s="89" t="s">
        <v>102</v>
      </c>
      <c r="B288" s="81" t="s">
        <v>103</v>
      </c>
      <c r="C288" s="28">
        <v>20280</v>
      </c>
      <c r="F288" s="124"/>
      <c r="G288" s="83"/>
      <c r="H288" s="232"/>
    </row>
    <row r="289" spans="1:10" s="75" customFormat="1" ht="13.5" customHeight="1" x14ac:dyDescent="0.3">
      <c r="A289" s="89" t="s">
        <v>104</v>
      </c>
      <c r="B289" s="89" t="s">
        <v>105</v>
      </c>
      <c r="C289" s="28">
        <v>12000</v>
      </c>
      <c r="G289" s="83"/>
      <c r="H289" s="232"/>
    </row>
    <row r="290" spans="1:10" s="75" customFormat="1" ht="13.5" customHeight="1" x14ac:dyDescent="0.3">
      <c r="A290" s="244" t="s">
        <v>106</v>
      </c>
      <c r="B290" s="77" t="s">
        <v>107</v>
      </c>
      <c r="C290" s="40">
        <f>SUM(C291:C292)</f>
        <v>458700</v>
      </c>
      <c r="F290" s="82"/>
      <c r="G290" s="83"/>
      <c r="H290" s="232"/>
    </row>
    <row r="291" spans="1:10" s="75" customFormat="1" ht="13.5" customHeight="1" x14ac:dyDescent="0.3">
      <c r="A291" s="52" t="s">
        <v>108</v>
      </c>
      <c r="B291" s="89" t="s">
        <v>109</v>
      </c>
      <c r="C291" s="28">
        <v>8700</v>
      </c>
      <c r="F291" s="124"/>
      <c r="G291" s="83"/>
      <c r="H291" s="232"/>
    </row>
    <row r="292" spans="1:10" s="75" customFormat="1" ht="13.5" customHeight="1" x14ac:dyDescent="0.3">
      <c r="A292" s="52" t="s">
        <v>238</v>
      </c>
      <c r="B292" s="69" t="s">
        <v>111</v>
      </c>
      <c r="C292" s="28">
        <v>450000</v>
      </c>
      <c r="F292" s="165"/>
      <c r="G292" s="40"/>
      <c r="H292" s="229"/>
    </row>
    <row r="293" spans="1:10" s="75" customFormat="1" ht="13.5" customHeight="1" x14ac:dyDescent="0.3">
      <c r="A293" s="244" t="s">
        <v>112</v>
      </c>
      <c r="B293" s="244" t="s">
        <v>113</v>
      </c>
      <c r="C293" s="40">
        <f>SUM(C294:C294)</f>
        <v>8600</v>
      </c>
      <c r="F293" s="82"/>
      <c r="G293" s="83"/>
      <c r="H293" s="232"/>
    </row>
    <row r="294" spans="1:10" s="75" customFormat="1" ht="13.5" customHeight="1" x14ac:dyDescent="0.3">
      <c r="A294" s="52" t="s">
        <v>277</v>
      </c>
      <c r="B294" s="69" t="s">
        <v>278</v>
      </c>
      <c r="C294" s="28">
        <v>8600</v>
      </c>
      <c r="F294" s="82"/>
      <c r="G294" s="83"/>
      <c r="H294" s="232"/>
    </row>
    <row r="295" spans="1:10" s="75" customFormat="1" ht="13.5" customHeight="1" x14ac:dyDescent="0.3">
      <c r="A295" s="68" t="s">
        <v>119</v>
      </c>
      <c r="B295" s="83" t="s">
        <v>122</v>
      </c>
      <c r="C295" s="40">
        <f>SUM(C296:C298)</f>
        <v>1500600</v>
      </c>
      <c r="F295" s="82"/>
      <c r="G295" s="83"/>
      <c r="H295" s="232"/>
    </row>
    <row r="296" spans="1:10" s="75" customFormat="1" ht="13.5" customHeight="1" x14ac:dyDescent="0.25">
      <c r="A296" s="52" t="s">
        <v>163</v>
      </c>
      <c r="B296" s="69" t="s">
        <v>122</v>
      </c>
      <c r="C296" s="28">
        <v>750000</v>
      </c>
      <c r="F296" s="124"/>
      <c r="G296" s="83"/>
      <c r="J296" s="255"/>
    </row>
    <row r="297" spans="1:10" s="75" customFormat="1" ht="13.5" customHeight="1" x14ac:dyDescent="0.3">
      <c r="A297" s="52" t="s">
        <v>212</v>
      </c>
      <c r="B297" s="69" t="s">
        <v>124</v>
      </c>
      <c r="C297" s="28">
        <v>287000</v>
      </c>
      <c r="F297" s="124"/>
      <c r="G297" s="229"/>
      <c r="I297" s="255"/>
    </row>
    <row r="298" spans="1:10" s="75" customFormat="1" ht="13.5" customHeight="1" x14ac:dyDescent="0.3">
      <c r="A298" s="52" t="s">
        <v>127</v>
      </c>
      <c r="B298" s="69" t="s">
        <v>120</v>
      </c>
      <c r="C298" s="28">
        <v>463600</v>
      </c>
      <c r="D298" s="292"/>
      <c r="E298" s="293"/>
      <c r="F298" s="229"/>
      <c r="G298" s="95"/>
      <c r="H298" s="81"/>
    </row>
    <row r="299" spans="1:10" s="75" customFormat="1" ht="13.5" customHeight="1" thickBot="1" x14ac:dyDescent="0.35">
      <c r="A299" s="52"/>
      <c r="B299" s="69"/>
      <c r="C299" s="28"/>
      <c r="D299" s="292"/>
      <c r="E299" s="83"/>
      <c r="F299" s="229"/>
      <c r="G299" s="95"/>
      <c r="H299" s="81"/>
    </row>
    <row r="300" spans="1:10" s="75" customFormat="1" ht="13.5" customHeight="1" thickBot="1" x14ac:dyDescent="0.35">
      <c r="A300" s="1305" t="s">
        <v>135</v>
      </c>
      <c r="B300" s="1306"/>
      <c r="C300" s="144">
        <f>C301+C305</f>
        <v>154950</v>
      </c>
      <c r="D300" s="82"/>
      <c r="E300" s="83"/>
      <c r="F300" s="229"/>
      <c r="G300" s="95"/>
      <c r="H300" s="81"/>
    </row>
    <row r="301" spans="1:10" s="81" customFormat="1" ht="13.5" customHeight="1" x14ac:dyDescent="0.3">
      <c r="A301" s="68" t="s">
        <v>136</v>
      </c>
      <c r="B301" s="228" t="s">
        <v>137</v>
      </c>
      <c r="C301" s="40">
        <f>SUM(C302:C304)</f>
        <v>129950</v>
      </c>
      <c r="D301" s="122"/>
      <c r="E301" s="28"/>
      <c r="F301" s="229"/>
      <c r="G301" s="95"/>
    </row>
    <row r="302" spans="1:10" s="75" customFormat="1" ht="13.5" customHeight="1" x14ac:dyDescent="0.3">
      <c r="A302" s="52" t="s">
        <v>138</v>
      </c>
      <c r="B302" s="69" t="s">
        <v>286</v>
      </c>
      <c r="C302" s="28">
        <v>69450</v>
      </c>
      <c r="D302" s="82"/>
      <c r="E302" s="83"/>
      <c r="F302" s="229"/>
      <c r="G302" s="95"/>
      <c r="H302" s="81"/>
    </row>
    <row r="303" spans="1:10" s="75" customFormat="1" ht="13.5" customHeight="1" x14ac:dyDescent="0.3">
      <c r="A303" s="52" t="s">
        <v>140</v>
      </c>
      <c r="B303" s="69" t="s">
        <v>141</v>
      </c>
      <c r="C303" s="28">
        <v>25500</v>
      </c>
      <c r="D303" s="82"/>
      <c r="E303" s="83"/>
      <c r="F303" s="234"/>
      <c r="G303" s="231"/>
      <c r="H303" s="81"/>
    </row>
    <row r="304" spans="1:10" s="75" customFormat="1" ht="13.5" customHeight="1" x14ac:dyDescent="0.25">
      <c r="A304" s="52" t="s">
        <v>142</v>
      </c>
      <c r="B304" s="69" t="s">
        <v>143</v>
      </c>
      <c r="C304" s="28">
        <v>35000</v>
      </c>
      <c r="D304" s="82"/>
      <c r="E304" s="83"/>
      <c r="F304" s="94"/>
      <c r="G304" s="95"/>
      <c r="H304" s="81"/>
    </row>
    <row r="305" spans="1:11" s="75" customFormat="1" ht="13.5" customHeight="1" x14ac:dyDescent="0.3">
      <c r="A305" s="68" t="s">
        <v>144</v>
      </c>
      <c r="B305" s="83" t="s">
        <v>318</v>
      </c>
      <c r="C305" s="40">
        <f>SUM(C306)</f>
        <v>25000</v>
      </c>
      <c r="D305" s="82"/>
      <c r="E305" s="83"/>
      <c r="F305" s="229"/>
      <c r="G305" s="95"/>
      <c r="H305" s="81"/>
    </row>
    <row r="306" spans="1:11" s="75" customFormat="1" ht="13.5" customHeight="1" x14ac:dyDescent="0.3">
      <c r="A306" s="52" t="s">
        <v>146</v>
      </c>
      <c r="B306" s="69" t="s">
        <v>147</v>
      </c>
      <c r="C306" s="28">
        <v>25000</v>
      </c>
      <c r="D306" s="82"/>
      <c r="E306" s="83"/>
      <c r="F306" s="229"/>
      <c r="G306" s="95"/>
      <c r="H306" s="81"/>
    </row>
    <row r="307" spans="1:11" customFormat="1" thickBot="1" x14ac:dyDescent="0.3">
      <c r="A307" s="52"/>
      <c r="B307" s="52"/>
      <c r="C307" s="300"/>
      <c r="D307" s="301"/>
      <c r="E307" s="150"/>
      <c r="F307" s="302"/>
      <c r="G307" s="191"/>
      <c r="H307" s="191"/>
      <c r="I307" s="191"/>
      <c r="J307" s="191"/>
      <c r="K307" s="191"/>
    </row>
    <row r="308" spans="1:11" s="74" customFormat="1" ht="12.75" customHeight="1" x14ac:dyDescent="0.3">
      <c r="A308" s="1278" t="s">
        <v>333</v>
      </c>
      <c r="B308" s="1280"/>
      <c r="C308" s="188" t="s">
        <v>1</v>
      </c>
      <c r="D308" s="189" t="s">
        <v>334</v>
      </c>
      <c r="F308" s="72"/>
    </row>
    <row r="309" spans="1:11" s="74" customFormat="1" ht="13.5" thickBot="1" x14ac:dyDescent="0.35">
      <c r="A309" s="1281"/>
      <c r="B309" s="1283"/>
      <c r="C309" s="194"/>
      <c r="D309" s="195"/>
      <c r="F309" s="72"/>
    </row>
    <row r="310" spans="1:11" s="74" customFormat="1" x14ac:dyDescent="0.3">
      <c r="A310" s="1268" t="s">
        <v>335</v>
      </c>
      <c r="B310" s="1269"/>
      <c r="C310" s="1269"/>
      <c r="D310" s="1270"/>
      <c r="E310" s="84"/>
      <c r="F310" s="72"/>
    </row>
    <row r="311" spans="1:11" s="74" customFormat="1" ht="13.5" thickBot="1" x14ac:dyDescent="0.35">
      <c r="A311" s="1271"/>
      <c r="B311" s="1272"/>
      <c r="C311" s="1272"/>
      <c r="D311" s="1273"/>
      <c r="E311" s="84"/>
      <c r="F311" s="72"/>
    </row>
    <row r="312" spans="1:11" s="74" customFormat="1" x14ac:dyDescent="0.3">
      <c r="A312" s="26" t="s">
        <v>398</v>
      </c>
      <c r="B312" s="89"/>
      <c r="C312" s="76"/>
      <c r="D312" s="207"/>
      <c r="E312" s="76"/>
      <c r="F312" s="72"/>
    </row>
    <row r="313" spans="1:11" s="304" customFormat="1" x14ac:dyDescent="0.3">
      <c r="A313" s="206" t="s">
        <v>1032</v>
      </c>
      <c r="B313" s="89"/>
      <c r="C313" s="76"/>
      <c r="D313" s="207"/>
      <c r="E313" s="76"/>
      <c r="F313" s="303"/>
    </row>
    <row r="314" spans="1:11" s="304" customFormat="1" x14ac:dyDescent="0.3">
      <c r="A314" s="206" t="s">
        <v>1033</v>
      </c>
      <c r="B314" s="89"/>
      <c r="C314" s="76"/>
      <c r="D314" s="207"/>
      <c r="E314" s="76"/>
      <c r="F314" s="303"/>
    </row>
    <row r="315" spans="1:11" s="74" customFormat="1" ht="13.5" thickBot="1" x14ac:dyDescent="0.35">
      <c r="A315" s="211" t="s">
        <v>4</v>
      </c>
      <c r="B315" s="212"/>
      <c r="C315" s="213"/>
      <c r="D315" s="214"/>
      <c r="E315" s="76"/>
      <c r="F315" s="72"/>
    </row>
    <row r="316" spans="1:11" s="74" customFormat="1" ht="13.5" thickBot="1" x14ac:dyDescent="0.35">
      <c r="A316" s="218" t="s">
        <v>229</v>
      </c>
      <c r="B316" s="219"/>
      <c r="C316" s="220"/>
      <c r="D316" s="222">
        <f>+C318+C330+C346</f>
        <v>5167900</v>
      </c>
      <c r="E316" s="84"/>
      <c r="F316" s="72"/>
      <c r="G316" s="72"/>
    </row>
    <row r="317" spans="1:11" s="74" customFormat="1" ht="13.5" thickBot="1" x14ac:dyDescent="0.35">
      <c r="A317" s="223"/>
      <c r="B317" s="223"/>
      <c r="C317" s="224"/>
      <c r="D317" s="224"/>
      <c r="E317" s="305"/>
      <c r="F317" s="72"/>
    </row>
    <row r="318" spans="1:11" s="84" customFormat="1" ht="13.5" thickBot="1" x14ac:dyDescent="0.35">
      <c r="A318" s="1309" t="s">
        <v>49</v>
      </c>
      <c r="B318" s="1310"/>
      <c r="C318" s="235">
        <f>C319+C321+C323+C325</f>
        <v>1754900</v>
      </c>
      <c r="D318" s="236"/>
      <c r="E318" s="236"/>
      <c r="F318" s="236"/>
    </row>
    <row r="319" spans="1:11" s="260" customFormat="1" x14ac:dyDescent="0.3">
      <c r="A319" s="68" t="s">
        <v>150</v>
      </c>
      <c r="B319" s="46" t="s">
        <v>336</v>
      </c>
      <c r="C319" s="224">
        <f>SUM(C320)</f>
        <v>430000</v>
      </c>
      <c r="D319" s="85"/>
      <c r="E319" s="85"/>
      <c r="F319" s="85"/>
    </row>
    <row r="320" spans="1:11" s="81" customFormat="1" ht="13.5" customHeight="1" x14ac:dyDescent="0.3">
      <c r="A320" s="27" t="s">
        <v>152</v>
      </c>
      <c r="B320" s="75" t="s">
        <v>153</v>
      </c>
      <c r="C320" s="28">
        <v>430000</v>
      </c>
      <c r="D320" s="165"/>
      <c r="E320" s="40"/>
      <c r="F320" s="234"/>
      <c r="G320" s="95"/>
    </row>
    <row r="321" spans="1:10" s="81" customFormat="1" ht="13.5" customHeight="1" x14ac:dyDescent="0.3">
      <c r="A321" s="39" t="s">
        <v>54</v>
      </c>
      <c r="B321" s="71" t="s">
        <v>55</v>
      </c>
      <c r="C321" s="40">
        <f>SUM(C322)</f>
        <v>156000</v>
      </c>
      <c r="D321" s="122"/>
      <c r="E321" s="40"/>
      <c r="F321" s="234"/>
      <c r="G321" s="95"/>
    </row>
    <row r="322" spans="1:10" s="81" customFormat="1" ht="13.5" customHeight="1" x14ac:dyDescent="0.3">
      <c r="A322" s="27" t="s">
        <v>56</v>
      </c>
      <c r="B322" s="75" t="s">
        <v>57</v>
      </c>
      <c r="C322" s="28">
        <v>156000</v>
      </c>
      <c r="D322" s="122"/>
      <c r="E322" s="40"/>
      <c r="F322" s="234"/>
      <c r="G322" s="95"/>
    </row>
    <row r="323" spans="1:10" s="81" customFormat="1" ht="13.5" customHeight="1" x14ac:dyDescent="0.3">
      <c r="A323" s="39" t="s">
        <v>58</v>
      </c>
      <c r="B323" s="71" t="s">
        <v>59</v>
      </c>
      <c r="C323" s="40">
        <f>SUM(C324)</f>
        <v>95000</v>
      </c>
      <c r="D323" s="122"/>
      <c r="E323" s="40"/>
      <c r="F323" s="234"/>
      <c r="G323" s="95"/>
    </row>
    <row r="324" spans="1:10" s="84" customFormat="1" x14ac:dyDescent="0.3">
      <c r="A324" s="27" t="s">
        <v>60</v>
      </c>
      <c r="B324" s="69" t="s">
        <v>61</v>
      </c>
      <c r="C324" s="76">
        <v>95000</v>
      </c>
      <c r="D324" s="236"/>
      <c r="E324" s="236"/>
      <c r="F324" s="236"/>
    </row>
    <row r="325" spans="1:10" s="84" customFormat="1" x14ac:dyDescent="0.3">
      <c r="A325" s="68" t="s">
        <v>84</v>
      </c>
      <c r="B325" s="83" t="s">
        <v>85</v>
      </c>
      <c r="C325" s="224">
        <f>SUM(C326:C328)</f>
        <v>1073900</v>
      </c>
      <c r="D325" s="236"/>
      <c r="E325" s="236"/>
      <c r="F325" s="236"/>
    </row>
    <row r="326" spans="1:10" s="84" customFormat="1" x14ac:dyDescent="0.3">
      <c r="A326" s="154" t="s">
        <v>88</v>
      </c>
      <c r="B326" s="154" t="s">
        <v>337</v>
      </c>
      <c r="C326" s="76">
        <v>420000</v>
      </c>
      <c r="D326" s="236"/>
      <c r="E326" s="236"/>
      <c r="F326" s="236"/>
    </row>
    <row r="327" spans="1:10" s="84" customFormat="1" x14ac:dyDescent="0.3">
      <c r="A327" s="52" t="s">
        <v>274</v>
      </c>
      <c r="B327" s="69" t="s">
        <v>273</v>
      </c>
      <c r="C327" s="76">
        <v>65000</v>
      </c>
      <c r="D327" s="236"/>
      <c r="E327" s="236"/>
      <c r="F327" s="236"/>
    </row>
    <row r="328" spans="1:10" s="84" customFormat="1" x14ac:dyDescent="0.3">
      <c r="A328" s="52" t="s">
        <v>91</v>
      </c>
      <c r="B328" s="81" t="s">
        <v>92</v>
      </c>
      <c r="C328" s="76">
        <v>588900</v>
      </c>
      <c r="D328" s="236"/>
      <c r="E328" s="236"/>
      <c r="F328" s="236"/>
    </row>
    <row r="329" spans="1:10" s="84" customFormat="1" ht="13.5" thickBot="1" x14ac:dyDescent="0.35">
      <c r="A329" s="52"/>
      <c r="B329" s="69"/>
      <c r="C329" s="76"/>
      <c r="D329" s="236"/>
      <c r="E329" s="236"/>
      <c r="F329" s="236"/>
    </row>
    <row r="330" spans="1:10" s="84" customFormat="1" ht="13.5" thickBot="1" x14ac:dyDescent="0.35">
      <c r="A330" s="1307" t="s">
        <v>93</v>
      </c>
      <c r="B330" s="1308"/>
      <c r="C330" s="241">
        <f>C331+C334+C336+C339</f>
        <v>3357400</v>
      </c>
      <c r="D330" s="236"/>
      <c r="E330" s="236"/>
      <c r="F330" s="236"/>
    </row>
    <row r="331" spans="1:10" s="260" customFormat="1" x14ac:dyDescent="0.3">
      <c r="A331" s="68" t="s">
        <v>94</v>
      </c>
      <c r="B331" s="46" t="s">
        <v>95</v>
      </c>
      <c r="C331" s="224">
        <f>SUM(C332:C333)</f>
        <v>1167800</v>
      </c>
      <c r="D331" s="85"/>
      <c r="E331" s="85"/>
      <c r="F331" s="85"/>
    </row>
    <row r="332" spans="1:10" s="84" customFormat="1" x14ac:dyDescent="0.3">
      <c r="A332" s="89" t="s">
        <v>98</v>
      </c>
      <c r="B332" s="89" t="s">
        <v>99</v>
      </c>
      <c r="C332" s="76">
        <v>374800</v>
      </c>
      <c r="D332" s="76"/>
      <c r="E332" s="236"/>
      <c r="F332" s="236"/>
    </row>
    <row r="333" spans="1:10" s="84" customFormat="1" x14ac:dyDescent="0.3">
      <c r="A333" s="52" t="s">
        <v>185</v>
      </c>
      <c r="B333" s="28" t="s">
        <v>186</v>
      </c>
      <c r="C333" s="28">
        <v>793000</v>
      </c>
      <c r="F333" s="76"/>
      <c r="G333" s="85"/>
      <c r="H333" s="260"/>
      <c r="I333" s="260"/>
      <c r="J333" s="260"/>
    </row>
    <row r="334" spans="1:10" s="84" customFormat="1" x14ac:dyDescent="0.3">
      <c r="A334" s="244" t="s">
        <v>158</v>
      </c>
      <c r="B334" s="245" t="s">
        <v>101</v>
      </c>
      <c r="C334" s="40">
        <f>SUM(C335:C335)</f>
        <v>36000</v>
      </c>
      <c r="F334" s="85"/>
      <c r="G334" s="260"/>
      <c r="H334" s="260"/>
      <c r="I334" s="260"/>
      <c r="J334" s="260"/>
    </row>
    <row r="335" spans="1:10" s="84" customFormat="1" x14ac:dyDescent="0.3">
      <c r="A335" s="89" t="s">
        <v>104</v>
      </c>
      <c r="B335" s="89" t="s">
        <v>105</v>
      </c>
      <c r="C335" s="28">
        <v>36000</v>
      </c>
      <c r="F335" s="85"/>
      <c r="G335" s="260"/>
      <c r="H335" s="260"/>
      <c r="I335" s="260"/>
      <c r="J335" s="260"/>
    </row>
    <row r="336" spans="1:10" s="84" customFormat="1" x14ac:dyDescent="0.3">
      <c r="A336" s="244" t="s">
        <v>106</v>
      </c>
      <c r="B336" s="77" t="s">
        <v>338</v>
      </c>
      <c r="C336" s="224">
        <f>SUM(C337:C338)</f>
        <v>79600</v>
      </c>
      <c r="F336" s="76"/>
      <c r="G336" s="85"/>
      <c r="H336" s="260"/>
      <c r="I336" s="260"/>
      <c r="J336" s="260"/>
    </row>
    <row r="337" spans="1:10" s="84" customFormat="1" x14ac:dyDescent="0.3">
      <c r="A337" s="52" t="s">
        <v>108</v>
      </c>
      <c r="B337" s="89" t="s">
        <v>109</v>
      </c>
      <c r="C337" s="76">
        <v>9600</v>
      </c>
      <c r="F337" s="76"/>
      <c r="G337" s="85"/>
      <c r="H337" s="260"/>
      <c r="I337" s="260"/>
      <c r="J337" s="260"/>
    </row>
    <row r="338" spans="1:10" s="84" customFormat="1" x14ac:dyDescent="0.3">
      <c r="A338" s="52" t="s">
        <v>238</v>
      </c>
      <c r="B338" s="69" t="s">
        <v>111</v>
      </c>
      <c r="C338" s="76">
        <v>70000</v>
      </c>
      <c r="F338" s="76"/>
      <c r="G338" s="85"/>
      <c r="H338" s="260"/>
      <c r="I338" s="260"/>
      <c r="J338" s="260"/>
    </row>
    <row r="339" spans="1:10" s="84" customFormat="1" x14ac:dyDescent="0.3">
      <c r="A339" s="68" t="s">
        <v>119</v>
      </c>
      <c r="B339" s="244" t="s">
        <v>122</v>
      </c>
      <c r="C339" s="224">
        <f>SUM(C340:C344)</f>
        <v>2074000</v>
      </c>
      <c r="F339" s="246"/>
      <c r="G339" s="85"/>
      <c r="H339" s="260"/>
      <c r="I339" s="260"/>
      <c r="J339" s="260"/>
    </row>
    <row r="340" spans="1:10" s="84" customFormat="1" x14ac:dyDescent="0.3">
      <c r="A340" s="154" t="s">
        <v>121</v>
      </c>
      <c r="B340" s="154" t="s">
        <v>122</v>
      </c>
      <c r="C340" s="76">
        <v>300000</v>
      </c>
      <c r="F340" s="85"/>
      <c r="G340" s="85"/>
      <c r="H340" s="260"/>
      <c r="I340" s="260"/>
      <c r="J340" s="260"/>
    </row>
    <row r="341" spans="1:10" s="84" customFormat="1" x14ac:dyDescent="0.3">
      <c r="A341" s="154" t="s">
        <v>123</v>
      </c>
      <c r="B341" s="154" t="s">
        <v>124</v>
      </c>
      <c r="C341" s="76">
        <v>8000</v>
      </c>
      <c r="F341" s="85"/>
      <c r="G341" s="85"/>
      <c r="H341" s="260"/>
      <c r="I341" s="260"/>
      <c r="J341" s="260"/>
    </row>
    <row r="342" spans="1:10" s="84" customFormat="1" x14ac:dyDescent="0.3">
      <c r="A342" s="154" t="s">
        <v>164</v>
      </c>
      <c r="B342" s="81" t="s">
        <v>165</v>
      </c>
      <c r="C342" s="76">
        <v>312000</v>
      </c>
      <c r="F342" s="85"/>
      <c r="G342" s="85"/>
      <c r="H342" s="260"/>
      <c r="I342" s="260"/>
      <c r="J342" s="260"/>
    </row>
    <row r="343" spans="1:10" s="84" customFormat="1" x14ac:dyDescent="0.3">
      <c r="A343" s="154" t="s">
        <v>125</v>
      </c>
      <c r="B343" s="154" t="s">
        <v>166</v>
      </c>
      <c r="C343" s="76">
        <v>1320000</v>
      </c>
      <c r="F343" s="85"/>
      <c r="G343" s="85"/>
      <c r="H343" s="260"/>
      <c r="I343" s="260"/>
      <c r="J343" s="260"/>
    </row>
    <row r="344" spans="1:10" s="84" customFormat="1" x14ac:dyDescent="0.3">
      <c r="A344" s="154" t="s">
        <v>127</v>
      </c>
      <c r="B344" s="154" t="s">
        <v>120</v>
      </c>
      <c r="C344" s="76">
        <v>134000</v>
      </c>
      <c r="F344" s="76"/>
      <c r="G344" s="85"/>
      <c r="H344" s="260"/>
      <c r="I344" s="260"/>
      <c r="J344" s="260"/>
    </row>
    <row r="345" spans="1:10" s="84" customFormat="1" ht="13.5" thickBot="1" x14ac:dyDescent="0.35">
      <c r="A345" s="154"/>
      <c r="B345" s="154"/>
      <c r="C345" s="76"/>
      <c r="D345" s="247"/>
      <c r="E345" s="85"/>
      <c r="F345" s="85"/>
      <c r="G345" s="260"/>
      <c r="H345" s="260"/>
      <c r="I345" s="260"/>
      <c r="J345" s="260"/>
    </row>
    <row r="346" spans="1:10" s="84" customFormat="1" ht="13.5" thickBot="1" x14ac:dyDescent="0.35">
      <c r="A346" s="1300" t="s">
        <v>135</v>
      </c>
      <c r="B346" s="1301"/>
      <c r="C346" s="256">
        <f>C347+C350</f>
        <v>55600</v>
      </c>
      <c r="D346" s="236"/>
      <c r="E346" s="236"/>
      <c r="F346" s="236"/>
    </row>
    <row r="347" spans="1:10" s="260" customFormat="1" x14ac:dyDescent="0.3">
      <c r="A347" s="68" t="s">
        <v>136</v>
      </c>
      <c r="B347" s="228" t="s">
        <v>137</v>
      </c>
      <c r="C347" s="224">
        <f>SUM(C348:C349)</f>
        <v>45000</v>
      </c>
      <c r="D347" s="85"/>
      <c r="E347" s="85"/>
      <c r="F347" s="85"/>
    </row>
    <row r="348" spans="1:10" s="84" customFormat="1" x14ac:dyDescent="0.3">
      <c r="A348" s="52" t="s">
        <v>138</v>
      </c>
      <c r="B348" s="69" t="s">
        <v>286</v>
      </c>
      <c r="C348" s="76">
        <v>19500</v>
      </c>
      <c r="D348" s="236"/>
      <c r="E348" s="236"/>
      <c r="F348" s="236"/>
    </row>
    <row r="349" spans="1:10" s="75" customFormat="1" ht="13.5" customHeight="1" x14ac:dyDescent="0.3">
      <c r="A349" s="52" t="s">
        <v>140</v>
      </c>
      <c r="B349" s="69" t="s">
        <v>141</v>
      </c>
      <c r="C349" s="28">
        <v>25500</v>
      </c>
      <c r="D349" s="82"/>
      <c r="E349" s="83"/>
      <c r="F349" s="234"/>
      <c r="G349" s="231"/>
      <c r="H349" s="81"/>
    </row>
    <row r="350" spans="1:10" s="75" customFormat="1" ht="13.5" customHeight="1" x14ac:dyDescent="0.3">
      <c r="A350" s="68" t="s">
        <v>144</v>
      </c>
      <c r="B350" s="83" t="s">
        <v>145</v>
      </c>
      <c r="C350" s="40">
        <f>SUM(C351)</f>
        <v>10600</v>
      </c>
      <c r="D350" s="82"/>
      <c r="E350" s="83"/>
      <c r="F350" s="234"/>
      <c r="G350" s="231"/>
      <c r="H350" s="81"/>
    </row>
    <row r="351" spans="1:10" s="75" customFormat="1" ht="13.5" customHeight="1" x14ac:dyDescent="0.3">
      <c r="A351" s="52" t="s">
        <v>146</v>
      </c>
      <c r="B351" s="69" t="s">
        <v>147</v>
      </c>
      <c r="C351" s="28">
        <v>10600</v>
      </c>
      <c r="D351" s="82"/>
      <c r="E351" s="83"/>
      <c r="F351" s="229"/>
      <c r="G351" s="95"/>
      <c r="H351" s="81"/>
    </row>
    <row r="352" spans="1:10" s="75" customFormat="1" ht="13.5" customHeight="1" thickBot="1" x14ac:dyDescent="0.35">
      <c r="A352" s="52"/>
      <c r="B352" s="69"/>
      <c r="C352" s="28"/>
      <c r="D352" s="82"/>
      <c r="E352" s="83"/>
      <c r="F352" s="229"/>
      <c r="G352" s="95"/>
      <c r="H352" s="81"/>
    </row>
    <row r="353" spans="1:11" s="74" customFormat="1" x14ac:dyDescent="0.3">
      <c r="A353" s="185" t="s">
        <v>339</v>
      </c>
      <c r="B353" s="186"/>
      <c r="C353" s="187"/>
      <c r="D353" s="188" t="s">
        <v>1</v>
      </c>
      <c r="E353" s="189" t="s">
        <v>340</v>
      </c>
      <c r="F353" s="72"/>
    </row>
    <row r="354" spans="1:11" s="74" customFormat="1" ht="13.5" thickBot="1" x14ac:dyDescent="0.35">
      <c r="A354" s="306"/>
      <c r="B354" s="307"/>
      <c r="C354" s="308"/>
      <c r="D354" s="309"/>
      <c r="E354" s="310"/>
      <c r="F354" s="72"/>
    </row>
    <row r="355" spans="1:11" s="74" customFormat="1" x14ac:dyDescent="0.3">
      <c r="A355" s="1268" t="s">
        <v>341</v>
      </c>
      <c r="B355" s="1269"/>
      <c r="C355" s="1269"/>
      <c r="D355" s="1269"/>
      <c r="E355" s="1270"/>
      <c r="F355" s="72"/>
    </row>
    <row r="356" spans="1:11" s="74" customFormat="1" x14ac:dyDescent="0.3">
      <c r="A356" s="1311"/>
      <c r="B356" s="1312"/>
      <c r="C356" s="1312"/>
      <c r="D356" s="1312"/>
      <c r="E356" s="1313"/>
      <c r="F356" s="72"/>
    </row>
    <row r="357" spans="1:11" s="312" customFormat="1" ht="13.5" customHeight="1" thickBot="1" x14ac:dyDescent="0.25">
      <c r="A357" s="1271"/>
      <c r="B357" s="1272"/>
      <c r="C357" s="1272"/>
      <c r="D357" s="1272"/>
      <c r="E357" s="1273"/>
      <c r="F357" s="311"/>
      <c r="G357" s="191"/>
      <c r="H357" s="191"/>
      <c r="I357" s="191"/>
      <c r="J357" s="191"/>
      <c r="K357" s="191"/>
    </row>
    <row r="358" spans="1:11" s="74" customFormat="1" x14ac:dyDescent="0.3">
      <c r="A358" s="206" t="s">
        <v>398</v>
      </c>
      <c r="B358" s="89"/>
      <c r="C358" s="76"/>
      <c r="D358" s="76"/>
      <c r="E358" s="207"/>
      <c r="F358" s="72"/>
    </row>
    <row r="359" spans="1:11" s="286" customFormat="1" ht="13.5" customHeight="1" x14ac:dyDescent="0.25">
      <c r="A359" s="206" t="s">
        <v>271</v>
      </c>
      <c r="B359" s="40"/>
      <c r="C359" s="40"/>
      <c r="D359" s="58"/>
      <c r="E359" s="285"/>
      <c r="F359" s="259"/>
    </row>
    <row r="360" spans="1:11" s="286" customFormat="1" ht="13.5" customHeight="1" x14ac:dyDescent="0.25">
      <c r="A360" s="206" t="s">
        <v>1028</v>
      </c>
      <c r="B360" s="40"/>
      <c r="C360" s="40"/>
      <c r="D360" s="58"/>
      <c r="E360" s="285"/>
      <c r="F360" s="259"/>
    </row>
    <row r="361" spans="1:11" s="74" customFormat="1" ht="13.5" thickBot="1" x14ac:dyDescent="0.35">
      <c r="A361" s="211" t="s">
        <v>4</v>
      </c>
      <c r="B361" s="212"/>
      <c r="C361" s="213"/>
      <c r="D361" s="213"/>
      <c r="E361" s="214"/>
      <c r="F361" s="72"/>
    </row>
    <row r="362" spans="1:11" s="74" customFormat="1" ht="13.5" thickBot="1" x14ac:dyDescent="0.35">
      <c r="A362" s="218" t="s">
        <v>5</v>
      </c>
      <c r="B362" s="219"/>
      <c r="C362" s="220"/>
      <c r="D362" s="221"/>
      <c r="E362" s="222">
        <f>C364+C377+C396+D411</f>
        <v>19488040</v>
      </c>
      <c r="F362" s="72"/>
      <c r="G362" s="72"/>
    </row>
    <row r="363" spans="1:11" s="74" customFormat="1" ht="13.5" thickBot="1" x14ac:dyDescent="0.35">
      <c r="A363" s="223"/>
      <c r="B363" s="223"/>
      <c r="C363" s="224"/>
      <c r="D363" s="224"/>
      <c r="E363" s="224"/>
      <c r="F363" s="72"/>
    </row>
    <row r="364" spans="1:11" s="84" customFormat="1" ht="13.5" thickBot="1" x14ac:dyDescent="0.35">
      <c r="A364" s="1309" t="s">
        <v>49</v>
      </c>
      <c r="B364" s="1310"/>
      <c r="C364" s="235">
        <f>C365+C369+C374+C371</f>
        <v>634530</v>
      </c>
      <c r="D364" s="236"/>
      <c r="E364" s="313"/>
      <c r="F364" s="236"/>
    </row>
    <row r="365" spans="1:11" s="260" customFormat="1" x14ac:dyDescent="0.3">
      <c r="A365" s="39" t="s">
        <v>54</v>
      </c>
      <c r="B365" s="71" t="s">
        <v>55</v>
      </c>
      <c r="C365" s="224">
        <f>SUM(C366:C368)</f>
        <v>424630</v>
      </c>
      <c r="E365" s="85"/>
      <c r="F365" s="85"/>
    </row>
    <row r="366" spans="1:11" s="81" customFormat="1" ht="13.5" customHeight="1" x14ac:dyDescent="0.3">
      <c r="A366" s="27" t="s">
        <v>321</v>
      </c>
      <c r="B366" s="75" t="s">
        <v>322</v>
      </c>
      <c r="C366" s="28">
        <v>127230</v>
      </c>
      <c r="D366" s="85"/>
      <c r="E366" s="40"/>
      <c r="F366" s="234"/>
      <c r="G366" s="95"/>
    </row>
    <row r="367" spans="1:11" s="81" customFormat="1" ht="13.5" customHeight="1" x14ac:dyDescent="0.25">
      <c r="A367" s="27" t="s">
        <v>56</v>
      </c>
      <c r="B367" s="75" t="s">
        <v>57</v>
      </c>
      <c r="C367" s="28">
        <v>207000</v>
      </c>
      <c r="F367" s="165"/>
      <c r="G367" s="40"/>
    </row>
    <row r="368" spans="1:11" s="81" customFormat="1" ht="13.5" customHeight="1" x14ac:dyDescent="0.25">
      <c r="A368" s="27" t="s">
        <v>342</v>
      </c>
      <c r="B368" s="81" t="s">
        <v>343</v>
      </c>
      <c r="C368" s="28">
        <v>90400</v>
      </c>
      <c r="F368" s="165"/>
      <c r="G368" s="40"/>
    </row>
    <row r="369" spans="1:10" s="81" customFormat="1" ht="13.5" customHeight="1" x14ac:dyDescent="0.25">
      <c r="A369" s="39" t="s">
        <v>58</v>
      </c>
      <c r="B369" s="71" t="s">
        <v>59</v>
      </c>
      <c r="C369" s="40">
        <f>SUM(C370)</f>
        <v>78000</v>
      </c>
      <c r="F369" s="122"/>
      <c r="G369" s="40"/>
    </row>
    <row r="370" spans="1:10" s="75" customFormat="1" ht="13.5" customHeight="1" x14ac:dyDescent="0.3">
      <c r="A370" s="27" t="s">
        <v>60</v>
      </c>
      <c r="B370" s="69" t="s">
        <v>61</v>
      </c>
      <c r="C370" s="28">
        <v>78000</v>
      </c>
      <c r="F370" s="85"/>
      <c r="G370" s="83"/>
      <c r="H370" s="81"/>
    </row>
    <row r="371" spans="1:10" s="75" customFormat="1" ht="13.5" customHeight="1" x14ac:dyDescent="0.3">
      <c r="A371" s="68" t="s">
        <v>78</v>
      </c>
      <c r="B371" s="77" t="s">
        <v>79</v>
      </c>
      <c r="C371" s="40">
        <f>SUM(C372:C373)</f>
        <v>95500</v>
      </c>
      <c r="F371" s="85"/>
      <c r="G371" s="83"/>
      <c r="H371" s="81"/>
    </row>
    <row r="372" spans="1:10" s="75" customFormat="1" ht="13.5" customHeight="1" x14ac:dyDescent="0.3">
      <c r="A372" s="52" t="s">
        <v>82</v>
      </c>
      <c r="B372" s="69" t="s">
        <v>83</v>
      </c>
      <c r="C372" s="28">
        <v>19500</v>
      </c>
      <c r="F372" s="85"/>
      <c r="G372" s="83"/>
      <c r="H372" s="81"/>
    </row>
    <row r="373" spans="1:10" s="75" customFormat="1" ht="13.5" customHeight="1" x14ac:dyDescent="0.3">
      <c r="A373" s="52" t="s">
        <v>344</v>
      </c>
      <c r="B373" s="81" t="s">
        <v>345</v>
      </c>
      <c r="C373" s="28">
        <v>76000</v>
      </c>
      <c r="F373" s="85"/>
      <c r="G373" s="83"/>
      <c r="H373" s="81"/>
    </row>
    <row r="374" spans="1:10" s="75" customFormat="1" ht="13.5" customHeight="1" x14ac:dyDescent="0.25">
      <c r="A374" s="68" t="s">
        <v>84</v>
      </c>
      <c r="B374" s="83" t="s">
        <v>273</v>
      </c>
      <c r="C374" s="40">
        <f>SUM(C375)</f>
        <v>36400</v>
      </c>
      <c r="F374" s="82"/>
      <c r="G374" s="83"/>
      <c r="H374" s="81"/>
    </row>
    <row r="375" spans="1:10" s="75" customFormat="1" ht="13.5" customHeight="1" x14ac:dyDescent="0.25">
      <c r="A375" s="52" t="s">
        <v>90</v>
      </c>
      <c r="B375" s="69" t="s">
        <v>273</v>
      </c>
      <c r="C375" s="28">
        <v>36400</v>
      </c>
      <c r="F375" s="82"/>
      <c r="G375" s="83"/>
      <c r="H375" s="242"/>
    </row>
    <row r="376" spans="1:10" s="75" customFormat="1" ht="13.5" customHeight="1" thickBot="1" x14ac:dyDescent="0.3">
      <c r="A376" s="52"/>
      <c r="B376" s="69"/>
      <c r="C376" s="69"/>
      <c r="F376" s="82"/>
      <c r="G376" s="83"/>
      <c r="H376" s="242"/>
    </row>
    <row r="377" spans="1:10" s="84" customFormat="1" ht="13.5" thickBot="1" x14ac:dyDescent="0.35">
      <c r="A377" s="1307" t="s">
        <v>93</v>
      </c>
      <c r="B377" s="1308"/>
      <c r="C377" s="241">
        <f>C378+C380+C382+C385+C387+C392</f>
        <v>14124540</v>
      </c>
      <c r="F377" s="236"/>
    </row>
    <row r="378" spans="1:10" s="260" customFormat="1" ht="14.25" customHeight="1" x14ac:dyDescent="0.3">
      <c r="A378" s="68" t="s">
        <v>94</v>
      </c>
      <c r="B378" s="46" t="s">
        <v>95</v>
      </c>
      <c r="C378" s="224">
        <f>SUM(C379)</f>
        <v>230400</v>
      </c>
      <c r="F378" s="85"/>
    </row>
    <row r="379" spans="1:10" s="84" customFormat="1" x14ac:dyDescent="0.3">
      <c r="A379" s="89" t="s">
        <v>98</v>
      </c>
      <c r="B379" s="89" t="s">
        <v>99</v>
      </c>
      <c r="C379" s="76">
        <v>230400</v>
      </c>
      <c r="D379" s="260"/>
      <c r="F379" s="76"/>
      <c r="G379" s="236"/>
    </row>
    <row r="380" spans="1:10" s="75" customFormat="1" ht="13.5" customHeight="1" x14ac:dyDescent="0.25">
      <c r="A380" s="244" t="s">
        <v>158</v>
      </c>
      <c r="B380" s="245" t="s">
        <v>101</v>
      </c>
      <c r="C380" s="40">
        <f>SUM(C381:C381)</f>
        <v>12600</v>
      </c>
      <c r="D380" s="81"/>
      <c r="F380" s="82"/>
      <c r="G380" s="83"/>
      <c r="H380" s="95"/>
    </row>
    <row r="381" spans="1:10" s="75" customFormat="1" ht="13.5" customHeight="1" x14ac:dyDescent="0.25">
      <c r="A381" s="89" t="s">
        <v>104</v>
      </c>
      <c r="B381" s="89" t="s">
        <v>105</v>
      </c>
      <c r="C381" s="28">
        <v>12600</v>
      </c>
      <c r="D381" s="81"/>
      <c r="G381" s="83"/>
      <c r="H381" s="95"/>
    </row>
    <row r="382" spans="1:10" s="84" customFormat="1" x14ac:dyDescent="0.3">
      <c r="A382" s="244" t="s">
        <v>106</v>
      </c>
      <c r="B382" s="77" t="s">
        <v>338</v>
      </c>
      <c r="C382" s="224">
        <f>SUM(C383:C384)</f>
        <v>575000</v>
      </c>
      <c r="D382" s="260"/>
      <c r="F382" s="85"/>
      <c r="G382" s="236"/>
    </row>
    <row r="383" spans="1:10" s="84" customFormat="1" x14ac:dyDescent="0.3">
      <c r="A383" s="52" t="s">
        <v>108</v>
      </c>
      <c r="B383" s="89" t="s">
        <v>109</v>
      </c>
      <c r="C383" s="76">
        <v>25000</v>
      </c>
      <c r="F383" s="76"/>
      <c r="G383" s="85"/>
      <c r="H383" s="260"/>
      <c r="I383" s="260"/>
      <c r="J383" s="260"/>
    </row>
    <row r="384" spans="1:10" s="84" customFormat="1" x14ac:dyDescent="0.3">
      <c r="A384" s="52" t="s">
        <v>238</v>
      </c>
      <c r="B384" s="69" t="s">
        <v>111</v>
      </c>
      <c r="C384" s="76">
        <v>550000</v>
      </c>
      <c r="D384" s="260"/>
      <c r="F384" s="85"/>
      <c r="G384" s="236"/>
    </row>
    <row r="385" spans="1:8" s="84" customFormat="1" x14ac:dyDescent="0.3">
      <c r="A385" s="244" t="s">
        <v>112</v>
      </c>
      <c r="B385" s="244" t="s">
        <v>113</v>
      </c>
      <c r="C385" s="224">
        <f>SUM(C386)</f>
        <v>325000</v>
      </c>
      <c r="D385" s="260"/>
      <c r="F385" s="76"/>
      <c r="G385" s="85"/>
    </row>
    <row r="386" spans="1:8" s="84" customFormat="1" x14ac:dyDescent="0.3">
      <c r="A386" s="89" t="s">
        <v>210</v>
      </c>
      <c r="B386" s="89" t="s">
        <v>211</v>
      </c>
      <c r="C386" s="76">
        <v>325000</v>
      </c>
      <c r="D386" s="260"/>
      <c r="F386" s="85"/>
      <c r="G386" s="85"/>
    </row>
    <row r="387" spans="1:8" s="84" customFormat="1" x14ac:dyDescent="0.3">
      <c r="A387" s="244" t="s">
        <v>279</v>
      </c>
      <c r="B387" s="244" t="s">
        <v>117</v>
      </c>
      <c r="C387" s="224">
        <f>SUM(C388:C391)</f>
        <v>12163620</v>
      </c>
      <c r="D387" s="260"/>
      <c r="F387" s="246"/>
      <c r="G387" s="85"/>
    </row>
    <row r="388" spans="1:8" s="84" customFormat="1" x14ac:dyDescent="0.3">
      <c r="A388" s="154" t="s">
        <v>118</v>
      </c>
      <c r="B388" s="154" t="s">
        <v>117</v>
      </c>
      <c r="C388" s="76">
        <v>11500000</v>
      </c>
      <c r="D388" s="260"/>
      <c r="E388" s="260"/>
      <c r="F388" s="224"/>
      <c r="G388" s="76"/>
      <c r="H388" s="260"/>
    </row>
    <row r="389" spans="1:8" s="84" customFormat="1" x14ac:dyDescent="0.3">
      <c r="A389" s="154" t="s">
        <v>346</v>
      </c>
      <c r="B389" s="81" t="s">
        <v>347</v>
      </c>
      <c r="C389" s="76">
        <v>55000</v>
      </c>
      <c r="D389" s="314"/>
      <c r="E389" s="247"/>
      <c r="F389" s="85"/>
    </row>
    <row r="390" spans="1:8" s="84" customFormat="1" x14ac:dyDescent="0.3">
      <c r="A390" s="154" t="s">
        <v>348</v>
      </c>
      <c r="B390" s="154" t="s">
        <v>349</v>
      </c>
      <c r="C390" s="76">
        <v>350000</v>
      </c>
      <c r="D390" s="76"/>
      <c r="E390" s="247"/>
      <c r="F390" s="85"/>
    </row>
    <row r="391" spans="1:8" s="84" customFormat="1" x14ac:dyDescent="0.3">
      <c r="A391" s="154" t="s">
        <v>350</v>
      </c>
      <c r="B391" s="81" t="s">
        <v>351</v>
      </c>
      <c r="C391" s="76">
        <v>258620</v>
      </c>
      <c r="D391" s="76"/>
      <c r="E391" s="247"/>
      <c r="F391" s="85"/>
    </row>
    <row r="392" spans="1:8" s="84" customFormat="1" x14ac:dyDescent="0.3">
      <c r="A392" s="68" t="s">
        <v>119</v>
      </c>
      <c r="B392" s="83" t="s">
        <v>122</v>
      </c>
      <c r="C392" s="224">
        <f>SUM(C393:C394)</f>
        <v>817920</v>
      </c>
      <c r="D392" s="85"/>
      <c r="E392" s="247"/>
      <c r="F392" s="85"/>
    </row>
    <row r="393" spans="1:8" s="84" customFormat="1" x14ac:dyDescent="0.3">
      <c r="A393" s="154" t="s">
        <v>121</v>
      </c>
      <c r="B393" s="154" t="s">
        <v>122</v>
      </c>
      <c r="C393" s="76">
        <v>751920</v>
      </c>
      <c r="D393" s="85"/>
      <c r="E393" s="236"/>
      <c r="F393" s="236"/>
    </row>
    <row r="394" spans="1:8" s="84" customFormat="1" x14ac:dyDescent="0.3">
      <c r="A394" s="154" t="s">
        <v>127</v>
      </c>
      <c r="B394" s="154" t="s">
        <v>120</v>
      </c>
      <c r="C394" s="76">
        <v>66000</v>
      </c>
      <c r="D394" s="85"/>
      <c r="E394" s="236"/>
      <c r="F394" s="236"/>
    </row>
    <row r="395" spans="1:8" s="84" customFormat="1" ht="13.5" thickBot="1" x14ac:dyDescent="0.35">
      <c r="A395" s="154"/>
      <c r="B395" s="154"/>
      <c r="C395" s="76"/>
      <c r="D395" s="236"/>
      <c r="E395" s="236"/>
      <c r="F395" s="236"/>
    </row>
    <row r="396" spans="1:8" s="84" customFormat="1" ht="13.5" thickBot="1" x14ac:dyDescent="0.35">
      <c r="A396" s="1300" t="s">
        <v>135</v>
      </c>
      <c r="B396" s="1301"/>
      <c r="C396" s="256">
        <f>C397+C400</f>
        <v>121800</v>
      </c>
      <c r="D396" s="236"/>
      <c r="E396" s="236"/>
      <c r="F396" s="236"/>
    </row>
    <row r="397" spans="1:8" s="260" customFormat="1" x14ac:dyDescent="0.3">
      <c r="A397" s="68" t="s">
        <v>136</v>
      </c>
      <c r="B397" s="228" t="s">
        <v>137</v>
      </c>
      <c r="C397" s="224">
        <f>SUM(C398:C399)</f>
        <v>96800</v>
      </c>
      <c r="D397" s="85"/>
      <c r="E397" s="85"/>
      <c r="F397" s="85"/>
    </row>
    <row r="398" spans="1:8" s="75" customFormat="1" ht="13.5" customHeight="1" x14ac:dyDescent="0.3">
      <c r="A398" s="52" t="s">
        <v>138</v>
      </c>
      <c r="B398" s="69" t="s">
        <v>139</v>
      </c>
      <c r="C398" s="28">
        <v>34000</v>
      </c>
      <c r="D398" s="82"/>
      <c r="E398" s="83"/>
      <c r="F398" s="229"/>
      <c r="G398" s="95"/>
      <c r="H398" s="81"/>
    </row>
    <row r="399" spans="1:8" s="75" customFormat="1" ht="13.5" customHeight="1" x14ac:dyDescent="0.3">
      <c r="A399" s="52" t="s">
        <v>140</v>
      </c>
      <c r="B399" s="69" t="s">
        <v>141</v>
      </c>
      <c r="C399" s="28">
        <v>62800</v>
      </c>
      <c r="D399" s="82"/>
      <c r="E399" s="83"/>
      <c r="F399" s="234"/>
      <c r="G399" s="231"/>
      <c r="H399" s="81"/>
    </row>
    <row r="400" spans="1:8" s="75" customFormat="1" ht="13.5" customHeight="1" x14ac:dyDescent="0.3">
      <c r="A400" s="68" t="s">
        <v>144</v>
      </c>
      <c r="B400" s="83" t="s">
        <v>145</v>
      </c>
      <c r="C400" s="40">
        <f>SUM(C401)</f>
        <v>25000</v>
      </c>
      <c r="D400" s="82"/>
      <c r="E400" s="83"/>
      <c r="F400" s="229"/>
      <c r="G400" s="95"/>
      <c r="H400" s="81"/>
    </row>
    <row r="401" spans="1:8" s="75" customFormat="1" ht="13.5" customHeight="1" x14ac:dyDescent="0.3">
      <c r="A401" s="52" t="s">
        <v>146</v>
      </c>
      <c r="B401" s="69" t="s">
        <v>147</v>
      </c>
      <c r="C401" s="28">
        <v>25000</v>
      </c>
      <c r="D401" s="82"/>
      <c r="E401" s="83"/>
      <c r="F401" s="229"/>
      <c r="G401" s="95"/>
      <c r="H401" s="81"/>
    </row>
    <row r="402" spans="1:8" s="75" customFormat="1" ht="13.5" customHeight="1" thickBot="1" x14ac:dyDescent="0.35">
      <c r="A402" s="52"/>
      <c r="B402" s="69"/>
      <c r="C402" s="28"/>
      <c r="D402" s="82"/>
      <c r="E402" s="83"/>
      <c r="F402" s="229"/>
      <c r="G402" s="95"/>
      <c r="H402" s="81"/>
    </row>
    <row r="403" spans="1:8" s="74" customFormat="1" x14ac:dyDescent="0.3">
      <c r="A403" s="185" t="s">
        <v>352</v>
      </c>
      <c r="B403" s="186"/>
      <c r="C403" s="188" t="s">
        <v>1</v>
      </c>
      <c r="D403" s="14" t="s">
        <v>353</v>
      </c>
      <c r="F403" s="72"/>
    </row>
    <row r="404" spans="1:8" s="74" customFormat="1" ht="13.5" thickBot="1" x14ac:dyDescent="0.35">
      <c r="A404" s="192"/>
      <c r="B404" s="193"/>
      <c r="C404" s="194"/>
      <c r="D404" s="195"/>
      <c r="F404" s="72"/>
    </row>
    <row r="405" spans="1:8" s="84" customFormat="1" x14ac:dyDescent="0.3">
      <c r="A405" s="1268" t="s">
        <v>354</v>
      </c>
      <c r="B405" s="1269"/>
      <c r="C405" s="1269"/>
      <c r="D405" s="1270"/>
      <c r="F405" s="236"/>
    </row>
    <row r="406" spans="1:8" s="84" customFormat="1" ht="13.5" thickBot="1" x14ac:dyDescent="0.35">
      <c r="A406" s="1271"/>
      <c r="B406" s="1272"/>
      <c r="C406" s="1272"/>
      <c r="D406" s="1273"/>
      <c r="F406" s="236"/>
    </row>
    <row r="407" spans="1:8" s="84" customFormat="1" x14ac:dyDescent="0.3">
      <c r="A407" s="202" t="s">
        <v>398</v>
      </c>
      <c r="B407" s="203"/>
      <c r="C407" s="204"/>
      <c r="D407" s="205"/>
      <c r="F407" s="236"/>
    </row>
    <row r="408" spans="1:8" s="286" customFormat="1" ht="13.5" customHeight="1" x14ac:dyDescent="0.25">
      <c r="A408" s="206" t="s">
        <v>271</v>
      </c>
      <c r="B408" s="40"/>
      <c r="C408" s="40"/>
      <c r="D408" s="1127"/>
      <c r="E408" s="40"/>
      <c r="F408" s="703"/>
    </row>
    <row r="409" spans="1:8" s="286" customFormat="1" ht="13.5" customHeight="1" x14ac:dyDescent="0.25">
      <c r="A409" s="206" t="s">
        <v>1028</v>
      </c>
      <c r="B409" s="40"/>
      <c r="C409" s="40"/>
      <c r="D409" s="1127"/>
      <c r="E409" s="40"/>
      <c r="F409" s="703"/>
    </row>
    <row r="410" spans="1:8" s="74" customFormat="1" ht="13.5" thickBot="1" x14ac:dyDescent="0.35">
      <c r="A410" s="211" t="s">
        <v>4</v>
      </c>
      <c r="B410" s="212"/>
      <c r="C410" s="213"/>
      <c r="D410" s="214"/>
      <c r="F410" s="236"/>
    </row>
    <row r="411" spans="1:8" s="74" customFormat="1" ht="13.5" thickBot="1" x14ac:dyDescent="0.35">
      <c r="A411" s="218" t="s">
        <v>229</v>
      </c>
      <c r="B411" s="219"/>
      <c r="C411" s="221"/>
      <c r="D411" s="222">
        <f>+C413+C425+C441</f>
        <v>4607170</v>
      </c>
      <c r="F411" s="72"/>
      <c r="G411" s="72"/>
    </row>
    <row r="412" spans="1:8" s="74" customFormat="1" ht="13.5" thickBot="1" x14ac:dyDescent="0.35">
      <c r="A412" s="223"/>
      <c r="B412" s="223"/>
      <c r="C412" s="224"/>
      <c r="D412" s="224"/>
      <c r="E412" s="224"/>
      <c r="F412" s="72"/>
    </row>
    <row r="413" spans="1:8" s="84" customFormat="1" ht="13.5" thickBot="1" x14ac:dyDescent="0.35">
      <c r="A413" s="1309" t="s">
        <v>49</v>
      </c>
      <c r="B413" s="1310"/>
      <c r="C413" s="235">
        <f>C414+C417+C422+C419</f>
        <v>572850</v>
      </c>
      <c r="D413" s="236"/>
      <c r="E413" s="313"/>
      <c r="F413" s="236"/>
    </row>
    <row r="414" spans="1:8" s="260" customFormat="1" x14ac:dyDescent="0.3">
      <c r="A414" s="39" t="s">
        <v>54</v>
      </c>
      <c r="B414" s="71" t="s">
        <v>55</v>
      </c>
      <c r="C414" s="224">
        <f>SUM(C415:C416)</f>
        <v>419000</v>
      </c>
      <c r="E414" s="85"/>
      <c r="F414" s="85"/>
    </row>
    <row r="415" spans="1:8" s="81" customFormat="1" ht="13.5" customHeight="1" x14ac:dyDescent="0.25">
      <c r="A415" s="27" t="s">
        <v>56</v>
      </c>
      <c r="B415" s="75" t="s">
        <v>57</v>
      </c>
      <c r="C415" s="28">
        <v>351000</v>
      </c>
      <c r="F415" s="165"/>
      <c r="G415" s="40"/>
    </row>
    <row r="416" spans="1:8" s="81" customFormat="1" ht="13.5" customHeight="1" x14ac:dyDescent="0.25">
      <c r="A416" s="27" t="s">
        <v>342</v>
      </c>
      <c r="B416" s="81" t="s">
        <v>343</v>
      </c>
      <c r="C416" s="28">
        <v>68000</v>
      </c>
      <c r="F416" s="165"/>
      <c r="G416" s="40"/>
    </row>
    <row r="417" spans="1:8" s="81" customFormat="1" ht="13.5" customHeight="1" x14ac:dyDescent="0.25">
      <c r="A417" s="39" t="s">
        <v>58</v>
      </c>
      <c r="B417" s="71" t="s">
        <v>59</v>
      </c>
      <c r="C417" s="40">
        <f>SUM(C418)</f>
        <v>45000</v>
      </c>
      <c r="F417" s="122"/>
      <c r="G417" s="40"/>
    </row>
    <row r="418" spans="1:8" s="75" customFormat="1" ht="13.5" customHeight="1" x14ac:dyDescent="0.3">
      <c r="A418" s="27" t="s">
        <v>60</v>
      </c>
      <c r="B418" s="69" t="s">
        <v>61</v>
      </c>
      <c r="C418" s="28">
        <v>45000</v>
      </c>
      <c r="F418" s="85"/>
      <c r="G418" s="83"/>
      <c r="H418" s="81"/>
    </row>
    <row r="419" spans="1:8" s="75" customFormat="1" ht="13.5" customHeight="1" x14ac:dyDescent="0.3">
      <c r="A419" s="68" t="s">
        <v>78</v>
      </c>
      <c r="B419" s="77" t="s">
        <v>79</v>
      </c>
      <c r="C419" s="40">
        <f>SUM(C420:C421)</f>
        <v>64600</v>
      </c>
      <c r="F419" s="85"/>
      <c r="G419" s="83"/>
      <c r="H419" s="81"/>
    </row>
    <row r="420" spans="1:8" s="75" customFormat="1" ht="13.5" customHeight="1" x14ac:dyDescent="0.3">
      <c r="A420" s="52" t="s">
        <v>82</v>
      </c>
      <c r="B420" s="69" t="s">
        <v>83</v>
      </c>
      <c r="C420" s="28">
        <v>19600</v>
      </c>
      <c r="F420" s="85"/>
      <c r="G420" s="83"/>
      <c r="H420" s="81"/>
    </row>
    <row r="421" spans="1:8" s="75" customFormat="1" ht="13.5" customHeight="1" x14ac:dyDescent="0.3">
      <c r="A421" s="52" t="s">
        <v>344</v>
      </c>
      <c r="B421" s="81" t="s">
        <v>345</v>
      </c>
      <c r="C421" s="28">
        <v>45000</v>
      </c>
      <c r="F421" s="85"/>
      <c r="G421" s="83"/>
      <c r="H421" s="81"/>
    </row>
    <row r="422" spans="1:8" s="75" customFormat="1" ht="13.5" customHeight="1" x14ac:dyDescent="0.25">
      <c r="A422" s="68" t="s">
        <v>84</v>
      </c>
      <c r="B422" s="83" t="s">
        <v>273</v>
      </c>
      <c r="C422" s="40">
        <f>SUM(C423)</f>
        <v>44250</v>
      </c>
      <c r="F422" s="82"/>
      <c r="G422" s="83"/>
      <c r="H422" s="81"/>
    </row>
    <row r="423" spans="1:8" s="75" customFormat="1" ht="13.5" customHeight="1" x14ac:dyDescent="0.25">
      <c r="A423" s="52" t="s">
        <v>90</v>
      </c>
      <c r="B423" s="69" t="s">
        <v>273</v>
      </c>
      <c r="C423" s="28">
        <v>44250</v>
      </c>
      <c r="F423" s="82"/>
      <c r="G423" s="83"/>
      <c r="H423" s="242"/>
    </row>
    <row r="424" spans="1:8" s="75" customFormat="1" ht="13.5" customHeight="1" thickBot="1" x14ac:dyDescent="0.3">
      <c r="A424" s="52"/>
      <c r="B424" s="69"/>
      <c r="C424" s="69"/>
      <c r="F424" s="82"/>
      <c r="G424" s="83"/>
      <c r="H424" s="242"/>
    </row>
    <row r="425" spans="1:8" s="84" customFormat="1" ht="13.5" thickBot="1" x14ac:dyDescent="0.35">
      <c r="A425" s="1307" t="s">
        <v>93</v>
      </c>
      <c r="B425" s="1308"/>
      <c r="C425" s="241">
        <f>C426+C428+C430+C432+C437</f>
        <v>3902720</v>
      </c>
      <c r="F425" s="236"/>
    </row>
    <row r="426" spans="1:8" s="260" customFormat="1" ht="14.25" customHeight="1" x14ac:dyDescent="0.3">
      <c r="A426" s="68" t="s">
        <v>94</v>
      </c>
      <c r="B426" s="46" t="s">
        <v>95</v>
      </c>
      <c r="C426" s="224">
        <f>SUM(C427)</f>
        <v>25000</v>
      </c>
      <c r="F426" s="85"/>
    </row>
    <row r="427" spans="1:8" s="84" customFormat="1" x14ac:dyDescent="0.3">
      <c r="A427" s="89" t="s">
        <v>98</v>
      </c>
      <c r="B427" s="89" t="s">
        <v>99</v>
      </c>
      <c r="C427" s="76">
        <v>25000</v>
      </c>
      <c r="D427" s="260"/>
      <c r="F427" s="76"/>
      <c r="G427" s="236"/>
    </row>
    <row r="428" spans="1:8" s="75" customFormat="1" ht="13.5" customHeight="1" x14ac:dyDescent="0.25">
      <c r="A428" s="244" t="s">
        <v>158</v>
      </c>
      <c r="B428" s="245" t="s">
        <v>101</v>
      </c>
      <c r="C428" s="40">
        <f>SUM(C429:C429)</f>
        <v>15120</v>
      </c>
      <c r="D428" s="81"/>
      <c r="F428" s="82"/>
      <c r="G428" s="83"/>
      <c r="H428" s="95"/>
    </row>
    <row r="429" spans="1:8" s="75" customFormat="1" ht="13.5" customHeight="1" x14ac:dyDescent="0.25">
      <c r="A429" s="89" t="s">
        <v>104</v>
      </c>
      <c r="B429" s="89" t="s">
        <v>105</v>
      </c>
      <c r="C429" s="28">
        <v>15120</v>
      </c>
      <c r="D429" s="81"/>
      <c r="G429" s="83"/>
      <c r="H429" s="95"/>
    </row>
    <row r="430" spans="1:8" s="84" customFormat="1" x14ac:dyDescent="0.3">
      <c r="A430" s="244" t="s">
        <v>106</v>
      </c>
      <c r="B430" s="77" t="s">
        <v>338</v>
      </c>
      <c r="C430" s="224">
        <f>SUM(C431)</f>
        <v>1850000</v>
      </c>
      <c r="D430" s="260"/>
      <c r="F430" s="85"/>
      <c r="G430" s="236"/>
    </row>
    <row r="431" spans="1:8" s="84" customFormat="1" x14ac:dyDescent="0.3">
      <c r="A431" s="52" t="s">
        <v>238</v>
      </c>
      <c r="B431" s="69" t="s">
        <v>111</v>
      </c>
      <c r="C431" s="76">
        <v>1850000</v>
      </c>
      <c r="D431" s="260"/>
      <c r="F431" s="85"/>
      <c r="G431" s="236"/>
    </row>
    <row r="432" spans="1:8" s="84" customFormat="1" x14ac:dyDescent="0.3">
      <c r="A432" s="244" t="s">
        <v>279</v>
      </c>
      <c r="B432" s="244" t="s">
        <v>117</v>
      </c>
      <c r="C432" s="224">
        <f>SUM(C433:C436)</f>
        <v>1179600</v>
      </c>
      <c r="D432" s="260"/>
      <c r="F432" s="246"/>
      <c r="G432" s="85"/>
    </row>
    <row r="433" spans="1:11" s="84" customFormat="1" x14ac:dyDescent="0.3">
      <c r="A433" s="154" t="s">
        <v>118</v>
      </c>
      <c r="B433" s="154" t="s">
        <v>117</v>
      </c>
      <c r="C433" s="76">
        <v>600500</v>
      </c>
      <c r="D433" s="260"/>
      <c r="E433" s="260"/>
      <c r="F433" s="224"/>
      <c r="G433" s="76"/>
      <c r="H433" s="260"/>
    </row>
    <row r="434" spans="1:11" s="84" customFormat="1" x14ac:dyDescent="0.3">
      <c r="A434" s="154" t="s">
        <v>346</v>
      </c>
      <c r="B434" s="81" t="s">
        <v>347</v>
      </c>
      <c r="C434" s="76">
        <v>72500</v>
      </c>
      <c r="D434" s="314"/>
      <c r="E434" s="247"/>
      <c r="F434" s="85"/>
    </row>
    <row r="435" spans="1:11" s="84" customFormat="1" x14ac:dyDescent="0.3">
      <c r="A435" s="154" t="s">
        <v>348</v>
      </c>
      <c r="B435" s="154" t="s">
        <v>349</v>
      </c>
      <c r="C435" s="76">
        <v>356600</v>
      </c>
      <c r="D435" s="76"/>
      <c r="E435" s="247"/>
      <c r="F435" s="85"/>
    </row>
    <row r="436" spans="1:11" s="84" customFormat="1" x14ac:dyDescent="0.3">
      <c r="A436" s="154" t="s">
        <v>350</v>
      </c>
      <c r="B436" s="81" t="s">
        <v>351</v>
      </c>
      <c r="C436" s="76">
        <v>150000</v>
      </c>
      <c r="D436" s="76"/>
      <c r="E436" s="247"/>
      <c r="F436" s="85"/>
    </row>
    <row r="437" spans="1:11" s="84" customFormat="1" x14ac:dyDescent="0.3">
      <c r="A437" s="68" t="s">
        <v>119</v>
      </c>
      <c r="B437" s="83" t="s">
        <v>122</v>
      </c>
      <c r="C437" s="224">
        <f>SUM(C438:C439)</f>
        <v>833000</v>
      </c>
      <c r="D437" s="85"/>
      <c r="E437" s="247"/>
      <c r="F437" s="85"/>
    </row>
    <row r="438" spans="1:11" s="84" customFormat="1" x14ac:dyDescent="0.3">
      <c r="A438" s="154" t="s">
        <v>121</v>
      </c>
      <c r="B438" s="154" t="s">
        <v>122</v>
      </c>
      <c r="C438" s="76">
        <v>755000</v>
      </c>
      <c r="D438" s="85"/>
      <c r="E438" s="236"/>
      <c r="F438" s="236"/>
    </row>
    <row r="439" spans="1:11" s="84" customFormat="1" x14ac:dyDescent="0.3">
      <c r="A439" s="154" t="s">
        <v>127</v>
      </c>
      <c r="B439" s="154" t="s">
        <v>120</v>
      </c>
      <c r="C439" s="76">
        <v>78000</v>
      </c>
      <c r="D439" s="85"/>
      <c r="E439" s="236"/>
      <c r="F439" s="236"/>
    </row>
    <row r="440" spans="1:11" s="84" customFormat="1" ht="13.5" thickBot="1" x14ac:dyDescent="0.35">
      <c r="A440" s="154"/>
      <c r="B440" s="154"/>
      <c r="C440" s="76"/>
      <c r="D440" s="236"/>
      <c r="E440" s="236"/>
      <c r="F440" s="236"/>
    </row>
    <row r="441" spans="1:11" s="84" customFormat="1" ht="13.5" thickBot="1" x14ac:dyDescent="0.35">
      <c r="A441" s="1300" t="s">
        <v>135</v>
      </c>
      <c r="B441" s="1301"/>
      <c r="C441" s="256">
        <f>C442+C445</f>
        <v>131600</v>
      </c>
      <c r="D441" s="236"/>
      <c r="E441" s="236"/>
      <c r="F441" s="236"/>
    </row>
    <row r="442" spans="1:11" s="260" customFormat="1" x14ac:dyDescent="0.3">
      <c r="A442" s="68" t="s">
        <v>136</v>
      </c>
      <c r="B442" s="228" t="s">
        <v>137</v>
      </c>
      <c r="C442" s="224">
        <f>SUM(C443:C444)</f>
        <v>113600</v>
      </c>
      <c r="D442" s="85"/>
      <c r="E442" s="85"/>
      <c r="F442" s="85"/>
    </row>
    <row r="443" spans="1:11" s="75" customFormat="1" ht="13.5" customHeight="1" x14ac:dyDescent="0.3">
      <c r="A443" s="52" t="s">
        <v>138</v>
      </c>
      <c r="B443" s="69" t="s">
        <v>139</v>
      </c>
      <c r="C443" s="28">
        <v>28000</v>
      </c>
      <c r="D443" s="82"/>
      <c r="E443" s="83"/>
      <c r="F443" s="229"/>
      <c r="G443" s="95"/>
      <c r="H443" s="81"/>
    </row>
    <row r="444" spans="1:11" s="75" customFormat="1" ht="13.5" customHeight="1" x14ac:dyDescent="0.3">
      <c r="A444" s="52" t="s">
        <v>140</v>
      </c>
      <c r="B444" s="69" t="s">
        <v>141</v>
      </c>
      <c r="C444" s="28">
        <v>85600</v>
      </c>
      <c r="D444" s="82"/>
      <c r="E444" s="83"/>
      <c r="F444" s="234"/>
      <c r="G444" s="231"/>
      <c r="H444" s="81"/>
    </row>
    <row r="445" spans="1:11" s="75" customFormat="1" ht="13.5" customHeight="1" x14ac:dyDescent="0.3">
      <c r="A445" s="68" t="s">
        <v>144</v>
      </c>
      <c r="B445" s="83" t="s">
        <v>145</v>
      </c>
      <c r="C445" s="40">
        <f>SUM(C446)</f>
        <v>18000</v>
      </c>
      <c r="D445" s="82"/>
      <c r="E445" s="83"/>
      <c r="F445" s="229"/>
      <c r="G445" s="95"/>
      <c r="H445" s="81"/>
    </row>
    <row r="446" spans="1:11" s="75" customFormat="1" ht="13.5" customHeight="1" x14ac:dyDescent="0.3">
      <c r="A446" s="52" t="s">
        <v>146</v>
      </c>
      <c r="B446" s="69" t="s">
        <v>147</v>
      </c>
      <c r="C446" s="28">
        <v>18000</v>
      </c>
      <c r="D446" s="82"/>
      <c r="E446" s="83"/>
      <c r="F446" s="229"/>
      <c r="G446" s="95"/>
      <c r="H446" s="81"/>
    </row>
    <row r="447" spans="1:11" s="75" customFormat="1" ht="13.5" customHeight="1" thickBot="1" x14ac:dyDescent="0.35">
      <c r="A447" s="52"/>
      <c r="B447" s="69"/>
      <c r="C447" s="28"/>
      <c r="D447" s="82"/>
      <c r="E447" s="83"/>
      <c r="F447" s="229"/>
      <c r="G447" s="95"/>
      <c r="H447" s="81"/>
    </row>
    <row r="448" spans="1:11" s="239" customFormat="1" ht="13.5" customHeight="1" x14ac:dyDescent="0.25">
      <c r="A448" s="1278" t="s">
        <v>355</v>
      </c>
      <c r="B448" s="1279"/>
      <c r="C448" s="1280"/>
      <c r="D448" s="315" t="s">
        <v>1</v>
      </c>
      <c r="E448" s="316">
        <v>1107</v>
      </c>
      <c r="F448" s="317"/>
      <c r="G448" s="318"/>
      <c r="H448" s="238"/>
      <c r="I448" s="238"/>
      <c r="J448" s="238"/>
      <c r="K448" s="238"/>
    </row>
    <row r="449" spans="1:11" s="239" customFormat="1" ht="13.5" customHeight="1" thickBot="1" x14ac:dyDescent="0.3">
      <c r="A449" s="1281"/>
      <c r="B449" s="1282"/>
      <c r="C449" s="1283"/>
      <c r="D449" s="319"/>
      <c r="E449" s="320"/>
      <c r="F449" s="109"/>
      <c r="G449" s="238"/>
      <c r="H449" s="238"/>
      <c r="I449" s="238"/>
      <c r="J449" s="238"/>
      <c r="K449" s="238"/>
    </row>
    <row r="450" spans="1:11" s="239" customFormat="1" ht="13.5" customHeight="1" x14ac:dyDescent="0.25">
      <c r="A450" s="1284" t="s">
        <v>356</v>
      </c>
      <c r="B450" s="1285"/>
      <c r="C450" s="1285"/>
      <c r="D450" s="1285"/>
      <c r="E450" s="1286"/>
      <c r="F450" s="109"/>
      <c r="G450" s="238"/>
      <c r="H450" s="238"/>
      <c r="I450" s="238"/>
      <c r="J450" s="238"/>
      <c r="K450" s="238"/>
    </row>
    <row r="451" spans="1:11" s="239" customFormat="1" ht="13.5" customHeight="1" x14ac:dyDescent="0.25">
      <c r="A451" s="1287"/>
      <c r="B451" s="1288"/>
      <c r="C451" s="1288"/>
      <c r="D451" s="1288"/>
      <c r="E451" s="1289"/>
      <c r="F451" s="109"/>
      <c r="G451" s="238"/>
      <c r="H451" s="238"/>
      <c r="I451" s="238"/>
      <c r="J451" s="238"/>
      <c r="K451" s="238"/>
    </row>
    <row r="452" spans="1:11" s="239" customFormat="1" ht="13.5" customHeight="1" x14ac:dyDescent="0.25">
      <c r="A452" s="1287"/>
      <c r="B452" s="1288"/>
      <c r="C452" s="1288"/>
      <c r="D452" s="1288"/>
      <c r="E452" s="1289"/>
      <c r="F452" s="109"/>
      <c r="G452" s="238"/>
      <c r="H452" s="238"/>
      <c r="I452" s="238"/>
      <c r="J452" s="238"/>
      <c r="K452" s="238"/>
    </row>
    <row r="453" spans="1:11" s="239" customFormat="1" ht="13.5" customHeight="1" x14ac:dyDescent="0.25">
      <c r="A453" s="1287"/>
      <c r="B453" s="1288"/>
      <c r="C453" s="1288"/>
      <c r="D453" s="1288"/>
      <c r="E453" s="1289"/>
      <c r="F453" s="109"/>
      <c r="G453" s="238"/>
      <c r="H453" s="238"/>
      <c r="I453" s="238"/>
      <c r="J453" s="238"/>
      <c r="K453" s="238"/>
    </row>
    <row r="454" spans="1:11" s="239" customFormat="1" ht="13.5" customHeight="1" x14ac:dyDescent="0.25">
      <c r="A454" s="1287"/>
      <c r="B454" s="1288"/>
      <c r="C454" s="1288"/>
      <c r="D454" s="1288"/>
      <c r="E454" s="1289"/>
      <c r="F454" s="109"/>
      <c r="G454" s="238"/>
      <c r="H454" s="238"/>
      <c r="I454" s="238"/>
      <c r="J454" s="238"/>
      <c r="K454" s="238"/>
    </row>
    <row r="455" spans="1:11" s="239" customFormat="1" ht="13.5" customHeight="1" x14ac:dyDescent="0.25">
      <c r="A455" s="1287"/>
      <c r="B455" s="1288"/>
      <c r="C455" s="1288"/>
      <c r="D455" s="1288"/>
      <c r="E455" s="1289"/>
      <c r="F455" s="109"/>
      <c r="G455" s="238"/>
      <c r="H455" s="238"/>
      <c r="I455" s="238"/>
      <c r="J455" s="238"/>
      <c r="K455" s="238"/>
    </row>
    <row r="456" spans="1:11" s="239" customFormat="1" ht="13.5" customHeight="1" x14ac:dyDescent="0.25">
      <c r="A456" s="1287"/>
      <c r="B456" s="1288"/>
      <c r="C456" s="1288"/>
      <c r="D456" s="1288"/>
      <c r="E456" s="1289"/>
      <c r="F456" s="109"/>
      <c r="G456" s="238"/>
      <c r="H456" s="238"/>
      <c r="I456" s="238"/>
      <c r="J456" s="238"/>
      <c r="K456" s="238"/>
    </row>
    <row r="457" spans="1:11" s="239" customFormat="1" ht="13.5" customHeight="1" x14ac:dyDescent="0.25">
      <c r="A457" s="1287"/>
      <c r="B457" s="1288"/>
      <c r="C457" s="1288"/>
      <c r="D457" s="1288"/>
      <c r="E457" s="1289"/>
      <c r="F457" s="109"/>
      <c r="G457" s="238"/>
      <c r="H457" s="238"/>
      <c r="I457" s="238"/>
      <c r="J457" s="238"/>
      <c r="K457" s="238"/>
    </row>
    <row r="458" spans="1:11" s="239" customFormat="1" ht="13.5" customHeight="1" x14ac:dyDescent="0.25">
      <c r="A458" s="1287"/>
      <c r="B458" s="1288"/>
      <c r="C458" s="1288"/>
      <c r="D458" s="1288"/>
      <c r="E458" s="1289"/>
      <c r="F458" s="109"/>
      <c r="G458" s="238"/>
      <c r="H458" s="238"/>
      <c r="I458" s="238"/>
      <c r="J458" s="238"/>
      <c r="K458" s="238"/>
    </row>
    <row r="459" spans="1:11" s="239" customFormat="1" ht="9" customHeight="1" thickBot="1" x14ac:dyDescent="0.3">
      <c r="A459" s="1302"/>
      <c r="B459" s="1303"/>
      <c r="C459" s="1303"/>
      <c r="D459" s="1303"/>
      <c r="E459" s="1304"/>
      <c r="F459" s="109"/>
      <c r="G459" s="238"/>
      <c r="H459" s="238"/>
      <c r="I459" s="238"/>
      <c r="J459" s="238"/>
      <c r="K459" s="238"/>
    </row>
    <row r="460" spans="1:11" s="239" customFormat="1" ht="13.5" customHeight="1" x14ac:dyDescent="0.25">
      <c r="A460" s="26" t="s">
        <v>398</v>
      </c>
      <c r="B460" s="27"/>
      <c r="C460" s="321"/>
      <c r="D460" s="322"/>
      <c r="E460" s="323"/>
      <c r="F460" s="109"/>
      <c r="G460" s="238"/>
      <c r="H460" s="238"/>
      <c r="I460" s="238"/>
      <c r="J460" s="238"/>
      <c r="K460" s="238"/>
    </row>
    <row r="461" spans="1:11" s="239" customFormat="1" ht="13.5" customHeight="1" x14ac:dyDescent="0.25">
      <c r="A461" s="206" t="s">
        <v>271</v>
      </c>
      <c r="B461" s="27"/>
      <c r="C461" s="321"/>
      <c r="D461" s="322"/>
      <c r="E461" s="323"/>
      <c r="F461" s="109"/>
      <c r="G461" s="238"/>
      <c r="H461" s="238"/>
      <c r="I461" s="238"/>
      <c r="J461" s="238"/>
      <c r="K461" s="238"/>
    </row>
    <row r="462" spans="1:11" s="239" customFormat="1" ht="13.5" customHeight="1" x14ac:dyDescent="0.25">
      <c r="A462" s="206" t="s">
        <v>1028</v>
      </c>
      <c r="B462" s="27"/>
      <c r="C462" s="321"/>
      <c r="D462" s="322"/>
      <c r="E462" s="323"/>
      <c r="F462" s="109"/>
      <c r="G462" s="238"/>
      <c r="H462" s="238"/>
      <c r="I462" s="238"/>
      <c r="J462" s="238"/>
      <c r="K462" s="238"/>
    </row>
    <row r="463" spans="1:11" s="239" customFormat="1" ht="13.5" customHeight="1" thickBot="1" x14ac:dyDescent="0.3">
      <c r="A463" s="30" t="s">
        <v>311</v>
      </c>
      <c r="B463" s="31"/>
      <c r="C463" s="324"/>
      <c r="D463" s="325"/>
      <c r="E463" s="326"/>
      <c r="F463" s="109"/>
      <c r="G463" s="238"/>
      <c r="H463" s="238"/>
      <c r="I463" s="238"/>
      <c r="J463" s="238"/>
      <c r="K463" s="238"/>
    </row>
    <row r="464" spans="1:11" s="239" customFormat="1" ht="13.5" customHeight="1" thickBot="1" x14ac:dyDescent="0.3">
      <c r="A464" s="34" t="s">
        <v>312</v>
      </c>
      <c r="B464" s="35"/>
      <c r="C464" s="36" t="s">
        <v>219</v>
      </c>
      <c r="D464" s="37" t="s">
        <v>219</v>
      </c>
      <c r="E464" s="38">
        <f>(C466+C480+C503+C499)</f>
        <v>762400</v>
      </c>
      <c r="F464" s="109"/>
      <c r="G464" s="238"/>
      <c r="H464" s="238"/>
      <c r="I464" s="238"/>
      <c r="J464" s="238"/>
      <c r="K464" s="238"/>
    </row>
    <row r="465" spans="1:251" s="239" customFormat="1" ht="13.5" customHeight="1" thickBot="1" x14ac:dyDescent="0.3">
      <c r="A465" s="52"/>
      <c r="B465" s="81"/>
      <c r="C465" s="69"/>
      <c r="D465" s="69"/>
      <c r="E465" s="69"/>
      <c r="F465" s="109"/>
      <c r="G465" s="238"/>
      <c r="H465" s="238"/>
      <c r="I465" s="238"/>
      <c r="J465" s="238"/>
      <c r="K465" s="238"/>
    </row>
    <row r="466" spans="1:251" s="239" customFormat="1" ht="13.5" customHeight="1" thickBot="1" x14ac:dyDescent="0.3">
      <c r="A466" s="1290" t="s">
        <v>49</v>
      </c>
      <c r="B466" s="1291"/>
      <c r="C466" s="56">
        <f>(C467+C469+C471+C473+C475)</f>
        <v>220300</v>
      </c>
      <c r="D466" s="69"/>
      <c r="E466" s="69"/>
      <c r="F466" s="109"/>
      <c r="G466" s="238"/>
      <c r="H466" s="238"/>
      <c r="I466" s="238"/>
      <c r="J466" s="238"/>
      <c r="K466" s="238"/>
    </row>
    <row r="467" spans="1:251" s="329" customFormat="1" x14ac:dyDescent="0.3">
      <c r="A467" s="39" t="s">
        <v>50</v>
      </c>
      <c r="B467" s="46" t="s">
        <v>51</v>
      </c>
      <c r="C467" s="327">
        <f>SUM(C468)</f>
        <v>28900</v>
      </c>
      <c r="D467" s="229"/>
      <c r="E467" s="328"/>
      <c r="F467" s="94"/>
    </row>
    <row r="468" spans="1:251" s="84" customFormat="1" x14ac:dyDescent="0.3">
      <c r="A468" s="27" t="s">
        <v>52</v>
      </c>
      <c r="B468" s="81" t="s">
        <v>357</v>
      </c>
      <c r="C468" s="76">
        <v>28900</v>
      </c>
      <c r="D468" s="154"/>
      <c r="E468" s="236"/>
      <c r="F468" s="249"/>
    </row>
    <row r="469" spans="1:251" s="84" customFormat="1" x14ac:dyDescent="0.3">
      <c r="A469" s="39" t="s">
        <v>54</v>
      </c>
      <c r="B469" s="71" t="s">
        <v>55</v>
      </c>
      <c r="C469" s="224">
        <f>SUM(C470:C470)</f>
        <v>46000</v>
      </c>
      <c r="D469" s="330"/>
      <c r="F469" s="249"/>
    </row>
    <row r="470" spans="1:251" s="84" customFormat="1" x14ac:dyDescent="0.3">
      <c r="A470" s="27" t="s">
        <v>56</v>
      </c>
      <c r="B470" s="81" t="s">
        <v>57</v>
      </c>
      <c r="C470" s="28">
        <v>46000</v>
      </c>
      <c r="F470" s="165"/>
      <c r="G470" s="40"/>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81"/>
      <c r="BH470" s="81"/>
      <c r="BI470" s="81"/>
      <c r="BJ470" s="81"/>
      <c r="BK470" s="81"/>
      <c r="BL470" s="81"/>
      <c r="BM470" s="81"/>
      <c r="BN470" s="81"/>
      <c r="BO470" s="81"/>
      <c r="BP470" s="81"/>
      <c r="BQ470" s="81"/>
      <c r="BR470" s="81"/>
      <c r="BS470" s="81"/>
      <c r="BT470" s="81"/>
      <c r="BU470" s="81"/>
      <c r="BV470" s="81"/>
      <c r="BW470" s="81"/>
      <c r="BX470" s="81"/>
      <c r="BY470" s="81"/>
      <c r="BZ470" s="81"/>
      <c r="CA470" s="81"/>
      <c r="CB470" s="81"/>
      <c r="CC470" s="81"/>
      <c r="CD470" s="81"/>
      <c r="CE470" s="81"/>
      <c r="CF470" s="81"/>
      <c r="CG470" s="81"/>
      <c r="CH470" s="81"/>
      <c r="CI470" s="81"/>
      <c r="CJ470" s="81"/>
      <c r="CK470" s="81"/>
      <c r="CL470" s="81"/>
      <c r="CM470" s="81"/>
      <c r="CN470" s="81"/>
      <c r="CO470" s="81"/>
      <c r="CP470" s="81"/>
      <c r="CQ470" s="81"/>
      <c r="CR470" s="81"/>
      <c r="CS470" s="81"/>
      <c r="CT470" s="81"/>
      <c r="CU470" s="81"/>
      <c r="CV470" s="81"/>
      <c r="CW470" s="81"/>
      <c r="CX470" s="81"/>
      <c r="CY470" s="81"/>
      <c r="CZ470" s="81"/>
      <c r="DA470" s="81"/>
      <c r="DB470" s="81"/>
      <c r="DC470" s="81"/>
      <c r="DD470" s="81"/>
      <c r="DE470" s="81"/>
      <c r="DF470" s="81"/>
      <c r="DG470" s="81"/>
      <c r="DH470" s="81"/>
      <c r="DI470" s="81"/>
      <c r="DJ470" s="81"/>
      <c r="DK470" s="81"/>
      <c r="DL470" s="81"/>
      <c r="DM470" s="81"/>
      <c r="DN470" s="81"/>
      <c r="DO470" s="81"/>
      <c r="DP470" s="81"/>
      <c r="DQ470" s="81"/>
      <c r="DR470" s="81"/>
      <c r="DS470" s="81"/>
      <c r="DT470" s="81"/>
      <c r="DU470" s="81"/>
      <c r="DV470" s="81"/>
      <c r="DW470" s="81"/>
      <c r="DX470" s="81"/>
      <c r="DY470" s="81"/>
      <c r="DZ470" s="81"/>
      <c r="EA470" s="81"/>
      <c r="EB470" s="81"/>
      <c r="EC470" s="81"/>
      <c r="ED470" s="81"/>
      <c r="EE470" s="81"/>
      <c r="EF470" s="81"/>
      <c r="EG470" s="81"/>
      <c r="EH470" s="81"/>
      <c r="EI470" s="81"/>
      <c r="EJ470" s="81"/>
      <c r="EK470" s="81"/>
      <c r="EL470" s="81"/>
      <c r="EM470" s="81"/>
      <c r="EN470" s="81"/>
      <c r="EO470" s="81"/>
      <c r="EP470" s="81"/>
      <c r="EQ470" s="81"/>
      <c r="ER470" s="81"/>
      <c r="ES470" s="81"/>
      <c r="ET470" s="81"/>
      <c r="EU470" s="81"/>
      <c r="EV470" s="81"/>
      <c r="EW470" s="81"/>
      <c r="EX470" s="81"/>
      <c r="EY470" s="81"/>
      <c r="EZ470" s="81"/>
      <c r="FA470" s="81"/>
      <c r="FB470" s="81"/>
      <c r="FC470" s="81"/>
      <c r="FD470" s="81"/>
      <c r="FE470" s="81"/>
      <c r="FF470" s="81"/>
      <c r="FG470" s="81"/>
      <c r="FH470" s="81"/>
      <c r="FI470" s="81"/>
      <c r="FJ470" s="81"/>
      <c r="FK470" s="81"/>
      <c r="FL470" s="81"/>
      <c r="FM470" s="81"/>
      <c r="FN470" s="81"/>
      <c r="FO470" s="81"/>
      <c r="FP470" s="81"/>
      <c r="FQ470" s="81"/>
      <c r="FR470" s="81"/>
      <c r="FS470" s="81"/>
      <c r="FT470" s="81"/>
      <c r="FU470" s="81"/>
      <c r="FV470" s="81"/>
      <c r="FW470" s="81"/>
      <c r="FX470" s="81"/>
      <c r="FY470" s="81"/>
      <c r="FZ470" s="81"/>
      <c r="GA470" s="81"/>
      <c r="GB470" s="81"/>
      <c r="GC470" s="81"/>
      <c r="GD470" s="81"/>
      <c r="GE470" s="81"/>
      <c r="GF470" s="81"/>
      <c r="GG470" s="81"/>
      <c r="GH470" s="81"/>
      <c r="GI470" s="81"/>
      <c r="GJ470" s="81"/>
      <c r="GK470" s="81"/>
      <c r="GL470" s="81"/>
      <c r="GM470" s="81"/>
      <c r="GN470" s="81"/>
      <c r="GO470" s="81"/>
      <c r="GP470" s="81"/>
      <c r="GQ470" s="81"/>
      <c r="GR470" s="81"/>
      <c r="GS470" s="81"/>
      <c r="GT470" s="81"/>
      <c r="GU470" s="81"/>
      <c r="GV470" s="81"/>
      <c r="GW470" s="81"/>
      <c r="GX470" s="81"/>
      <c r="GY470" s="81"/>
      <c r="GZ470" s="81"/>
      <c r="HA470" s="81"/>
      <c r="HB470" s="81"/>
      <c r="HC470" s="81"/>
      <c r="HD470" s="81"/>
      <c r="HE470" s="81"/>
      <c r="HF470" s="81"/>
      <c r="HG470" s="81"/>
      <c r="HH470" s="81"/>
      <c r="HI470" s="81"/>
      <c r="HJ470" s="81"/>
      <c r="HK470" s="81"/>
      <c r="HL470" s="81"/>
      <c r="HM470" s="81"/>
      <c r="HN470" s="81"/>
      <c r="HO470" s="81"/>
      <c r="HP470" s="81"/>
      <c r="HQ470" s="81"/>
      <c r="HR470" s="81"/>
      <c r="HS470" s="81"/>
      <c r="HT470" s="81"/>
      <c r="HU470" s="81"/>
      <c r="HV470" s="81"/>
      <c r="HW470" s="81"/>
      <c r="HX470" s="81"/>
      <c r="HY470" s="81"/>
      <c r="HZ470" s="81"/>
      <c r="IA470" s="81"/>
      <c r="IB470" s="81"/>
      <c r="IC470" s="81"/>
      <c r="ID470" s="81"/>
      <c r="IE470" s="81"/>
      <c r="IF470" s="81"/>
      <c r="IG470" s="81"/>
      <c r="IH470" s="81"/>
      <c r="II470" s="81"/>
      <c r="IJ470" s="81"/>
      <c r="IK470" s="81"/>
      <c r="IL470" s="81"/>
      <c r="IM470" s="81"/>
      <c r="IN470" s="81"/>
      <c r="IO470" s="81"/>
      <c r="IP470" s="81"/>
      <c r="IQ470" s="81"/>
    </row>
    <row r="471" spans="1:251" s="239" customFormat="1" ht="13.5" customHeight="1" x14ac:dyDescent="0.25">
      <c r="A471" s="39" t="s">
        <v>58</v>
      </c>
      <c r="B471" s="71" t="s">
        <v>59</v>
      </c>
      <c r="C471" s="224">
        <f>SUM(C472)</f>
        <v>29800</v>
      </c>
      <c r="D471" s="69"/>
      <c r="E471" s="69"/>
      <c r="F471" s="109"/>
      <c r="G471" s="238"/>
      <c r="H471" s="238"/>
      <c r="I471" s="238"/>
      <c r="J471" s="238"/>
      <c r="K471" s="238"/>
    </row>
    <row r="472" spans="1:251" s="239" customFormat="1" ht="13.5" customHeight="1" x14ac:dyDescent="0.25">
      <c r="A472" s="27" t="s">
        <v>60</v>
      </c>
      <c r="B472" s="28" t="s">
        <v>61</v>
      </c>
      <c r="C472" s="28">
        <v>29800</v>
      </c>
      <c r="D472" s="69"/>
      <c r="E472" s="69"/>
      <c r="F472" s="109"/>
      <c r="G472" s="238"/>
      <c r="H472" s="238"/>
      <c r="I472" s="238"/>
      <c r="J472" s="238"/>
      <c r="K472" s="238"/>
    </row>
    <row r="473" spans="1:251" s="239" customFormat="1" ht="13.5" customHeight="1" x14ac:dyDescent="0.25">
      <c r="A473" s="68" t="s">
        <v>78</v>
      </c>
      <c r="B473" s="83" t="s">
        <v>79</v>
      </c>
      <c r="C473" s="40">
        <f>SUM(C474:C474)</f>
        <v>24700</v>
      </c>
      <c r="D473" s="69"/>
      <c r="E473" s="69"/>
      <c r="F473" s="109"/>
      <c r="G473" s="238"/>
      <c r="H473" s="238"/>
      <c r="I473" s="238"/>
      <c r="J473" s="238"/>
      <c r="K473" s="238"/>
    </row>
    <row r="474" spans="1:251" s="239" customFormat="1" ht="13.5" customHeight="1" x14ac:dyDescent="0.25">
      <c r="A474" s="27" t="s">
        <v>82</v>
      </c>
      <c r="B474" s="28" t="s">
        <v>83</v>
      </c>
      <c r="C474" s="76">
        <v>24700</v>
      </c>
      <c r="D474" s="69"/>
      <c r="E474" s="69"/>
      <c r="F474" s="109"/>
      <c r="G474" s="238"/>
      <c r="H474" s="238"/>
      <c r="I474" s="238"/>
      <c r="J474" s="238"/>
      <c r="K474" s="238"/>
    </row>
    <row r="475" spans="1:251" s="239" customFormat="1" ht="13.5" customHeight="1" x14ac:dyDescent="0.25">
      <c r="A475" s="68" t="s">
        <v>358</v>
      </c>
      <c r="B475" s="40" t="s">
        <v>85</v>
      </c>
      <c r="C475" s="224">
        <f>SUM(C476:C478)</f>
        <v>90900</v>
      </c>
      <c r="D475" s="69"/>
      <c r="E475" s="69"/>
      <c r="F475" s="109"/>
      <c r="G475" s="238"/>
      <c r="H475" s="238"/>
      <c r="I475" s="238"/>
      <c r="J475" s="238"/>
      <c r="K475" s="238"/>
    </row>
    <row r="476" spans="1:251" s="239" customFormat="1" ht="13.5" customHeight="1" x14ac:dyDescent="0.25">
      <c r="A476" s="52" t="s">
        <v>86</v>
      </c>
      <c r="B476" s="28" t="s">
        <v>87</v>
      </c>
      <c r="C476" s="76">
        <v>12900</v>
      </c>
      <c r="D476" s="69"/>
      <c r="E476" s="69"/>
      <c r="F476" s="109"/>
      <c r="G476" s="238"/>
      <c r="H476" s="238"/>
      <c r="I476" s="238"/>
      <c r="J476" s="238"/>
      <c r="K476" s="238"/>
    </row>
    <row r="477" spans="1:251" s="239" customFormat="1" ht="13.5" customHeight="1" x14ac:dyDescent="0.25">
      <c r="A477" s="52" t="s">
        <v>90</v>
      </c>
      <c r="B477" s="28" t="s">
        <v>85</v>
      </c>
      <c r="C477" s="28">
        <v>20000</v>
      </c>
      <c r="D477" s="69"/>
      <c r="E477" s="69"/>
      <c r="F477" s="109"/>
      <c r="G477" s="238"/>
      <c r="H477" s="238"/>
      <c r="I477" s="238"/>
      <c r="J477" s="238"/>
      <c r="K477" s="238"/>
    </row>
    <row r="478" spans="1:251" s="239" customFormat="1" ht="13.5" customHeight="1" x14ac:dyDescent="0.25">
      <c r="A478" s="52" t="s">
        <v>359</v>
      </c>
      <c r="B478" s="81" t="s">
        <v>92</v>
      </c>
      <c r="C478" s="28">
        <v>58000</v>
      </c>
      <c r="D478" s="69"/>
      <c r="E478" s="69"/>
      <c r="F478" s="109"/>
      <c r="G478" s="238"/>
      <c r="H478" s="238"/>
      <c r="I478" s="238"/>
      <c r="J478" s="238"/>
      <c r="K478" s="238"/>
    </row>
    <row r="479" spans="1:251" s="239" customFormat="1" ht="13.5" customHeight="1" thickBot="1" x14ac:dyDescent="0.3">
      <c r="A479" s="52"/>
      <c r="B479" s="52"/>
      <c r="C479" s="69"/>
      <c r="D479" s="69"/>
      <c r="E479" s="69"/>
      <c r="F479" s="109"/>
      <c r="G479" s="238"/>
      <c r="H479" s="238"/>
      <c r="I479" s="238"/>
      <c r="J479" s="238"/>
      <c r="K479" s="238"/>
    </row>
    <row r="480" spans="1:251" s="239" customFormat="1" ht="13.5" customHeight="1" thickBot="1" x14ac:dyDescent="0.3">
      <c r="A480" s="1274" t="s">
        <v>93</v>
      </c>
      <c r="B480" s="1275"/>
      <c r="C480" s="87">
        <f>(C481+C483+C487+C489+C491+C493)</f>
        <v>362800</v>
      </c>
      <c r="D480" s="69"/>
      <c r="E480" s="69"/>
      <c r="F480" s="109"/>
      <c r="G480" s="238"/>
      <c r="H480" s="238"/>
      <c r="I480" s="238"/>
      <c r="J480" s="238"/>
      <c r="K480" s="238"/>
    </row>
    <row r="481" spans="1:251" s="239" customFormat="1" ht="13.5" customHeight="1" x14ac:dyDescent="0.25">
      <c r="A481" s="223" t="s">
        <v>94</v>
      </c>
      <c r="B481" s="228" t="s">
        <v>95</v>
      </c>
      <c r="C481" s="58">
        <f>SUM(C482)</f>
        <v>35000</v>
      </c>
      <c r="D481" s="69"/>
      <c r="E481" s="69"/>
      <c r="F481" s="109"/>
      <c r="G481" s="238"/>
      <c r="H481" s="238"/>
      <c r="I481" s="238"/>
      <c r="J481" s="238"/>
      <c r="K481" s="238"/>
    </row>
    <row r="482" spans="1:251" s="239" customFormat="1" ht="13.5" customHeight="1" x14ac:dyDescent="0.25">
      <c r="A482" s="89" t="s">
        <v>98</v>
      </c>
      <c r="B482" s="89" t="s">
        <v>99</v>
      </c>
      <c r="C482" s="28">
        <v>35000</v>
      </c>
      <c r="D482" s="69"/>
      <c r="E482" s="69"/>
      <c r="F482" s="109"/>
      <c r="G482" s="238"/>
      <c r="H482" s="238"/>
      <c r="I482" s="238"/>
      <c r="J482" s="238"/>
      <c r="K482" s="238"/>
    </row>
    <row r="483" spans="1:251" s="239" customFormat="1" ht="13.5" customHeight="1" x14ac:dyDescent="0.25">
      <c r="A483" s="223" t="s">
        <v>158</v>
      </c>
      <c r="B483" s="223" t="s">
        <v>101</v>
      </c>
      <c r="C483" s="331">
        <f>SUM(C484:C486)</f>
        <v>97800</v>
      </c>
      <c r="D483" s="69"/>
      <c r="E483" s="69"/>
      <c r="F483" s="109"/>
      <c r="G483" s="238"/>
      <c r="H483" s="238"/>
      <c r="I483" s="238"/>
      <c r="J483" s="238"/>
      <c r="K483" s="238"/>
    </row>
    <row r="484" spans="1:251" s="239" customFormat="1" ht="13.5" customHeight="1" x14ac:dyDescent="0.25">
      <c r="A484" s="89" t="s">
        <v>159</v>
      </c>
      <c r="B484" s="81" t="s">
        <v>160</v>
      </c>
      <c r="C484" s="76">
        <v>35800</v>
      </c>
      <c r="D484" s="69"/>
      <c r="E484" s="69"/>
      <c r="F484" s="109"/>
      <c r="G484" s="238"/>
      <c r="H484" s="238"/>
      <c r="I484" s="238"/>
      <c r="J484" s="238"/>
      <c r="K484" s="238"/>
    </row>
    <row r="485" spans="1:251" s="239" customFormat="1" ht="13.5" customHeight="1" x14ac:dyDescent="0.25">
      <c r="A485" s="89" t="s">
        <v>102</v>
      </c>
      <c r="B485" s="81" t="s">
        <v>103</v>
      </c>
      <c r="C485" s="76">
        <v>27000</v>
      </c>
      <c r="D485" s="69"/>
      <c r="E485" s="69"/>
      <c r="F485" s="109"/>
      <c r="G485" s="238"/>
      <c r="H485" s="238"/>
      <c r="I485" s="238"/>
      <c r="J485" s="238"/>
      <c r="K485" s="238"/>
    </row>
    <row r="486" spans="1:251" s="239" customFormat="1" ht="13.5" customHeight="1" x14ac:dyDescent="0.25">
      <c r="A486" s="89" t="s">
        <v>104</v>
      </c>
      <c r="B486" s="89" t="s">
        <v>105</v>
      </c>
      <c r="C486" s="76">
        <v>35000</v>
      </c>
      <c r="D486" s="69"/>
      <c r="E486" s="69"/>
      <c r="F486" s="109"/>
      <c r="G486" s="238"/>
      <c r="H486" s="238"/>
      <c r="I486" s="238"/>
      <c r="J486" s="238"/>
      <c r="K486" s="238"/>
    </row>
    <row r="487" spans="1:251" s="239" customFormat="1" ht="13.5" customHeight="1" x14ac:dyDescent="0.25">
      <c r="A487" s="68" t="s">
        <v>106</v>
      </c>
      <c r="B487" s="223" t="s">
        <v>107</v>
      </c>
      <c r="C487" s="40">
        <f>SUM(C488)</f>
        <v>25000</v>
      </c>
      <c r="D487" s="69"/>
      <c r="E487" s="69"/>
      <c r="F487" s="109"/>
      <c r="G487" s="238"/>
      <c r="H487" s="238"/>
      <c r="I487" s="238"/>
      <c r="J487" s="238"/>
      <c r="K487" s="238"/>
    </row>
    <row r="488" spans="1:251" s="239" customFormat="1" ht="13.5" customHeight="1" x14ac:dyDescent="0.25">
      <c r="A488" s="52" t="s">
        <v>238</v>
      </c>
      <c r="B488" s="28" t="s">
        <v>111</v>
      </c>
      <c r="C488" s="76">
        <v>25000</v>
      </c>
      <c r="D488" s="69"/>
      <c r="E488" s="69"/>
      <c r="F488" s="109"/>
      <c r="G488" s="238"/>
      <c r="H488" s="238"/>
      <c r="I488" s="238"/>
      <c r="J488" s="238"/>
      <c r="K488" s="238"/>
    </row>
    <row r="489" spans="1:251" s="239" customFormat="1" ht="13.5" customHeight="1" x14ac:dyDescent="0.25">
      <c r="A489" s="68" t="s">
        <v>112</v>
      </c>
      <c r="B489" s="40" t="s">
        <v>113</v>
      </c>
      <c r="C489" s="224">
        <f>SUM(C490)</f>
        <v>25800</v>
      </c>
      <c r="D489" s="69"/>
      <c r="E489" s="69"/>
      <c r="F489" s="109"/>
      <c r="G489" s="238"/>
      <c r="H489" s="238"/>
      <c r="I489" s="238"/>
      <c r="J489" s="238"/>
      <c r="K489" s="238"/>
    </row>
    <row r="490" spans="1:251" s="239" customFormat="1" ht="13.5" customHeight="1" x14ac:dyDescent="0.25">
      <c r="A490" s="52" t="s">
        <v>114</v>
      </c>
      <c r="B490" s="89" t="s">
        <v>115</v>
      </c>
      <c r="C490" s="76">
        <v>25800</v>
      </c>
      <c r="D490" s="69"/>
      <c r="E490" s="69"/>
      <c r="F490" s="109"/>
      <c r="G490" s="238"/>
      <c r="H490" s="238"/>
      <c r="I490" s="238"/>
      <c r="J490" s="238"/>
      <c r="K490" s="238"/>
    </row>
    <row r="491" spans="1:251" s="260" customFormat="1" x14ac:dyDescent="0.3">
      <c r="A491" s="39" t="s">
        <v>279</v>
      </c>
      <c r="B491" s="40" t="s">
        <v>117</v>
      </c>
      <c r="C491" s="224">
        <f>SUM(C492)</f>
        <v>55000</v>
      </c>
      <c r="E491" s="85"/>
      <c r="F491" s="85"/>
    </row>
    <row r="492" spans="1:251" s="84" customFormat="1" x14ac:dyDescent="0.3">
      <c r="A492" s="52" t="s">
        <v>118</v>
      </c>
      <c r="B492" s="81" t="s">
        <v>117</v>
      </c>
      <c r="C492" s="76">
        <v>55000</v>
      </c>
      <c r="E492" s="85"/>
      <c r="F492" s="332"/>
      <c r="G492" s="333"/>
      <c r="H492" s="247"/>
      <c r="I492" s="260"/>
      <c r="J492" s="260"/>
      <c r="K492" s="260"/>
      <c r="L492" s="260"/>
      <c r="M492" s="260"/>
      <c r="N492" s="260"/>
      <c r="O492" s="260"/>
      <c r="P492" s="260"/>
      <c r="Q492" s="260"/>
      <c r="R492" s="260"/>
      <c r="S492" s="260"/>
      <c r="T492" s="260"/>
      <c r="U492" s="260"/>
      <c r="V492" s="260"/>
      <c r="W492" s="260"/>
      <c r="X492" s="260"/>
      <c r="Y492" s="260"/>
      <c r="Z492" s="260"/>
      <c r="AA492" s="260"/>
      <c r="AB492" s="260"/>
      <c r="AC492" s="260"/>
      <c r="AD492" s="260"/>
      <c r="AE492" s="260"/>
      <c r="AF492" s="260"/>
      <c r="AG492" s="260"/>
      <c r="AH492" s="260"/>
      <c r="AI492" s="260"/>
      <c r="AJ492" s="260"/>
      <c r="AK492" s="260"/>
      <c r="AL492" s="260"/>
      <c r="AM492" s="260"/>
      <c r="AN492" s="260"/>
      <c r="AO492" s="260"/>
      <c r="AP492" s="260"/>
      <c r="AQ492" s="260"/>
      <c r="AR492" s="260"/>
      <c r="AS492" s="260"/>
      <c r="AT492" s="260"/>
      <c r="AU492" s="260"/>
      <c r="AV492" s="260"/>
      <c r="AW492" s="260"/>
      <c r="AX492" s="260"/>
      <c r="AY492" s="260"/>
      <c r="AZ492" s="260"/>
      <c r="BA492" s="260"/>
      <c r="BB492" s="260"/>
      <c r="BC492" s="260"/>
      <c r="BD492" s="260"/>
      <c r="BE492" s="260"/>
      <c r="BF492" s="260"/>
      <c r="BG492" s="260"/>
      <c r="BH492" s="260"/>
      <c r="BI492" s="260"/>
      <c r="BJ492" s="260"/>
      <c r="BK492" s="260"/>
      <c r="BL492" s="260"/>
      <c r="BM492" s="260"/>
      <c r="BN492" s="260"/>
      <c r="BO492" s="260"/>
      <c r="BP492" s="260"/>
      <c r="BQ492" s="260"/>
      <c r="BR492" s="260"/>
      <c r="BS492" s="260"/>
      <c r="BT492" s="260"/>
      <c r="BU492" s="260"/>
      <c r="BV492" s="260"/>
      <c r="BW492" s="260"/>
      <c r="BX492" s="260"/>
      <c r="BY492" s="260"/>
      <c r="BZ492" s="260"/>
      <c r="CA492" s="260"/>
      <c r="CB492" s="260"/>
      <c r="CC492" s="260"/>
      <c r="CD492" s="260"/>
      <c r="CE492" s="260"/>
      <c r="CF492" s="260"/>
      <c r="CG492" s="260"/>
      <c r="CH492" s="260"/>
      <c r="CI492" s="260"/>
      <c r="CJ492" s="260"/>
      <c r="CK492" s="260"/>
      <c r="CL492" s="260"/>
      <c r="CM492" s="260"/>
      <c r="CN492" s="260"/>
      <c r="CO492" s="260"/>
      <c r="CP492" s="260"/>
      <c r="CQ492" s="260"/>
      <c r="CR492" s="260"/>
      <c r="CS492" s="260"/>
      <c r="CT492" s="260"/>
      <c r="CU492" s="260"/>
      <c r="CV492" s="260"/>
      <c r="CW492" s="260"/>
      <c r="CX492" s="260"/>
      <c r="CY492" s="260"/>
      <c r="CZ492" s="260"/>
      <c r="DA492" s="260"/>
      <c r="DB492" s="260"/>
      <c r="DC492" s="260"/>
      <c r="DD492" s="260"/>
      <c r="DE492" s="260"/>
      <c r="DF492" s="260"/>
      <c r="DG492" s="260"/>
      <c r="DH492" s="260"/>
      <c r="DI492" s="260"/>
      <c r="DJ492" s="260"/>
      <c r="DK492" s="260"/>
      <c r="DL492" s="260"/>
      <c r="DM492" s="260"/>
      <c r="DN492" s="260"/>
      <c r="DO492" s="260"/>
      <c r="DP492" s="260"/>
      <c r="DQ492" s="260"/>
      <c r="DR492" s="260"/>
      <c r="DS492" s="260"/>
      <c r="DT492" s="260"/>
      <c r="DU492" s="260"/>
      <c r="DV492" s="260"/>
      <c r="DW492" s="260"/>
      <c r="DX492" s="260"/>
      <c r="DY492" s="260"/>
      <c r="DZ492" s="260"/>
      <c r="EA492" s="260"/>
      <c r="EB492" s="260"/>
      <c r="EC492" s="260"/>
      <c r="ED492" s="260"/>
      <c r="EE492" s="260"/>
      <c r="EF492" s="260"/>
      <c r="EG492" s="260"/>
      <c r="EH492" s="260"/>
      <c r="EI492" s="260"/>
      <c r="EJ492" s="260"/>
      <c r="EK492" s="260"/>
      <c r="EL492" s="260"/>
      <c r="EM492" s="260"/>
      <c r="EN492" s="260"/>
      <c r="EO492" s="260"/>
      <c r="EP492" s="260"/>
      <c r="EQ492" s="260"/>
      <c r="ER492" s="260"/>
      <c r="ES492" s="260"/>
      <c r="ET492" s="260"/>
      <c r="EU492" s="260"/>
      <c r="EV492" s="260"/>
      <c r="EW492" s="260"/>
      <c r="EX492" s="260"/>
      <c r="EY492" s="260"/>
      <c r="EZ492" s="260"/>
      <c r="FA492" s="260"/>
      <c r="FB492" s="260"/>
      <c r="FC492" s="260"/>
      <c r="FD492" s="260"/>
      <c r="FE492" s="260"/>
      <c r="FF492" s="260"/>
      <c r="FG492" s="260"/>
      <c r="FH492" s="260"/>
      <c r="FI492" s="260"/>
      <c r="FJ492" s="260"/>
      <c r="FK492" s="260"/>
      <c r="FL492" s="260"/>
      <c r="FM492" s="260"/>
      <c r="FN492" s="260"/>
      <c r="FO492" s="260"/>
      <c r="FP492" s="260"/>
      <c r="FQ492" s="260"/>
      <c r="FR492" s="260"/>
      <c r="FS492" s="260"/>
      <c r="FT492" s="260"/>
      <c r="FU492" s="260"/>
      <c r="FV492" s="260"/>
      <c r="FW492" s="260"/>
      <c r="FX492" s="260"/>
      <c r="FY492" s="260"/>
      <c r="FZ492" s="260"/>
      <c r="GA492" s="260"/>
      <c r="GB492" s="260"/>
      <c r="GC492" s="260"/>
      <c r="GD492" s="260"/>
      <c r="GE492" s="260"/>
      <c r="GF492" s="260"/>
      <c r="GG492" s="260"/>
      <c r="GH492" s="260"/>
      <c r="GI492" s="260"/>
      <c r="GJ492" s="260"/>
      <c r="GK492" s="260"/>
      <c r="GL492" s="260"/>
      <c r="GM492" s="260"/>
      <c r="GN492" s="260"/>
      <c r="GO492" s="260"/>
      <c r="GP492" s="260"/>
      <c r="GQ492" s="260"/>
      <c r="GR492" s="260"/>
      <c r="GS492" s="260"/>
      <c r="GT492" s="260"/>
      <c r="GU492" s="260"/>
      <c r="GV492" s="260"/>
      <c r="GW492" s="260"/>
      <c r="GX492" s="260"/>
      <c r="GY492" s="260"/>
      <c r="GZ492" s="260"/>
      <c r="HA492" s="260"/>
      <c r="HB492" s="260"/>
      <c r="HC492" s="260"/>
      <c r="HD492" s="260"/>
      <c r="HE492" s="260"/>
      <c r="HF492" s="260"/>
      <c r="HG492" s="260"/>
      <c r="HH492" s="260"/>
      <c r="HI492" s="260"/>
      <c r="HJ492" s="260"/>
      <c r="HK492" s="260"/>
      <c r="HL492" s="260"/>
      <c r="HM492" s="260"/>
      <c r="HN492" s="260"/>
      <c r="HO492" s="260"/>
      <c r="HP492" s="260"/>
      <c r="HQ492" s="260"/>
      <c r="HR492" s="260"/>
      <c r="HS492" s="260"/>
      <c r="HT492" s="260"/>
      <c r="HU492" s="260"/>
      <c r="HV492" s="260"/>
      <c r="HW492" s="260"/>
      <c r="HX492" s="260"/>
      <c r="HY492" s="260"/>
      <c r="HZ492" s="260"/>
      <c r="IA492" s="260"/>
      <c r="IB492" s="260"/>
      <c r="IC492" s="260"/>
      <c r="ID492" s="260"/>
      <c r="IE492" s="260"/>
      <c r="IF492" s="260"/>
      <c r="IG492" s="260"/>
      <c r="IH492" s="260"/>
      <c r="II492" s="260"/>
      <c r="IJ492" s="260"/>
      <c r="IK492" s="260"/>
      <c r="IL492" s="260"/>
      <c r="IM492" s="260"/>
      <c r="IN492" s="260"/>
      <c r="IO492" s="260"/>
      <c r="IP492" s="260"/>
      <c r="IQ492" s="260"/>
    </row>
    <row r="493" spans="1:251" s="239" customFormat="1" ht="13.5" customHeight="1" x14ac:dyDescent="0.25">
      <c r="A493" s="68" t="s">
        <v>119</v>
      </c>
      <c r="B493" s="40" t="s">
        <v>122</v>
      </c>
      <c r="C493" s="224">
        <f>SUM(C494:C497)</f>
        <v>124200</v>
      </c>
      <c r="D493" s="69"/>
      <c r="E493" s="69"/>
      <c r="F493" s="109"/>
      <c r="G493" s="238"/>
      <c r="H493" s="238"/>
      <c r="I493" s="238"/>
      <c r="J493" s="238"/>
      <c r="K493" s="238"/>
    </row>
    <row r="494" spans="1:251" s="239" customFormat="1" ht="13.5" customHeight="1" x14ac:dyDescent="0.25">
      <c r="A494" s="52" t="s">
        <v>163</v>
      </c>
      <c r="B494" s="28" t="s">
        <v>122</v>
      </c>
      <c r="C494" s="76">
        <v>30000</v>
      </c>
      <c r="D494" s="69"/>
      <c r="E494" s="69"/>
      <c r="F494" s="109"/>
      <c r="G494" s="238"/>
      <c r="H494" s="238"/>
      <c r="I494" s="238"/>
      <c r="J494" s="238"/>
      <c r="K494" s="238"/>
    </row>
    <row r="495" spans="1:251" s="84" customFormat="1" x14ac:dyDescent="0.3">
      <c r="A495" s="52" t="s">
        <v>123</v>
      </c>
      <c r="B495" s="81" t="s">
        <v>360</v>
      </c>
      <c r="C495" s="76">
        <v>10000</v>
      </c>
      <c r="D495" s="247"/>
      <c r="F495" s="249"/>
      <c r="G495" s="236"/>
    </row>
    <row r="496" spans="1:251" s="84" customFormat="1" x14ac:dyDescent="0.3">
      <c r="A496" s="89" t="s">
        <v>125</v>
      </c>
      <c r="B496" s="81" t="s">
        <v>166</v>
      </c>
      <c r="C496" s="76">
        <f>120000-60000-30000</f>
        <v>30000</v>
      </c>
      <c r="E496" s="236"/>
      <c r="F496" s="249"/>
      <c r="H496" s="247"/>
    </row>
    <row r="497" spans="1:11" s="239" customFormat="1" ht="13.5" customHeight="1" x14ac:dyDescent="0.25">
      <c r="A497" s="52" t="s">
        <v>127</v>
      </c>
      <c r="B497" s="28" t="s">
        <v>120</v>
      </c>
      <c r="C497" s="76">
        <v>54200</v>
      </c>
      <c r="D497" s="69"/>
      <c r="E497" s="69"/>
      <c r="F497" s="109"/>
      <c r="G497" s="238"/>
      <c r="H497" s="238"/>
      <c r="I497" s="238"/>
      <c r="J497" s="238"/>
      <c r="K497" s="238"/>
    </row>
    <row r="498" spans="1:11" s="239" customFormat="1" ht="13.5" customHeight="1" thickBot="1" x14ac:dyDescent="0.3">
      <c r="A498" s="52"/>
      <c r="B498" s="52"/>
      <c r="C498" s="69"/>
      <c r="D498" s="69"/>
      <c r="E498" s="69"/>
      <c r="F498" s="109"/>
      <c r="G498" s="238"/>
      <c r="H498" s="238"/>
      <c r="I498" s="238"/>
      <c r="J498" s="238"/>
      <c r="K498" s="238"/>
    </row>
    <row r="499" spans="1:11" s="84" customFormat="1" ht="13.5" thickBot="1" x14ac:dyDescent="0.35">
      <c r="A499" s="1298" t="s">
        <v>128</v>
      </c>
      <c r="B499" s="1299"/>
      <c r="C499" s="334">
        <f>C500</f>
        <v>85000</v>
      </c>
      <c r="D499" s="247"/>
      <c r="E499" s="236"/>
      <c r="F499" s="249"/>
    </row>
    <row r="500" spans="1:11" s="329" customFormat="1" x14ac:dyDescent="0.3">
      <c r="A500" s="223" t="s">
        <v>129</v>
      </c>
      <c r="B500" s="228" t="s">
        <v>130</v>
      </c>
      <c r="C500" s="327">
        <f>SUM(C501:C501)</f>
        <v>85000</v>
      </c>
      <c r="D500" s="254"/>
      <c r="E500" s="229"/>
      <c r="F500" s="94"/>
    </row>
    <row r="501" spans="1:11" s="260" customFormat="1" x14ac:dyDescent="0.3">
      <c r="A501" s="89" t="s">
        <v>133</v>
      </c>
      <c r="B501" s="81" t="s">
        <v>285</v>
      </c>
      <c r="C501" s="76">
        <v>85000</v>
      </c>
      <c r="D501" s="76"/>
      <c r="E501" s="85"/>
      <c r="F501" s="94"/>
    </row>
    <row r="502" spans="1:11" s="260" customFormat="1" ht="13.5" thickBot="1" x14ac:dyDescent="0.35">
      <c r="A502" s="89"/>
      <c r="B502" s="81"/>
      <c r="C502" s="76"/>
      <c r="D502" s="76"/>
      <c r="E502" s="85"/>
      <c r="F502" s="94"/>
    </row>
    <row r="503" spans="1:11" s="239" customFormat="1" ht="13.5" customHeight="1" thickBot="1" x14ac:dyDescent="0.3">
      <c r="A503" s="1266" t="s">
        <v>135</v>
      </c>
      <c r="B503" s="1267"/>
      <c r="C503" s="144">
        <f>(+C504+C507)</f>
        <v>94300</v>
      </c>
      <c r="D503" s="69"/>
      <c r="E503" s="69"/>
      <c r="F503" s="109"/>
      <c r="G503" s="238"/>
      <c r="H503" s="238"/>
      <c r="I503" s="238"/>
      <c r="J503" s="238"/>
      <c r="K503" s="238"/>
    </row>
    <row r="504" spans="1:11" s="239" customFormat="1" ht="13.5" customHeight="1" x14ac:dyDescent="0.25">
      <c r="A504" s="39" t="s">
        <v>136</v>
      </c>
      <c r="B504" s="83" t="s">
        <v>137</v>
      </c>
      <c r="C504" s="331">
        <f>SUM(C505:C506)</f>
        <v>85900</v>
      </c>
      <c r="D504" s="69"/>
      <c r="E504" s="69"/>
      <c r="F504" s="109"/>
      <c r="G504" s="238"/>
      <c r="H504" s="238"/>
      <c r="I504" s="238"/>
      <c r="J504" s="238"/>
      <c r="K504" s="238"/>
    </row>
    <row r="505" spans="1:11" s="239" customFormat="1" ht="13.5" customHeight="1" x14ac:dyDescent="0.25">
      <c r="A505" s="52" t="s">
        <v>138</v>
      </c>
      <c r="B505" s="69" t="s">
        <v>139</v>
      </c>
      <c r="C505" s="76">
        <v>35000</v>
      </c>
      <c r="D505" s="69"/>
      <c r="E505" s="69"/>
      <c r="F505" s="109"/>
      <c r="G505" s="238"/>
      <c r="H505" s="238"/>
      <c r="I505" s="238"/>
      <c r="J505" s="238"/>
      <c r="K505" s="238"/>
    </row>
    <row r="506" spans="1:11" s="239" customFormat="1" ht="13.5" customHeight="1" x14ac:dyDescent="0.25">
      <c r="A506" s="27" t="s">
        <v>140</v>
      </c>
      <c r="B506" s="81" t="s">
        <v>141</v>
      </c>
      <c r="C506" s="76">
        <f>40900+10000</f>
        <v>50900</v>
      </c>
      <c r="D506" s="69"/>
      <c r="E506" s="69"/>
      <c r="F506" s="109"/>
      <c r="G506" s="238"/>
      <c r="H506" s="238"/>
      <c r="I506" s="238"/>
      <c r="J506" s="238"/>
      <c r="K506" s="238"/>
    </row>
    <row r="507" spans="1:11" s="239" customFormat="1" ht="13.5" customHeight="1" x14ac:dyDescent="0.25">
      <c r="A507" s="68" t="s">
        <v>144</v>
      </c>
      <c r="B507" s="83" t="s">
        <v>318</v>
      </c>
      <c r="C507" s="224">
        <f>SUM(C508)</f>
        <v>8400</v>
      </c>
      <c r="D507" s="69"/>
      <c r="E507" s="69"/>
      <c r="F507" s="109"/>
      <c r="G507" s="238"/>
      <c r="H507" s="238"/>
      <c r="I507" s="238"/>
      <c r="J507" s="238"/>
      <c r="K507" s="238"/>
    </row>
    <row r="508" spans="1:11" s="239" customFormat="1" ht="13.5" customHeight="1" x14ac:dyDescent="0.25">
      <c r="A508" s="52" t="s">
        <v>146</v>
      </c>
      <c r="B508" s="69" t="s">
        <v>147</v>
      </c>
      <c r="C508" s="76">
        <v>8400</v>
      </c>
      <c r="D508" s="69"/>
      <c r="E508" s="69"/>
      <c r="F508" s="109"/>
      <c r="G508" s="238"/>
      <c r="H508" s="238"/>
      <c r="I508" s="238"/>
      <c r="J508" s="238"/>
      <c r="K508" s="238"/>
    </row>
    <row r="509" spans="1:11" s="239" customFormat="1" ht="13.5" customHeight="1" thickBot="1" x14ac:dyDescent="0.3">
      <c r="A509" s="52"/>
      <c r="B509" s="69"/>
      <c r="C509" s="76"/>
      <c r="D509" s="69"/>
      <c r="E509" s="69"/>
      <c r="F509" s="109"/>
      <c r="G509" s="238"/>
      <c r="H509" s="238"/>
      <c r="I509" s="238"/>
      <c r="J509" s="238"/>
      <c r="K509" s="238"/>
    </row>
    <row r="510" spans="1:11" s="337" customFormat="1" ht="13.5" customHeight="1" x14ac:dyDescent="0.25">
      <c r="A510" s="10" t="s">
        <v>361</v>
      </c>
      <c r="B510" s="11"/>
      <c r="C510" s="335"/>
      <c r="D510" s="315" t="s">
        <v>1</v>
      </c>
      <c r="E510" s="316">
        <v>1108</v>
      </c>
      <c r="F510" s="301"/>
      <c r="G510" s="336"/>
      <c r="H510" s="336"/>
      <c r="I510" s="336"/>
      <c r="J510" s="336"/>
      <c r="K510" s="336"/>
    </row>
    <row r="511" spans="1:11" s="337" customFormat="1" ht="13.5" thickBot="1" x14ac:dyDescent="0.3">
      <c r="A511" s="15"/>
      <c r="B511" s="16"/>
      <c r="C511" s="338"/>
      <c r="D511" s="339"/>
      <c r="E511" s="340"/>
      <c r="F511" s="301"/>
      <c r="G511" s="336"/>
      <c r="H511" s="336"/>
      <c r="I511" s="336"/>
      <c r="J511" s="336"/>
      <c r="K511" s="336"/>
    </row>
    <row r="512" spans="1:11" s="337" customFormat="1" ht="13.5" customHeight="1" x14ac:dyDescent="0.25">
      <c r="A512" s="1314" t="s">
        <v>362</v>
      </c>
      <c r="B512" s="1315"/>
      <c r="C512" s="1315"/>
      <c r="D512" s="1315"/>
      <c r="E512" s="1316"/>
      <c r="F512" s="301"/>
      <c r="G512" s="336"/>
      <c r="H512" s="336"/>
      <c r="I512" s="336"/>
      <c r="J512" s="336"/>
      <c r="K512" s="336"/>
    </row>
    <row r="513" spans="1:11" s="337" customFormat="1" ht="13.5" customHeight="1" x14ac:dyDescent="0.25">
      <c r="A513" s="1317"/>
      <c r="B513" s="1318"/>
      <c r="C513" s="1318"/>
      <c r="D513" s="1318"/>
      <c r="E513" s="1319"/>
      <c r="F513" s="301"/>
      <c r="G513" s="336"/>
      <c r="H513" s="336"/>
      <c r="I513" s="336"/>
      <c r="J513" s="336"/>
      <c r="K513" s="336"/>
    </row>
    <row r="514" spans="1:11" s="337" customFormat="1" ht="13.5" customHeight="1" x14ac:dyDescent="0.25">
      <c r="A514" s="1317"/>
      <c r="B514" s="1318"/>
      <c r="C514" s="1318"/>
      <c r="D514" s="1318"/>
      <c r="E514" s="1319"/>
      <c r="F514" s="301"/>
      <c r="G514" s="336"/>
      <c r="H514" s="336"/>
      <c r="I514" s="336"/>
      <c r="J514" s="336"/>
      <c r="K514" s="336"/>
    </row>
    <row r="515" spans="1:11" s="337" customFormat="1" ht="13.5" customHeight="1" x14ac:dyDescent="0.25">
      <c r="A515" s="1317"/>
      <c r="B515" s="1318"/>
      <c r="C515" s="1318"/>
      <c r="D515" s="1318"/>
      <c r="E515" s="1319"/>
      <c r="F515" s="301"/>
      <c r="G515" s="336"/>
      <c r="H515" s="336"/>
      <c r="I515" s="336"/>
      <c r="J515" s="336"/>
      <c r="K515" s="336"/>
    </row>
    <row r="516" spans="1:11" s="337" customFormat="1" ht="27" customHeight="1" thickBot="1" x14ac:dyDescent="0.3">
      <c r="A516" s="1320"/>
      <c r="B516" s="1321"/>
      <c r="C516" s="1321"/>
      <c r="D516" s="1321"/>
      <c r="E516" s="1322"/>
      <c r="F516" s="301"/>
      <c r="G516" s="336"/>
      <c r="H516" s="336"/>
      <c r="I516" s="336"/>
      <c r="J516" s="336"/>
      <c r="K516" s="336"/>
    </row>
    <row r="517" spans="1:11" s="337" customFormat="1" ht="12.5" x14ac:dyDescent="0.25">
      <c r="A517" s="26" t="s">
        <v>398</v>
      </c>
      <c r="B517" s="27"/>
      <c r="C517" s="321"/>
      <c r="D517" s="322"/>
      <c r="E517" s="323"/>
      <c r="F517" s="301"/>
      <c r="G517" s="336"/>
      <c r="H517" s="336"/>
      <c r="I517" s="336"/>
      <c r="J517" s="336"/>
      <c r="K517" s="336"/>
    </row>
    <row r="518" spans="1:11" s="337" customFormat="1" ht="12.5" x14ac:dyDescent="0.25">
      <c r="A518" s="206" t="s">
        <v>271</v>
      </c>
      <c r="B518" s="27"/>
      <c r="C518" s="321"/>
      <c r="D518" s="322"/>
      <c r="E518" s="323"/>
      <c r="F518" s="301"/>
      <c r="G518" s="336"/>
      <c r="H518" s="336"/>
      <c r="I518" s="336"/>
      <c r="J518" s="336"/>
      <c r="K518" s="336"/>
    </row>
    <row r="519" spans="1:11" s="337" customFormat="1" ht="12.5" x14ac:dyDescent="0.25">
      <c r="A519" s="206" t="s">
        <v>1028</v>
      </c>
      <c r="B519" s="27"/>
      <c r="C519" s="321"/>
      <c r="D519" s="322"/>
      <c r="E519" s="323"/>
      <c r="F519" s="301"/>
      <c r="G519" s="336"/>
      <c r="H519" s="336"/>
      <c r="I519" s="336"/>
      <c r="J519" s="336"/>
      <c r="K519" s="336"/>
    </row>
    <row r="520" spans="1:11" s="337" customFormat="1" thickBot="1" x14ac:dyDescent="0.3">
      <c r="A520" s="30" t="s">
        <v>311</v>
      </c>
      <c r="B520" s="31"/>
      <c r="C520" s="324"/>
      <c r="D520" s="325"/>
      <c r="E520" s="326"/>
      <c r="F520" s="301"/>
      <c r="G520" s="336"/>
      <c r="H520" s="336"/>
      <c r="I520" s="336"/>
      <c r="J520" s="336"/>
      <c r="K520" s="336"/>
    </row>
    <row r="521" spans="1:11" s="337" customFormat="1" thickBot="1" x14ac:dyDescent="0.3">
      <c r="A521" s="34" t="s">
        <v>312</v>
      </c>
      <c r="B521" s="35"/>
      <c r="C521" s="36" t="s">
        <v>219</v>
      </c>
      <c r="D521" s="37" t="s">
        <v>219</v>
      </c>
      <c r="E521" s="38">
        <f>C523+C544+C560</f>
        <v>6635980</v>
      </c>
      <c r="F521" s="301"/>
      <c r="G521" s="336"/>
      <c r="H521" s="336"/>
      <c r="I521" s="336"/>
      <c r="J521" s="336"/>
      <c r="K521" s="336"/>
    </row>
    <row r="522" spans="1:11" s="337" customFormat="1" thickBot="1" x14ac:dyDescent="0.3">
      <c r="A522" s="341"/>
      <c r="B522" s="341"/>
      <c r="C522" s="342"/>
      <c r="D522" s="342"/>
      <c r="E522" s="225"/>
      <c r="F522" s="301"/>
      <c r="G522" s="336"/>
      <c r="H522" s="336"/>
      <c r="I522" s="336"/>
      <c r="J522" s="336"/>
      <c r="K522" s="336"/>
    </row>
    <row r="523" spans="1:11" s="107" customFormat="1" thickBot="1" x14ac:dyDescent="0.3">
      <c r="A523" s="1290" t="s">
        <v>49</v>
      </c>
      <c r="B523" s="1291"/>
      <c r="C523" s="56">
        <f>C524+C526+C528+C530+C532+C534+C538+C540</f>
        <v>379750</v>
      </c>
      <c r="D523" s="28"/>
      <c r="E523" s="343"/>
      <c r="F523" s="344"/>
      <c r="G523" s="345"/>
      <c r="H523" s="345"/>
      <c r="I523" s="345"/>
      <c r="J523" s="345"/>
      <c r="K523" s="345"/>
    </row>
    <row r="524" spans="1:11" s="349" customFormat="1" ht="12.5" x14ac:dyDescent="0.25">
      <c r="A524" s="39" t="s">
        <v>50</v>
      </c>
      <c r="B524" s="46" t="s">
        <v>51</v>
      </c>
      <c r="C524" s="58">
        <f>C525</f>
        <v>55000</v>
      </c>
      <c r="D524" s="165"/>
      <c r="E524" s="346"/>
      <c r="F524" s="347"/>
      <c r="G524" s="348"/>
      <c r="H524" s="348"/>
      <c r="I524" s="348"/>
      <c r="J524" s="348"/>
      <c r="K524" s="348"/>
    </row>
    <row r="525" spans="1:11" s="107" customFormat="1" ht="12.5" x14ac:dyDescent="0.25">
      <c r="A525" s="27" t="s">
        <v>52</v>
      </c>
      <c r="B525" s="27" t="s">
        <v>357</v>
      </c>
      <c r="C525" s="28">
        <v>55000</v>
      </c>
      <c r="D525" s="28"/>
      <c r="E525" s="28"/>
      <c r="F525" s="344"/>
      <c r="G525" s="345"/>
      <c r="H525" s="345"/>
      <c r="I525" s="345"/>
      <c r="J525" s="345"/>
      <c r="K525" s="345"/>
    </row>
    <row r="526" spans="1:11" s="107" customFormat="1" ht="12.5" x14ac:dyDescent="0.25">
      <c r="A526" s="39" t="s">
        <v>150</v>
      </c>
      <c r="B526" s="77" t="s">
        <v>151</v>
      </c>
      <c r="C526" s="40">
        <f>C527</f>
        <v>15840</v>
      </c>
      <c r="D526" s="28"/>
      <c r="E526" s="28"/>
      <c r="F526" s="344"/>
      <c r="G526" s="345"/>
      <c r="H526" s="345"/>
      <c r="I526" s="345"/>
      <c r="J526" s="345"/>
      <c r="K526" s="345"/>
    </row>
    <row r="527" spans="1:11" s="107" customFormat="1" ht="12.5" x14ac:dyDescent="0.25">
      <c r="A527" s="27" t="s">
        <v>172</v>
      </c>
      <c r="B527" s="81" t="s">
        <v>173</v>
      </c>
      <c r="C527" s="28">
        <v>15840</v>
      </c>
      <c r="D527" s="28"/>
      <c r="E527" s="28"/>
      <c r="F527" s="344"/>
      <c r="G527" s="345"/>
      <c r="H527" s="345"/>
      <c r="I527" s="345"/>
      <c r="J527" s="345"/>
      <c r="K527" s="345"/>
    </row>
    <row r="528" spans="1:11" s="107" customFormat="1" ht="12.5" x14ac:dyDescent="0.25">
      <c r="A528" s="39" t="s">
        <v>54</v>
      </c>
      <c r="B528" s="68" t="s">
        <v>55</v>
      </c>
      <c r="C528" s="40">
        <f>SUM(C529:C529)</f>
        <v>33400</v>
      </c>
      <c r="D528" s="28"/>
      <c r="E528" s="28"/>
      <c r="F528" s="344"/>
      <c r="G528" s="345"/>
      <c r="H528" s="345"/>
      <c r="I528" s="345"/>
      <c r="J528" s="345"/>
      <c r="K528" s="345"/>
    </row>
    <row r="529" spans="1:11" s="107" customFormat="1" ht="12.5" x14ac:dyDescent="0.25">
      <c r="A529" s="27" t="s">
        <v>56</v>
      </c>
      <c r="B529" s="27" t="s">
        <v>57</v>
      </c>
      <c r="C529" s="28">
        <v>33400</v>
      </c>
      <c r="D529" s="28"/>
      <c r="E529" s="28"/>
      <c r="F529" s="344">
        <f>4.8*1.3</f>
        <v>6.24</v>
      </c>
      <c r="G529" s="345"/>
      <c r="H529" s="345"/>
      <c r="I529" s="345"/>
      <c r="J529" s="345"/>
      <c r="K529" s="345"/>
    </row>
    <row r="530" spans="1:11" s="107" customFormat="1" ht="12.5" x14ac:dyDescent="0.25">
      <c r="A530" s="39" t="s">
        <v>58</v>
      </c>
      <c r="B530" s="68" t="s">
        <v>59</v>
      </c>
      <c r="C530" s="40">
        <f>SUM(C531)</f>
        <v>45500</v>
      </c>
      <c r="D530" s="28"/>
      <c r="E530" s="28"/>
      <c r="F530" s="344"/>
      <c r="G530" s="345"/>
      <c r="H530" s="345"/>
      <c r="I530" s="345"/>
      <c r="J530" s="345"/>
      <c r="K530" s="345"/>
    </row>
    <row r="531" spans="1:11" s="107" customFormat="1" ht="12.5" x14ac:dyDescent="0.25">
      <c r="A531" s="27" t="s">
        <v>60</v>
      </c>
      <c r="B531" s="27" t="s">
        <v>61</v>
      </c>
      <c r="C531" s="28">
        <v>45500</v>
      </c>
      <c r="D531" s="28"/>
      <c r="E531" s="28"/>
      <c r="F531" s="344"/>
      <c r="G531" s="345"/>
      <c r="H531" s="345"/>
      <c r="I531" s="345"/>
      <c r="J531" s="345"/>
      <c r="K531" s="345"/>
    </row>
    <row r="532" spans="1:11" s="107" customFormat="1" ht="12.5" x14ac:dyDescent="0.25">
      <c r="A532" s="39" t="s">
        <v>62</v>
      </c>
      <c r="B532" s="77" t="s">
        <v>63</v>
      </c>
      <c r="C532" s="40">
        <f>SUM(C533)</f>
        <v>91810</v>
      </c>
      <c r="D532" s="28"/>
      <c r="E532" s="28"/>
      <c r="F532" s="344"/>
      <c r="G532" s="345"/>
      <c r="H532" s="345"/>
      <c r="I532" s="345"/>
      <c r="J532" s="345"/>
      <c r="K532" s="345"/>
    </row>
    <row r="533" spans="1:11" s="107" customFormat="1" ht="12.5" x14ac:dyDescent="0.25">
      <c r="A533" s="27" t="s">
        <v>64</v>
      </c>
      <c r="B533" s="81" t="s">
        <v>363</v>
      </c>
      <c r="C533" s="28">
        <v>91810</v>
      </c>
      <c r="D533" s="28"/>
      <c r="E533" s="28"/>
      <c r="F533" s="344"/>
      <c r="G533" s="345"/>
      <c r="H533" s="345"/>
      <c r="I533" s="345"/>
      <c r="J533" s="345"/>
      <c r="K533" s="345"/>
    </row>
    <row r="534" spans="1:11" s="107" customFormat="1" ht="12.5" x14ac:dyDescent="0.25">
      <c r="A534" s="68" t="s">
        <v>66</v>
      </c>
      <c r="B534" s="77" t="s">
        <v>67</v>
      </c>
      <c r="C534" s="40">
        <f>SUM(C535:C537)</f>
        <v>58500</v>
      </c>
      <c r="D534" s="28"/>
      <c r="E534" s="28"/>
      <c r="F534" s="344"/>
      <c r="G534" s="345"/>
      <c r="H534" s="345"/>
      <c r="I534" s="345"/>
      <c r="J534" s="345"/>
      <c r="K534" s="345"/>
    </row>
    <row r="535" spans="1:11" s="107" customFormat="1" ht="12.5" x14ac:dyDescent="0.25">
      <c r="A535" s="52" t="s">
        <v>202</v>
      </c>
      <c r="B535" s="81" t="s">
        <v>364</v>
      </c>
      <c r="C535" s="28">
        <v>24300</v>
      </c>
      <c r="D535" s="28"/>
      <c r="E535" s="28"/>
      <c r="F535" s="344"/>
      <c r="G535" s="345"/>
      <c r="H535" s="345"/>
      <c r="I535" s="345"/>
      <c r="J535" s="345"/>
      <c r="K535" s="345"/>
    </row>
    <row r="536" spans="1:11" s="107" customFormat="1" ht="12.5" x14ac:dyDescent="0.25">
      <c r="A536" s="52" t="s">
        <v>204</v>
      </c>
      <c r="B536" s="81" t="s">
        <v>205</v>
      </c>
      <c r="C536" s="28">
        <v>18000</v>
      </c>
      <c r="D536" s="28"/>
      <c r="E536" s="28"/>
      <c r="F536" s="344"/>
      <c r="G536" s="345"/>
      <c r="H536" s="345"/>
      <c r="I536" s="345"/>
      <c r="J536" s="345"/>
      <c r="K536" s="345"/>
    </row>
    <row r="537" spans="1:11" s="107" customFormat="1" ht="12.5" x14ac:dyDescent="0.25">
      <c r="A537" s="52" t="s">
        <v>178</v>
      </c>
      <c r="B537" s="81" t="s">
        <v>365</v>
      </c>
      <c r="C537" s="28">
        <v>16200</v>
      </c>
      <c r="D537" s="28"/>
      <c r="E537" s="28"/>
      <c r="F537" s="344"/>
      <c r="G537" s="345"/>
      <c r="H537" s="345"/>
      <c r="I537" s="345"/>
      <c r="J537" s="345"/>
      <c r="K537" s="345"/>
    </row>
    <row r="538" spans="1:11" s="107" customFormat="1" ht="12.5" x14ac:dyDescent="0.25">
      <c r="A538" s="68" t="s">
        <v>78</v>
      </c>
      <c r="B538" s="77" t="s">
        <v>79</v>
      </c>
      <c r="C538" s="40">
        <f>C539</f>
        <v>31700</v>
      </c>
      <c r="D538" s="28"/>
      <c r="E538" s="28"/>
      <c r="F538" s="344"/>
      <c r="G538" s="345"/>
      <c r="H538" s="345"/>
      <c r="I538" s="345"/>
      <c r="J538" s="345"/>
      <c r="K538" s="345"/>
    </row>
    <row r="539" spans="1:11" s="107" customFormat="1" ht="12.5" x14ac:dyDescent="0.25">
      <c r="A539" s="52" t="s">
        <v>82</v>
      </c>
      <c r="B539" s="81" t="s">
        <v>83</v>
      </c>
      <c r="C539" s="28">
        <v>31700</v>
      </c>
      <c r="D539" s="28"/>
      <c r="E539" s="28"/>
      <c r="F539" s="344"/>
      <c r="G539" s="345"/>
      <c r="H539" s="345"/>
      <c r="I539" s="345"/>
      <c r="J539" s="345"/>
      <c r="K539" s="345"/>
    </row>
    <row r="540" spans="1:11" s="107" customFormat="1" ht="12.5" x14ac:dyDescent="0.25">
      <c r="A540" s="68" t="s">
        <v>84</v>
      </c>
      <c r="B540" s="83" t="s">
        <v>273</v>
      </c>
      <c r="C540" s="40">
        <f>SUM(C541:C542)</f>
        <v>48000</v>
      </c>
      <c r="D540" s="28"/>
      <c r="E540" s="28"/>
      <c r="F540" s="344"/>
      <c r="G540" s="345"/>
      <c r="H540" s="345"/>
      <c r="I540" s="345"/>
      <c r="J540" s="345"/>
      <c r="K540" s="345"/>
    </row>
    <row r="541" spans="1:11" s="107" customFormat="1" ht="12.5" x14ac:dyDescent="0.25">
      <c r="A541" s="27" t="s">
        <v>86</v>
      </c>
      <c r="B541" s="27" t="s">
        <v>87</v>
      </c>
      <c r="C541" s="28">
        <v>40000</v>
      </c>
      <c r="D541" s="28"/>
      <c r="E541" s="28"/>
      <c r="F541" s="344"/>
      <c r="G541" s="345"/>
      <c r="H541" s="345"/>
      <c r="I541" s="345"/>
      <c r="J541" s="345"/>
      <c r="K541" s="345"/>
    </row>
    <row r="542" spans="1:11" s="107" customFormat="1" ht="12.5" x14ac:dyDescent="0.25">
      <c r="A542" s="27" t="s">
        <v>274</v>
      </c>
      <c r="B542" s="27" t="s">
        <v>85</v>
      </c>
      <c r="C542" s="28">
        <v>8000</v>
      </c>
      <c r="D542" s="28"/>
      <c r="E542" s="28"/>
      <c r="F542" s="344"/>
      <c r="G542" s="345"/>
      <c r="H542" s="345"/>
      <c r="I542" s="345"/>
      <c r="J542" s="345"/>
      <c r="K542" s="345"/>
    </row>
    <row r="543" spans="1:11" s="107" customFormat="1" thickBot="1" x14ac:dyDescent="0.3">
      <c r="A543" s="52"/>
      <c r="B543" s="52"/>
      <c r="C543" s="69"/>
      <c r="D543" s="28"/>
      <c r="E543" s="28"/>
      <c r="F543" s="344"/>
      <c r="G543" s="345"/>
      <c r="H543" s="345"/>
      <c r="I543" s="345"/>
      <c r="J543" s="345"/>
      <c r="K543" s="345"/>
    </row>
    <row r="544" spans="1:11" s="107" customFormat="1" thickBot="1" x14ac:dyDescent="0.3">
      <c r="A544" s="1274" t="s">
        <v>93</v>
      </c>
      <c r="B544" s="1275"/>
      <c r="C544" s="87">
        <f>C545+C548+C550+C553+C555</f>
        <v>6160430</v>
      </c>
      <c r="D544" s="28"/>
      <c r="E544" s="28"/>
      <c r="F544" s="344"/>
      <c r="G544" s="345"/>
      <c r="H544" s="345"/>
      <c r="I544" s="345"/>
      <c r="J544" s="345"/>
      <c r="K544" s="345"/>
    </row>
    <row r="545" spans="1:251" s="349" customFormat="1" ht="12.5" x14ac:dyDescent="0.25">
      <c r="A545" s="39" t="s">
        <v>94</v>
      </c>
      <c r="B545" s="46" t="s">
        <v>95</v>
      </c>
      <c r="C545" s="58">
        <f>SUM(C546:C547)</f>
        <v>193750</v>
      </c>
      <c r="D545" s="165"/>
      <c r="E545" s="165"/>
      <c r="F545" s="347"/>
      <c r="G545" s="348"/>
      <c r="H545" s="348"/>
      <c r="I545" s="348"/>
      <c r="J545" s="348"/>
      <c r="K545" s="348"/>
    </row>
    <row r="546" spans="1:251" s="349" customFormat="1" ht="12.5" x14ac:dyDescent="0.25">
      <c r="A546" s="27" t="s">
        <v>275</v>
      </c>
      <c r="B546" s="81" t="s">
        <v>366</v>
      </c>
      <c r="C546" s="122">
        <v>95000</v>
      </c>
      <c r="D546" s="165"/>
      <c r="E546" s="165"/>
      <c r="F546" s="347"/>
      <c r="G546" s="348"/>
      <c r="H546" s="348"/>
      <c r="I546" s="348"/>
      <c r="J546" s="348"/>
      <c r="K546" s="348"/>
    </row>
    <row r="547" spans="1:251" s="107" customFormat="1" ht="12.5" x14ac:dyDescent="0.25">
      <c r="A547" s="27" t="s">
        <v>98</v>
      </c>
      <c r="B547" s="27" t="s">
        <v>367</v>
      </c>
      <c r="C547" s="28">
        <v>98750</v>
      </c>
      <c r="D547" s="28"/>
      <c r="E547" s="28"/>
      <c r="F547" s="344"/>
      <c r="G547" s="345"/>
      <c r="H547" s="345"/>
      <c r="I547" s="345"/>
      <c r="J547" s="345"/>
      <c r="K547" s="345"/>
    </row>
    <row r="548" spans="1:251" s="107" customFormat="1" ht="12.5" x14ac:dyDescent="0.25">
      <c r="A548" s="39" t="s">
        <v>158</v>
      </c>
      <c r="B548" s="77" t="s">
        <v>101</v>
      </c>
      <c r="C548" s="40">
        <f>SUM(C549)</f>
        <v>24000</v>
      </c>
      <c r="D548" s="28"/>
      <c r="E548" s="28"/>
      <c r="F548" s="344"/>
      <c r="G548" s="345"/>
      <c r="H548" s="345"/>
      <c r="I548" s="345"/>
      <c r="J548" s="345"/>
      <c r="K548" s="345"/>
    </row>
    <row r="549" spans="1:251" s="107" customFormat="1" ht="12.5" x14ac:dyDescent="0.25">
      <c r="A549" s="27" t="s">
        <v>208</v>
      </c>
      <c r="B549" s="81" t="s">
        <v>368</v>
      </c>
      <c r="C549" s="28">
        <v>24000</v>
      </c>
      <c r="D549" s="28"/>
      <c r="E549" s="28"/>
      <c r="F549" s="344"/>
      <c r="G549" s="345"/>
      <c r="H549" s="345"/>
      <c r="I549" s="345"/>
      <c r="J549" s="345"/>
      <c r="K549" s="345"/>
    </row>
    <row r="550" spans="1:251" s="107" customFormat="1" ht="12.5" x14ac:dyDescent="0.25">
      <c r="A550" s="39" t="s">
        <v>106</v>
      </c>
      <c r="B550" s="39" t="s">
        <v>107</v>
      </c>
      <c r="C550" s="40">
        <f>SUM(C551:C552)</f>
        <v>682800</v>
      </c>
      <c r="D550" s="28"/>
      <c r="E550" s="28"/>
      <c r="F550" s="344"/>
      <c r="G550" s="345"/>
      <c r="H550" s="345"/>
      <c r="I550" s="345"/>
      <c r="J550" s="345"/>
      <c r="K550" s="345"/>
    </row>
    <row r="551" spans="1:251" s="126" customFormat="1" ht="12.5" x14ac:dyDescent="0.25">
      <c r="A551" s="27" t="s">
        <v>108</v>
      </c>
      <c r="B551" s="89" t="s">
        <v>109</v>
      </c>
      <c r="C551" s="28">
        <f>6500*1.2</f>
        <v>7800</v>
      </c>
      <c r="D551" s="28"/>
      <c r="E551" s="28"/>
      <c r="F551" s="344"/>
      <c r="G551" s="345"/>
      <c r="H551" s="345"/>
      <c r="I551" s="345"/>
      <c r="J551" s="345"/>
      <c r="K551" s="345"/>
      <c r="L551" s="107"/>
      <c r="M551" s="107"/>
      <c r="N551" s="107"/>
      <c r="O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c r="AO551" s="107"/>
      <c r="AP551" s="107"/>
      <c r="AQ551" s="107"/>
      <c r="AR551" s="107"/>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07"/>
      <c r="BR551" s="107"/>
      <c r="BS551" s="107"/>
      <c r="BT551" s="107"/>
      <c r="BU551" s="107"/>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7"/>
      <c r="DC551" s="107"/>
      <c r="DD551" s="107"/>
      <c r="DE551" s="107"/>
      <c r="DF551" s="107"/>
      <c r="DG551" s="107"/>
      <c r="DH551" s="107"/>
      <c r="DI551" s="107"/>
      <c r="DJ551" s="107"/>
      <c r="DK551" s="107"/>
      <c r="DL551" s="107"/>
      <c r="DM551" s="107"/>
      <c r="DN551" s="107"/>
      <c r="DO551" s="107"/>
      <c r="DP551" s="107"/>
      <c r="DQ551" s="107"/>
      <c r="DR551" s="107"/>
      <c r="DS551" s="107"/>
      <c r="DT551" s="107"/>
      <c r="DU551" s="107"/>
      <c r="DV551" s="107"/>
      <c r="DW551" s="107"/>
      <c r="DX551" s="107"/>
      <c r="DY551" s="107"/>
      <c r="DZ551" s="107"/>
      <c r="EA551" s="107"/>
      <c r="EB551" s="107"/>
      <c r="EC551" s="107"/>
      <c r="ED551" s="107"/>
      <c r="EE551" s="107"/>
      <c r="EF551" s="107"/>
      <c r="EG551" s="107"/>
      <c r="EH551" s="107"/>
      <c r="EI551" s="107"/>
      <c r="EJ551" s="107"/>
      <c r="EK551" s="107"/>
      <c r="EL551" s="107"/>
      <c r="EM551" s="107"/>
      <c r="EN551" s="107"/>
      <c r="EO551" s="107"/>
      <c r="EP551" s="107"/>
      <c r="EQ551" s="107"/>
      <c r="ER551" s="107"/>
      <c r="ES551" s="107"/>
      <c r="ET551" s="107"/>
      <c r="EU551" s="107"/>
      <c r="EV551" s="107"/>
      <c r="EW551" s="107"/>
      <c r="EX551" s="107"/>
      <c r="EY551" s="107"/>
      <c r="EZ551" s="107"/>
      <c r="FA551" s="107"/>
      <c r="FB551" s="107"/>
      <c r="FC551" s="107"/>
      <c r="FD551" s="107"/>
      <c r="FE551" s="107"/>
      <c r="FF551" s="107"/>
      <c r="FG551" s="107"/>
      <c r="FH551" s="107"/>
      <c r="FI551" s="107"/>
      <c r="FJ551" s="107"/>
      <c r="FK551" s="107"/>
      <c r="FL551" s="107"/>
      <c r="FM551" s="107"/>
      <c r="FN551" s="107"/>
      <c r="FO551" s="107"/>
      <c r="FP551" s="107"/>
      <c r="FQ551" s="107"/>
      <c r="FR551" s="107"/>
      <c r="FS551" s="107"/>
      <c r="FT551" s="107"/>
      <c r="FU551" s="107"/>
      <c r="FV551" s="107"/>
      <c r="FW551" s="107"/>
      <c r="FX551" s="107"/>
      <c r="FY551" s="107"/>
      <c r="FZ551" s="107"/>
      <c r="GA551" s="107"/>
      <c r="GB551" s="107"/>
      <c r="GC551" s="107"/>
      <c r="GD551" s="107"/>
      <c r="GE551" s="107"/>
      <c r="GF551" s="107"/>
      <c r="GG551" s="107"/>
      <c r="GH551" s="107"/>
      <c r="GI551" s="107"/>
      <c r="GJ551" s="107"/>
      <c r="GK551" s="107"/>
      <c r="GL551" s="107"/>
      <c r="GM551" s="107"/>
      <c r="GN551" s="107"/>
      <c r="GO551" s="107"/>
      <c r="GP551" s="107"/>
      <c r="GQ551" s="107"/>
      <c r="GR551" s="107"/>
      <c r="GS551" s="107"/>
      <c r="GT551" s="107"/>
      <c r="GU551" s="107"/>
      <c r="GV551" s="107"/>
      <c r="GW551" s="107"/>
      <c r="GX551" s="107"/>
      <c r="GY551" s="107"/>
      <c r="GZ551" s="107"/>
      <c r="HA551" s="107"/>
      <c r="HB551" s="107"/>
      <c r="HC551" s="107"/>
      <c r="HD551" s="107"/>
      <c r="HE551" s="107"/>
      <c r="HF551" s="107"/>
      <c r="HG551" s="107"/>
      <c r="HH551" s="107"/>
      <c r="HI551" s="107"/>
      <c r="HJ551" s="107"/>
      <c r="HK551" s="107"/>
      <c r="HL551" s="107"/>
      <c r="HM551" s="107"/>
      <c r="HN551" s="107"/>
      <c r="HO551" s="107"/>
      <c r="HP551" s="107"/>
      <c r="HQ551" s="107"/>
      <c r="HR551" s="107"/>
      <c r="HS551" s="107"/>
      <c r="HT551" s="107"/>
      <c r="HU551" s="107"/>
      <c r="HV551" s="107"/>
      <c r="HW551" s="107"/>
      <c r="HX551" s="107"/>
      <c r="HY551" s="107"/>
      <c r="HZ551" s="107"/>
      <c r="IA551" s="107"/>
      <c r="IB551" s="107"/>
      <c r="IC551" s="107"/>
      <c r="ID551" s="107"/>
      <c r="IE551" s="107"/>
      <c r="IF551" s="107"/>
      <c r="IG551" s="107"/>
      <c r="IH551" s="107"/>
      <c r="II551" s="107"/>
      <c r="IJ551" s="107"/>
      <c r="IK551" s="107"/>
      <c r="IL551" s="107"/>
      <c r="IM551" s="107"/>
      <c r="IN551" s="107"/>
      <c r="IO551" s="107"/>
      <c r="IP551" s="107"/>
      <c r="IQ551" s="107"/>
    </row>
    <row r="552" spans="1:251" s="107" customFormat="1" ht="12.5" x14ac:dyDescent="0.25">
      <c r="A552" s="27" t="s">
        <v>110</v>
      </c>
      <c r="B552" s="27" t="s">
        <v>111</v>
      </c>
      <c r="C552" s="28">
        <v>675000</v>
      </c>
      <c r="D552" s="350"/>
      <c r="E552" s="28"/>
      <c r="G552" s="345"/>
      <c r="H552" s="345"/>
      <c r="I552" s="345"/>
      <c r="J552" s="345"/>
      <c r="K552" s="345"/>
    </row>
    <row r="553" spans="1:251" s="107" customFormat="1" ht="12.5" x14ac:dyDescent="0.25">
      <c r="A553" s="39" t="s">
        <v>279</v>
      </c>
      <c r="B553" s="40" t="s">
        <v>117</v>
      </c>
      <c r="C553" s="40">
        <f>SUM(C554)</f>
        <v>24400</v>
      </c>
      <c r="E553" s="28"/>
      <c r="F553" s="28"/>
      <c r="G553" s="345"/>
      <c r="H553" s="345"/>
      <c r="I553" s="345"/>
      <c r="J553" s="345"/>
      <c r="K553" s="345"/>
    </row>
    <row r="554" spans="1:251" s="107" customFormat="1" ht="12.5" x14ac:dyDescent="0.25">
      <c r="A554" s="27" t="s">
        <v>118</v>
      </c>
      <c r="B554" s="27" t="s">
        <v>117</v>
      </c>
      <c r="C554" s="28">
        <v>24400</v>
      </c>
      <c r="E554" s="28"/>
      <c r="F554" s="28"/>
      <c r="G554" s="345"/>
      <c r="H554" s="345"/>
      <c r="I554" s="345"/>
      <c r="J554" s="345"/>
      <c r="K554" s="345"/>
    </row>
    <row r="555" spans="1:251" s="107" customFormat="1" ht="12.5" x14ac:dyDescent="0.25">
      <c r="A555" s="39" t="s">
        <v>119</v>
      </c>
      <c r="B555" s="68" t="s">
        <v>122</v>
      </c>
      <c r="C555" s="40">
        <f>SUM(C556:C558)</f>
        <v>5235480</v>
      </c>
      <c r="E555" s="28"/>
      <c r="F555" s="28"/>
      <c r="G555" s="345"/>
      <c r="H555" s="345"/>
      <c r="I555" s="345"/>
      <c r="J555" s="345"/>
      <c r="K555" s="345"/>
    </row>
    <row r="556" spans="1:251" s="107" customFormat="1" ht="12.5" x14ac:dyDescent="0.25">
      <c r="A556" s="27" t="s">
        <v>121</v>
      </c>
      <c r="B556" s="27" t="s">
        <v>122</v>
      </c>
      <c r="C556" s="28">
        <v>2250000</v>
      </c>
      <c r="D556" s="351"/>
      <c r="E556" s="28"/>
      <c r="F556" s="28"/>
      <c r="G556" s="345"/>
      <c r="H556" s="345"/>
      <c r="I556" s="345"/>
      <c r="J556" s="345"/>
      <c r="K556" s="345"/>
    </row>
    <row r="557" spans="1:251" s="107" customFormat="1" ht="12.5" x14ac:dyDescent="0.25">
      <c r="A557" s="27" t="s">
        <v>123</v>
      </c>
      <c r="B557" s="27" t="s">
        <v>360</v>
      </c>
      <c r="C557" s="28">
        <f>5400*1.2</f>
        <v>6480</v>
      </c>
      <c r="E557" s="28"/>
      <c r="F557" s="28"/>
      <c r="G557" s="345"/>
      <c r="H557" s="345"/>
      <c r="I557" s="345"/>
      <c r="J557" s="345"/>
      <c r="K557" s="345"/>
    </row>
    <row r="558" spans="1:251" s="107" customFormat="1" ht="12.5" x14ac:dyDescent="0.25">
      <c r="A558" s="27" t="s">
        <v>127</v>
      </c>
      <c r="B558" s="27" t="s">
        <v>120</v>
      </c>
      <c r="C558" s="28">
        <v>2979000</v>
      </c>
      <c r="D558" s="28"/>
      <c r="E558" s="28"/>
      <c r="F558" s="344"/>
      <c r="G558" s="345"/>
      <c r="H558" s="345"/>
      <c r="I558" s="345"/>
      <c r="J558" s="345"/>
      <c r="K558" s="345"/>
    </row>
    <row r="559" spans="1:251" s="107" customFormat="1" thickBot="1" x14ac:dyDescent="0.3">
      <c r="A559" s="52"/>
      <c r="B559" s="52"/>
      <c r="C559" s="69"/>
      <c r="D559" s="28"/>
      <c r="E559" s="28"/>
      <c r="F559" s="344"/>
      <c r="G559" s="345"/>
      <c r="H559" s="345"/>
      <c r="I559" s="345"/>
      <c r="J559" s="345"/>
      <c r="K559" s="345"/>
    </row>
    <row r="560" spans="1:251" s="107" customFormat="1" thickBot="1" x14ac:dyDescent="0.3">
      <c r="A560" s="1305" t="s">
        <v>135</v>
      </c>
      <c r="B560" s="1306"/>
      <c r="C560" s="144">
        <f>C561+C565+C568</f>
        <v>95800</v>
      </c>
      <c r="D560" s="28"/>
      <c r="E560" s="28"/>
      <c r="F560" s="344"/>
      <c r="G560" s="345"/>
      <c r="H560" s="345"/>
      <c r="I560" s="345"/>
      <c r="J560" s="345"/>
      <c r="K560" s="345"/>
    </row>
    <row r="561" spans="1:12" s="352" customFormat="1" ht="11.5" x14ac:dyDescent="0.25">
      <c r="A561" s="68" t="s">
        <v>369</v>
      </c>
      <c r="B561" s="77" t="s">
        <v>370</v>
      </c>
      <c r="C561" s="40">
        <f>SUM(C562:C564)</f>
        <v>56100</v>
      </c>
      <c r="D561" s="28"/>
      <c r="E561" s="28"/>
      <c r="F561" s="344"/>
    </row>
    <row r="562" spans="1:12" s="352" customFormat="1" ht="11.5" x14ac:dyDescent="0.25">
      <c r="A562" s="52" t="s">
        <v>371</v>
      </c>
      <c r="B562" s="81" t="s">
        <v>372</v>
      </c>
      <c r="C562" s="28">
        <v>10000</v>
      </c>
      <c r="D562" s="28"/>
      <c r="E562" s="28"/>
      <c r="F562" s="344"/>
    </row>
    <row r="563" spans="1:12" s="352" customFormat="1" ht="11.5" x14ac:dyDescent="0.25">
      <c r="A563" s="52" t="s">
        <v>373</v>
      </c>
      <c r="B563" s="81" t="s">
        <v>374</v>
      </c>
      <c r="C563" s="28">
        <v>30500</v>
      </c>
      <c r="D563" s="28"/>
      <c r="E563" s="28"/>
      <c r="F563" s="344"/>
    </row>
    <row r="564" spans="1:12" s="352" customFormat="1" ht="11.5" x14ac:dyDescent="0.25">
      <c r="A564" s="52" t="s">
        <v>375</v>
      </c>
      <c r="B564" s="81" t="s">
        <v>376</v>
      </c>
      <c r="C564" s="28">
        <f>12000*1.3</f>
        <v>15600</v>
      </c>
      <c r="D564" s="28"/>
      <c r="E564" s="28"/>
      <c r="F564" s="344"/>
    </row>
    <row r="565" spans="1:12" s="349" customFormat="1" ht="12.5" x14ac:dyDescent="0.25">
      <c r="A565" s="68" t="s">
        <v>136</v>
      </c>
      <c r="B565" s="46" t="s">
        <v>137</v>
      </c>
      <c r="C565" s="58">
        <f>SUM(C566:C567)</f>
        <v>34100</v>
      </c>
      <c r="D565" s="165"/>
      <c r="E565" s="165"/>
      <c r="F565" s="347"/>
      <c r="G565" s="348"/>
      <c r="H565" s="348"/>
      <c r="I565" s="348"/>
      <c r="J565" s="348"/>
      <c r="K565" s="348"/>
    </row>
    <row r="566" spans="1:12" s="107" customFormat="1" ht="12.5" x14ac:dyDescent="0.25">
      <c r="A566" s="52" t="s">
        <v>138</v>
      </c>
      <c r="B566" s="27" t="s">
        <v>139</v>
      </c>
      <c r="C566" s="28">
        <f>12350*1.3+45</f>
        <v>16100</v>
      </c>
      <c r="D566" s="28"/>
      <c r="E566" s="28"/>
      <c r="F566" s="344"/>
      <c r="G566" s="345"/>
      <c r="H566" s="345"/>
      <c r="I566" s="345"/>
      <c r="J566" s="345"/>
      <c r="K566" s="345"/>
    </row>
    <row r="567" spans="1:12" s="107" customFormat="1" ht="12.5" x14ac:dyDescent="0.25">
      <c r="A567" s="52" t="s">
        <v>140</v>
      </c>
      <c r="B567" s="27" t="s">
        <v>141</v>
      </c>
      <c r="C567" s="28">
        <v>18000</v>
      </c>
      <c r="D567" s="28"/>
      <c r="E567" s="28"/>
      <c r="F567" s="344"/>
      <c r="G567" s="345"/>
      <c r="H567" s="345"/>
      <c r="I567" s="345"/>
      <c r="J567" s="345"/>
      <c r="K567" s="345"/>
    </row>
    <row r="568" spans="1:12" s="107" customFormat="1" ht="12.5" x14ac:dyDescent="0.25">
      <c r="A568" s="68" t="s">
        <v>144</v>
      </c>
      <c r="B568" s="83" t="s">
        <v>318</v>
      </c>
      <c r="C568" s="40">
        <f>SUM(C569)</f>
        <v>5600</v>
      </c>
      <c r="D568" s="28"/>
      <c r="E568" s="28"/>
      <c r="F568" s="344"/>
      <c r="G568" s="345"/>
      <c r="H568" s="345"/>
      <c r="I568" s="345"/>
      <c r="J568" s="345"/>
      <c r="K568" s="345"/>
    </row>
    <row r="569" spans="1:12" s="107" customFormat="1" ht="12.5" x14ac:dyDescent="0.25">
      <c r="A569" s="52" t="s">
        <v>146</v>
      </c>
      <c r="B569" s="27" t="s">
        <v>147</v>
      </c>
      <c r="C569" s="28">
        <v>5600</v>
      </c>
      <c r="D569" s="28"/>
      <c r="E569" s="28"/>
      <c r="F569" s="344"/>
      <c r="G569" s="345"/>
      <c r="H569" s="345"/>
      <c r="I569" s="345"/>
      <c r="J569" s="345"/>
      <c r="K569" s="345"/>
    </row>
    <row r="570" spans="1:12" s="107" customFormat="1" thickBot="1" x14ac:dyDescent="0.3">
      <c r="A570" s="52"/>
      <c r="B570" s="27"/>
      <c r="C570" s="28"/>
      <c r="D570" s="28"/>
      <c r="E570" s="28"/>
      <c r="F570" s="344"/>
      <c r="G570" s="345"/>
      <c r="H570" s="345"/>
      <c r="I570" s="345"/>
      <c r="J570" s="345"/>
      <c r="K570" s="345"/>
    </row>
    <row r="571" spans="1:12" s="286" customFormat="1" x14ac:dyDescent="0.3">
      <c r="A571" s="1278" t="s">
        <v>377</v>
      </c>
      <c r="B571" s="1279"/>
      <c r="C571" s="1280"/>
      <c r="D571" s="13" t="s">
        <v>1</v>
      </c>
      <c r="E571" s="282">
        <v>1109</v>
      </c>
      <c r="F571" s="200"/>
    </row>
    <row r="572" spans="1:12" s="286" customFormat="1" ht="13.5" thickBot="1" x14ac:dyDescent="0.35">
      <c r="A572" s="1281"/>
      <c r="B572" s="1282"/>
      <c r="C572" s="1283"/>
      <c r="D572" s="18"/>
      <c r="E572" s="284"/>
      <c r="F572" s="200"/>
    </row>
    <row r="573" spans="1:12" s="286" customFormat="1" x14ac:dyDescent="0.3">
      <c r="A573" s="1268" t="s">
        <v>378</v>
      </c>
      <c r="B573" s="1269"/>
      <c r="C573" s="1269"/>
      <c r="D573" s="1269"/>
      <c r="E573" s="1270"/>
      <c r="F573" s="353"/>
      <c r="G573" s="354"/>
      <c r="H573" s="354"/>
      <c r="I573" s="354"/>
      <c r="J573" s="354"/>
      <c r="K573" s="354"/>
      <c r="L573" s="354"/>
    </row>
    <row r="574" spans="1:12" s="286" customFormat="1" ht="13.5" thickBot="1" x14ac:dyDescent="0.35">
      <c r="A574" s="1271"/>
      <c r="B574" s="1272"/>
      <c r="C574" s="1272"/>
      <c r="D574" s="1272"/>
      <c r="E574" s="1273"/>
      <c r="F574" s="353"/>
      <c r="G574" s="354"/>
      <c r="H574" s="354"/>
      <c r="I574" s="354"/>
      <c r="J574" s="354"/>
      <c r="K574" s="354"/>
      <c r="L574" s="354"/>
    </row>
    <row r="575" spans="1:12" s="286" customFormat="1" x14ac:dyDescent="0.3">
      <c r="A575" s="26" t="s">
        <v>398</v>
      </c>
      <c r="B575" s="355"/>
      <c r="C575" s="40"/>
      <c r="D575" s="58"/>
      <c r="E575" s="285"/>
      <c r="F575" s="200"/>
    </row>
    <row r="576" spans="1:12" s="286" customFormat="1" x14ac:dyDescent="0.3">
      <c r="A576" s="206" t="s">
        <v>271</v>
      </c>
      <c r="B576" s="355"/>
      <c r="C576" s="40"/>
      <c r="D576" s="58"/>
      <c r="E576" s="285"/>
      <c r="F576" s="200"/>
    </row>
    <row r="577" spans="1:8" s="286" customFormat="1" x14ac:dyDescent="0.3">
      <c r="A577" s="206" t="s">
        <v>1028</v>
      </c>
      <c r="B577" s="40"/>
      <c r="C577" s="40"/>
      <c r="D577" s="58"/>
      <c r="E577" s="285"/>
      <c r="F577" s="200"/>
    </row>
    <row r="578" spans="1:8" s="286" customFormat="1" ht="13.5" thickBot="1" x14ac:dyDescent="0.35">
      <c r="A578" s="30" t="s">
        <v>311</v>
      </c>
      <c r="B578" s="356"/>
      <c r="C578" s="357"/>
      <c r="D578" s="358"/>
      <c r="E578" s="359"/>
      <c r="F578" s="200"/>
    </row>
    <row r="579" spans="1:8" s="365" customFormat="1" ht="13.5" thickBot="1" x14ac:dyDescent="0.35">
      <c r="A579" s="360" t="s">
        <v>312</v>
      </c>
      <c r="B579" s="361"/>
      <c r="C579" s="361"/>
      <c r="D579" s="362"/>
      <c r="E579" s="363">
        <f>+C581+C587</f>
        <v>37035500</v>
      </c>
      <c r="F579" s="364"/>
    </row>
    <row r="580" spans="1:8" s="286" customFormat="1" ht="13.5" thickBot="1" x14ac:dyDescent="0.35">
      <c r="A580" s="39"/>
      <c r="B580" s="40"/>
      <c r="C580" s="40"/>
      <c r="D580" s="58"/>
      <c r="E580" s="366"/>
      <c r="F580" s="200"/>
    </row>
    <row r="581" spans="1:8" s="75" customFormat="1" ht="13.5" thickBot="1" x14ac:dyDescent="0.35">
      <c r="A581" s="1274" t="s">
        <v>93</v>
      </c>
      <c r="B581" s="1275"/>
      <c r="C581" s="367">
        <f>C582+C584</f>
        <v>72800</v>
      </c>
      <c r="D581" s="368"/>
      <c r="E581" s="369"/>
      <c r="F581" s="232"/>
    </row>
    <row r="582" spans="1:8" s="81" customFormat="1" x14ac:dyDescent="0.3">
      <c r="A582" s="298" t="s">
        <v>112</v>
      </c>
      <c r="B582" s="46" t="s">
        <v>113</v>
      </c>
      <c r="C582" s="370">
        <f>SUM(C583)</f>
        <v>44000</v>
      </c>
      <c r="D582" s="371"/>
      <c r="E582" s="372"/>
      <c r="F582" s="229"/>
    </row>
    <row r="583" spans="1:8" s="75" customFormat="1" ht="11.5" x14ac:dyDescent="0.25">
      <c r="A583" s="373" t="s">
        <v>114</v>
      </c>
      <c r="B583" s="81" t="s">
        <v>115</v>
      </c>
      <c r="C583" s="374">
        <v>44000</v>
      </c>
      <c r="D583" s="371"/>
      <c r="F583" s="372"/>
    </row>
    <row r="584" spans="1:8" s="75" customFormat="1" x14ac:dyDescent="0.3">
      <c r="A584" s="244" t="s">
        <v>119</v>
      </c>
      <c r="B584" s="244" t="s">
        <v>122</v>
      </c>
      <c r="C584" s="40">
        <f>SUM(C585)</f>
        <v>28800</v>
      </c>
      <c r="D584" s="371"/>
      <c r="E584" s="372"/>
      <c r="F584" s="232"/>
    </row>
    <row r="585" spans="1:8" s="75" customFormat="1" x14ac:dyDescent="0.3">
      <c r="A585" s="154" t="s">
        <v>121</v>
      </c>
      <c r="B585" s="154" t="s">
        <v>122</v>
      </c>
      <c r="C585" s="28">
        <v>28800</v>
      </c>
      <c r="D585" s="371"/>
      <c r="E585" s="372"/>
      <c r="F585" s="232"/>
    </row>
    <row r="586" spans="1:8" s="75" customFormat="1" ht="13.5" thickBot="1" x14ac:dyDescent="0.35">
      <c r="A586" s="373"/>
      <c r="B586" s="81"/>
      <c r="C586" s="374"/>
      <c r="D586" s="371"/>
      <c r="E586" s="372"/>
      <c r="F586" s="232"/>
    </row>
    <row r="587" spans="1:8" s="75" customFormat="1" ht="13.5" thickBot="1" x14ac:dyDescent="0.35">
      <c r="A587" s="1276" t="s">
        <v>128</v>
      </c>
      <c r="B587" s="1277"/>
      <c r="C587" s="92">
        <f>C588+C593</f>
        <v>36962700</v>
      </c>
      <c r="D587" s="82"/>
      <c r="E587" s="252"/>
      <c r="F587" s="232"/>
    </row>
    <row r="588" spans="1:8" s="81" customFormat="1" x14ac:dyDescent="0.3">
      <c r="A588" s="68" t="s">
        <v>249</v>
      </c>
      <c r="B588" s="46" t="s">
        <v>250</v>
      </c>
      <c r="C588" s="40">
        <f>SUM(C589:C592)</f>
        <v>33498700</v>
      </c>
      <c r="D588" s="375"/>
      <c r="E588" s="95"/>
      <c r="F588" s="229"/>
    </row>
    <row r="589" spans="1:8" s="75" customFormat="1" ht="11.5" x14ac:dyDescent="0.25">
      <c r="A589" s="52" t="s">
        <v>381</v>
      </c>
      <c r="B589" s="28" t="s">
        <v>382</v>
      </c>
      <c r="C589" s="28">
        <v>18890000</v>
      </c>
      <c r="D589" s="165"/>
      <c r="E589" s="95"/>
      <c r="F589" s="81"/>
      <c r="G589" s="81"/>
      <c r="H589" s="81"/>
    </row>
    <row r="590" spans="1:8" s="75" customFormat="1" ht="11.5" x14ac:dyDescent="0.25">
      <c r="A590" s="52" t="s">
        <v>383</v>
      </c>
      <c r="B590" s="28" t="s">
        <v>384</v>
      </c>
      <c r="C590" s="28">
        <v>13560700</v>
      </c>
      <c r="D590" s="165"/>
      <c r="E590" s="95"/>
      <c r="F590" s="81"/>
      <c r="G590" s="81"/>
      <c r="H590" s="81"/>
    </row>
    <row r="591" spans="1:8" s="75" customFormat="1" ht="11.5" x14ac:dyDescent="0.25">
      <c r="A591" s="52" t="s">
        <v>283</v>
      </c>
      <c r="B591" s="28" t="s">
        <v>385</v>
      </c>
      <c r="C591" s="28">
        <v>488000</v>
      </c>
      <c r="D591" s="165"/>
      <c r="E591" s="95"/>
      <c r="F591" s="81"/>
      <c r="G591" s="81"/>
      <c r="H591" s="81"/>
    </row>
    <row r="592" spans="1:8" s="81" customFormat="1" ht="11.5" x14ac:dyDescent="0.25">
      <c r="A592" s="52" t="s">
        <v>251</v>
      </c>
      <c r="B592" s="81" t="s">
        <v>252</v>
      </c>
      <c r="C592" s="28">
        <v>560000</v>
      </c>
      <c r="D592" s="95"/>
      <c r="E592" s="75"/>
      <c r="F592" s="75"/>
      <c r="G592" s="75"/>
      <c r="H592" s="75"/>
    </row>
    <row r="593" spans="1:251" s="75" customFormat="1" ht="11.5" x14ac:dyDescent="0.25">
      <c r="A593" s="68" t="s">
        <v>129</v>
      </c>
      <c r="B593" s="68" t="s">
        <v>130</v>
      </c>
      <c r="C593" s="40">
        <f>SUM(C594:C597)</f>
        <v>3464000</v>
      </c>
      <c r="D593" s="165"/>
      <c r="E593" s="95"/>
      <c r="F593" s="81"/>
    </row>
    <row r="594" spans="1:251" s="75" customFormat="1" ht="11.5" x14ac:dyDescent="0.25">
      <c r="A594" s="52" t="s">
        <v>257</v>
      </c>
      <c r="B594" s="69" t="s">
        <v>386</v>
      </c>
      <c r="C594" s="28">
        <v>450000</v>
      </c>
      <c r="D594" s="165"/>
      <c r="E594" s="95"/>
      <c r="F594" s="81"/>
    </row>
    <row r="595" spans="1:251" s="75" customFormat="1" x14ac:dyDescent="0.3">
      <c r="A595" s="52" t="s">
        <v>387</v>
      </c>
      <c r="B595" s="81" t="s">
        <v>388</v>
      </c>
      <c r="C595" s="28">
        <v>1874000</v>
      </c>
      <c r="D595" s="165"/>
      <c r="E595" s="267"/>
      <c r="F595" s="229"/>
      <c r="G595" s="95"/>
      <c r="H595" s="81"/>
    </row>
    <row r="596" spans="1:251" s="75" customFormat="1" x14ac:dyDescent="0.3">
      <c r="A596" s="52" t="s">
        <v>389</v>
      </c>
      <c r="B596" s="81" t="s">
        <v>390</v>
      </c>
      <c r="C596" s="28">
        <v>250000</v>
      </c>
      <c r="D596" s="124"/>
      <c r="E596" s="252"/>
      <c r="F596" s="229"/>
      <c r="G596" s="95"/>
      <c r="H596" s="81"/>
    </row>
    <row r="597" spans="1:251" s="75" customFormat="1" x14ac:dyDescent="0.3">
      <c r="A597" s="52" t="s">
        <v>133</v>
      </c>
      <c r="B597" s="28" t="s">
        <v>134</v>
      </c>
      <c r="C597" s="28">
        <v>890000</v>
      </c>
      <c r="D597" s="82"/>
      <c r="E597" s="252"/>
      <c r="F597" s="232"/>
    </row>
    <row r="598" spans="1:251" s="74" customFormat="1" x14ac:dyDescent="0.3">
      <c r="A598" s="52"/>
      <c r="B598" s="81"/>
      <c r="C598" s="76"/>
      <c r="D598" s="247"/>
      <c r="E598" s="236"/>
      <c r="F598" s="249"/>
      <c r="G598" s="84"/>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c r="AG598" s="84"/>
      <c r="AH598" s="84"/>
      <c r="AI598" s="84"/>
      <c r="AJ598" s="84"/>
      <c r="AK598" s="84"/>
      <c r="AL598" s="84"/>
      <c r="AM598" s="84"/>
      <c r="AN598" s="84"/>
      <c r="AO598" s="84"/>
      <c r="AP598" s="84"/>
      <c r="AQ598" s="84"/>
      <c r="AR598" s="84"/>
      <c r="AS598" s="84"/>
      <c r="AT598" s="84"/>
      <c r="AU598" s="84"/>
      <c r="AV598" s="84"/>
      <c r="AW598" s="84"/>
      <c r="AX598" s="84"/>
      <c r="AY598" s="84"/>
      <c r="AZ598" s="84"/>
      <c r="BA598" s="84"/>
      <c r="BB598" s="84"/>
      <c r="BC598" s="84"/>
      <c r="BD598" s="84"/>
      <c r="BE598" s="84"/>
      <c r="BF598" s="84"/>
      <c r="BG598" s="84"/>
      <c r="BH598" s="84"/>
      <c r="BI598" s="84"/>
      <c r="BJ598" s="84"/>
      <c r="BK598" s="84"/>
      <c r="BL598" s="84"/>
      <c r="BM598" s="84"/>
      <c r="BN598" s="84"/>
      <c r="BO598" s="84"/>
      <c r="BP598" s="84"/>
      <c r="BQ598" s="84"/>
      <c r="BR598" s="84"/>
      <c r="BS598" s="84"/>
      <c r="BT598" s="84"/>
      <c r="BU598" s="84"/>
      <c r="BV598" s="84"/>
      <c r="BW598" s="84"/>
      <c r="BX598" s="84"/>
      <c r="BY598" s="84"/>
      <c r="BZ598" s="84"/>
      <c r="CA598" s="84"/>
      <c r="CB598" s="84"/>
      <c r="CC598" s="84"/>
      <c r="CD598" s="84"/>
      <c r="CE598" s="84"/>
      <c r="CF598" s="84"/>
      <c r="CG598" s="84"/>
      <c r="CH598" s="84"/>
      <c r="CI598" s="84"/>
      <c r="CJ598" s="84"/>
      <c r="CK598" s="84"/>
      <c r="CL598" s="84"/>
      <c r="CM598" s="84"/>
      <c r="CN598" s="84"/>
      <c r="CO598" s="84"/>
      <c r="CP598" s="84"/>
      <c r="CQ598" s="84"/>
      <c r="CR598" s="84"/>
      <c r="CS598" s="84"/>
      <c r="CT598" s="84"/>
      <c r="CU598" s="84"/>
      <c r="CV598" s="84"/>
      <c r="CW598" s="84"/>
      <c r="CX598" s="84"/>
      <c r="CY598" s="84"/>
      <c r="CZ598" s="84"/>
      <c r="DA598" s="84"/>
      <c r="DB598" s="84"/>
      <c r="DC598" s="84"/>
      <c r="DD598" s="84"/>
      <c r="DE598" s="84"/>
      <c r="DF598" s="84"/>
      <c r="DG598" s="84"/>
      <c r="DH598" s="84"/>
      <c r="DI598" s="84"/>
      <c r="DJ598" s="84"/>
      <c r="DK598" s="84"/>
      <c r="DL598" s="84"/>
      <c r="DM598" s="84"/>
      <c r="DN598" s="84"/>
      <c r="DO598" s="84"/>
      <c r="DP598" s="84"/>
      <c r="DQ598" s="84"/>
      <c r="DR598" s="84"/>
      <c r="DS598" s="84"/>
      <c r="DT598" s="84"/>
      <c r="DU598" s="84"/>
      <c r="DV598" s="84"/>
      <c r="DW598" s="84"/>
      <c r="DX598" s="84"/>
      <c r="DY598" s="84"/>
      <c r="DZ598" s="84"/>
      <c r="EA598" s="84"/>
      <c r="EB598" s="84"/>
      <c r="EC598" s="84"/>
      <c r="ED598" s="84"/>
      <c r="EE598" s="84"/>
      <c r="EF598" s="84"/>
      <c r="EG598" s="84"/>
      <c r="EH598" s="84"/>
      <c r="EI598" s="84"/>
      <c r="EJ598" s="84"/>
      <c r="EK598" s="84"/>
      <c r="EL598" s="84"/>
      <c r="EM598" s="84"/>
      <c r="EN598" s="84"/>
      <c r="EO598" s="84"/>
      <c r="EP598" s="84"/>
      <c r="EQ598" s="84"/>
      <c r="ER598" s="84"/>
      <c r="ES598" s="84"/>
      <c r="ET598" s="84"/>
      <c r="EU598" s="84"/>
      <c r="EV598" s="84"/>
      <c r="EW598" s="84"/>
      <c r="EX598" s="84"/>
      <c r="EY598" s="84"/>
      <c r="EZ598" s="84"/>
      <c r="FA598" s="84"/>
      <c r="FB598" s="84"/>
      <c r="FC598" s="84"/>
      <c r="FD598" s="84"/>
      <c r="FE598" s="84"/>
      <c r="FF598" s="84"/>
      <c r="FG598" s="84"/>
      <c r="FH598" s="84"/>
      <c r="FI598" s="84"/>
      <c r="FJ598" s="84"/>
      <c r="FK598" s="84"/>
      <c r="FL598" s="84"/>
      <c r="FM598" s="84"/>
      <c r="FN598" s="84"/>
      <c r="FO598" s="84"/>
      <c r="FP598" s="84"/>
      <c r="FQ598" s="84"/>
      <c r="FR598" s="84"/>
      <c r="FS598" s="84"/>
      <c r="FT598" s="84"/>
      <c r="FU598" s="84"/>
      <c r="FV598" s="84"/>
      <c r="FW598" s="84"/>
      <c r="FX598" s="84"/>
      <c r="FY598" s="84"/>
      <c r="FZ598" s="84"/>
      <c r="GA598" s="84"/>
      <c r="GB598" s="84"/>
      <c r="GC598" s="84"/>
      <c r="GD598" s="84"/>
      <c r="GE598" s="84"/>
      <c r="GF598" s="84"/>
      <c r="GG598" s="84"/>
      <c r="GH598" s="84"/>
      <c r="GI598" s="84"/>
      <c r="GJ598" s="84"/>
      <c r="GK598" s="84"/>
      <c r="GL598" s="84"/>
      <c r="GM598" s="84"/>
      <c r="GN598" s="84"/>
      <c r="GO598" s="84"/>
      <c r="GP598" s="84"/>
      <c r="GQ598" s="84"/>
      <c r="GR598" s="84"/>
      <c r="GS598" s="84"/>
      <c r="GT598" s="84"/>
      <c r="GU598" s="84"/>
      <c r="GV598" s="84"/>
      <c r="GW598" s="84"/>
      <c r="GX598" s="84"/>
      <c r="GY598" s="84"/>
      <c r="GZ598" s="84"/>
      <c r="HA598" s="84"/>
      <c r="HB598" s="84"/>
      <c r="HC598" s="84"/>
      <c r="HD598" s="84"/>
      <c r="HE598" s="84"/>
      <c r="HF598" s="84"/>
      <c r="HG598" s="84"/>
      <c r="HH598" s="84"/>
      <c r="HI598" s="84"/>
      <c r="HJ598" s="84"/>
      <c r="HK598" s="84"/>
      <c r="HL598" s="84"/>
      <c r="HM598" s="84"/>
      <c r="HN598" s="84"/>
      <c r="HO598" s="84"/>
      <c r="HP598" s="84"/>
      <c r="HQ598" s="84"/>
      <c r="HR598" s="84"/>
      <c r="HS598" s="84"/>
      <c r="HT598" s="84"/>
      <c r="HU598" s="84"/>
      <c r="HV598" s="84"/>
      <c r="HW598" s="84"/>
      <c r="HX598" s="84"/>
      <c r="HY598" s="84"/>
      <c r="HZ598" s="84"/>
      <c r="IA598" s="84"/>
      <c r="IB598" s="84"/>
      <c r="IC598" s="84"/>
      <c r="ID598" s="84"/>
      <c r="IE598" s="84"/>
      <c r="IF598" s="84"/>
      <c r="IG598" s="84"/>
      <c r="IH598" s="84"/>
      <c r="II598" s="84"/>
      <c r="IJ598" s="84"/>
      <c r="IK598" s="84"/>
      <c r="IL598" s="84"/>
      <c r="IM598" s="84"/>
      <c r="IN598" s="84"/>
      <c r="IO598" s="84"/>
      <c r="IP598" s="84"/>
      <c r="IQ598" s="84"/>
    </row>
    <row r="599" spans="1:251" s="74" customFormat="1" ht="13.5" thickBot="1" x14ac:dyDescent="0.35">
      <c r="A599" s="52"/>
      <c r="B599" s="81"/>
      <c r="C599" s="76"/>
      <c r="D599" s="247"/>
      <c r="E599" s="236"/>
      <c r="F599" s="249"/>
      <c r="G599" s="84"/>
      <c r="H599" s="84"/>
      <c r="I599" s="84"/>
      <c r="J599" s="84"/>
      <c r="K599" s="84"/>
      <c r="L599" s="84"/>
      <c r="M599" s="84"/>
      <c r="N599" s="84"/>
      <c r="O599" s="84"/>
      <c r="P599" s="84"/>
      <c r="Q599" s="84"/>
      <c r="R599" s="84"/>
      <c r="S599" s="84"/>
      <c r="T599" s="84"/>
      <c r="U599" s="84"/>
      <c r="V599" s="84"/>
      <c r="W599" s="84"/>
      <c r="X599" s="84"/>
      <c r="Y599" s="84"/>
      <c r="Z599" s="84"/>
      <c r="AA599" s="84"/>
      <c r="AB599" s="84"/>
      <c r="AC599" s="84"/>
      <c r="AD599" s="84"/>
      <c r="AE599" s="84"/>
      <c r="AF599" s="84"/>
      <c r="AG599" s="84"/>
      <c r="AH599" s="84"/>
      <c r="AI599" s="84"/>
      <c r="AJ599" s="84"/>
      <c r="AK599" s="84"/>
      <c r="AL599" s="84"/>
      <c r="AM599" s="84"/>
      <c r="AN599" s="84"/>
      <c r="AO599" s="84"/>
      <c r="AP599" s="84"/>
      <c r="AQ599" s="84"/>
      <c r="AR599" s="84"/>
      <c r="AS599" s="84"/>
      <c r="AT599" s="84"/>
      <c r="AU599" s="84"/>
      <c r="AV599" s="84"/>
      <c r="AW599" s="84"/>
      <c r="AX599" s="84"/>
      <c r="AY599" s="84"/>
      <c r="AZ599" s="84"/>
      <c r="BA599" s="84"/>
      <c r="BB599" s="84"/>
      <c r="BC599" s="84"/>
      <c r="BD599" s="84"/>
      <c r="BE599" s="84"/>
      <c r="BF599" s="84"/>
      <c r="BG599" s="84"/>
      <c r="BH599" s="84"/>
      <c r="BI599" s="84"/>
      <c r="BJ599" s="84"/>
      <c r="BK599" s="84"/>
      <c r="BL599" s="84"/>
      <c r="BM599" s="84"/>
      <c r="BN599" s="84"/>
      <c r="BO599" s="84"/>
      <c r="BP599" s="84"/>
      <c r="BQ599" s="84"/>
      <c r="BR599" s="84"/>
      <c r="BS599" s="84"/>
      <c r="BT599" s="84"/>
      <c r="BU599" s="84"/>
      <c r="BV599" s="84"/>
      <c r="BW599" s="84"/>
      <c r="BX599" s="84"/>
      <c r="BY599" s="84"/>
      <c r="BZ599" s="84"/>
      <c r="CA599" s="84"/>
      <c r="CB599" s="84"/>
      <c r="CC599" s="84"/>
      <c r="CD599" s="84"/>
      <c r="CE599" s="84"/>
      <c r="CF599" s="84"/>
      <c r="CG599" s="84"/>
      <c r="CH599" s="84"/>
      <c r="CI599" s="84"/>
      <c r="CJ599" s="84"/>
      <c r="CK599" s="84"/>
      <c r="CL599" s="84"/>
      <c r="CM599" s="84"/>
      <c r="CN599" s="84"/>
      <c r="CO599" s="84"/>
      <c r="CP599" s="84"/>
      <c r="CQ599" s="84"/>
      <c r="CR599" s="84"/>
      <c r="CS599" s="84"/>
      <c r="CT599" s="84"/>
      <c r="CU599" s="84"/>
      <c r="CV599" s="84"/>
      <c r="CW599" s="84"/>
      <c r="CX599" s="84"/>
      <c r="CY599" s="84"/>
      <c r="CZ599" s="84"/>
      <c r="DA599" s="84"/>
      <c r="DB599" s="84"/>
      <c r="DC599" s="84"/>
      <c r="DD599" s="84"/>
      <c r="DE599" s="84"/>
      <c r="DF599" s="84"/>
      <c r="DG599" s="84"/>
      <c r="DH599" s="84"/>
      <c r="DI599" s="84"/>
      <c r="DJ599" s="84"/>
      <c r="DK599" s="84"/>
      <c r="DL599" s="84"/>
      <c r="DM599" s="84"/>
      <c r="DN599" s="84"/>
      <c r="DO599" s="84"/>
      <c r="DP599" s="84"/>
      <c r="DQ599" s="84"/>
      <c r="DR599" s="84"/>
      <c r="DS599" s="84"/>
      <c r="DT599" s="84"/>
      <c r="DU599" s="84"/>
      <c r="DV599" s="84"/>
      <c r="DW599" s="84"/>
      <c r="DX599" s="84"/>
      <c r="DY599" s="84"/>
      <c r="DZ599" s="84"/>
      <c r="EA599" s="84"/>
      <c r="EB599" s="84"/>
      <c r="EC599" s="84"/>
      <c r="ED599" s="84"/>
      <c r="EE599" s="84"/>
      <c r="EF599" s="84"/>
      <c r="EG599" s="84"/>
      <c r="EH599" s="84"/>
      <c r="EI599" s="84"/>
      <c r="EJ599" s="84"/>
      <c r="EK599" s="84"/>
      <c r="EL599" s="84"/>
      <c r="EM599" s="84"/>
      <c r="EN599" s="84"/>
      <c r="EO599" s="84"/>
      <c r="EP599" s="84"/>
      <c r="EQ599" s="84"/>
      <c r="ER599" s="84"/>
      <c r="ES599" s="84"/>
      <c r="ET599" s="84"/>
      <c r="EU599" s="84"/>
      <c r="EV599" s="84"/>
      <c r="EW599" s="84"/>
      <c r="EX599" s="84"/>
      <c r="EY599" s="84"/>
      <c r="EZ599" s="84"/>
      <c r="FA599" s="84"/>
      <c r="FB599" s="84"/>
      <c r="FC599" s="84"/>
      <c r="FD599" s="84"/>
      <c r="FE599" s="84"/>
      <c r="FF599" s="84"/>
      <c r="FG599" s="84"/>
      <c r="FH599" s="84"/>
      <c r="FI599" s="84"/>
      <c r="FJ599" s="84"/>
      <c r="FK599" s="84"/>
      <c r="FL599" s="84"/>
      <c r="FM599" s="84"/>
      <c r="FN599" s="84"/>
      <c r="FO599" s="84"/>
      <c r="FP599" s="84"/>
      <c r="FQ599" s="84"/>
      <c r="FR599" s="84"/>
      <c r="FS599" s="84"/>
      <c r="FT599" s="84"/>
      <c r="FU599" s="84"/>
      <c r="FV599" s="84"/>
      <c r="FW599" s="84"/>
      <c r="FX599" s="84"/>
      <c r="FY599" s="84"/>
      <c r="FZ599" s="84"/>
      <c r="GA599" s="84"/>
      <c r="GB599" s="84"/>
      <c r="GC599" s="84"/>
      <c r="GD599" s="84"/>
      <c r="GE599" s="84"/>
      <c r="GF599" s="84"/>
      <c r="GG599" s="84"/>
      <c r="GH599" s="84"/>
      <c r="GI599" s="84"/>
      <c r="GJ599" s="84"/>
      <c r="GK599" s="84"/>
      <c r="GL599" s="84"/>
      <c r="GM599" s="84"/>
      <c r="GN599" s="84"/>
      <c r="GO599" s="84"/>
      <c r="GP599" s="84"/>
      <c r="GQ599" s="84"/>
      <c r="GR599" s="84"/>
      <c r="GS599" s="84"/>
      <c r="GT599" s="84"/>
      <c r="GU599" s="84"/>
      <c r="GV599" s="84"/>
      <c r="GW599" s="84"/>
      <c r="GX599" s="84"/>
      <c r="GY599" s="84"/>
      <c r="GZ599" s="84"/>
      <c r="HA599" s="84"/>
      <c r="HB599" s="84"/>
      <c r="HC599" s="84"/>
      <c r="HD599" s="84"/>
      <c r="HE599" s="84"/>
      <c r="HF599" s="84"/>
      <c r="HG599" s="84"/>
      <c r="HH599" s="84"/>
      <c r="HI599" s="84"/>
      <c r="HJ599" s="84"/>
      <c r="HK599" s="84"/>
      <c r="HL599" s="84"/>
      <c r="HM599" s="84"/>
      <c r="HN599" s="84"/>
      <c r="HO599" s="84"/>
      <c r="HP599" s="84"/>
      <c r="HQ599" s="84"/>
      <c r="HR599" s="84"/>
      <c r="HS599" s="84"/>
      <c r="HT599" s="84"/>
      <c r="HU599" s="84"/>
      <c r="HV599" s="84"/>
      <c r="HW599" s="84"/>
      <c r="HX599" s="84"/>
      <c r="HY599" s="84"/>
      <c r="HZ599" s="84"/>
      <c r="IA599" s="84"/>
      <c r="IB599" s="84"/>
      <c r="IC599" s="84"/>
      <c r="ID599" s="84"/>
      <c r="IE599" s="84"/>
      <c r="IF599" s="84"/>
      <c r="IG599" s="84"/>
      <c r="IH599" s="84"/>
      <c r="II599" s="84"/>
      <c r="IJ599" s="84"/>
      <c r="IK599" s="84"/>
      <c r="IL599" s="84"/>
      <c r="IM599" s="84"/>
      <c r="IN599" s="84"/>
      <c r="IO599" s="84"/>
      <c r="IP599" s="84"/>
      <c r="IQ599" s="84"/>
    </row>
    <row r="600" spans="1:251" s="239" customFormat="1" ht="13.5" customHeight="1" x14ac:dyDescent="0.25">
      <c r="A600" s="1278" t="s">
        <v>391</v>
      </c>
      <c r="B600" s="1279"/>
      <c r="C600" s="1280"/>
      <c r="D600" s="315" t="s">
        <v>1</v>
      </c>
      <c r="E600" s="316">
        <v>1110</v>
      </c>
      <c r="F600" s="317"/>
      <c r="G600" s="318"/>
      <c r="H600" s="238"/>
      <c r="I600" s="238"/>
      <c r="J600" s="238"/>
      <c r="K600" s="238"/>
    </row>
    <row r="601" spans="1:251" s="239" customFormat="1" ht="13.5" customHeight="1" thickBot="1" x14ac:dyDescent="0.3">
      <c r="A601" s="1281"/>
      <c r="B601" s="1282"/>
      <c r="C601" s="1283"/>
      <c r="D601" s="319"/>
      <c r="E601" s="320"/>
      <c r="F601" s="109"/>
      <c r="G601" s="238"/>
      <c r="H601" s="238"/>
      <c r="I601" s="238"/>
      <c r="J601" s="238"/>
      <c r="K601" s="238"/>
    </row>
    <row r="602" spans="1:251" s="239" customFormat="1" ht="13.5" customHeight="1" x14ac:dyDescent="0.25">
      <c r="A602" s="1284" t="s">
        <v>392</v>
      </c>
      <c r="B602" s="1285"/>
      <c r="C602" s="1285"/>
      <c r="D602" s="1285"/>
      <c r="E602" s="1286"/>
      <c r="F602" s="109"/>
      <c r="G602" s="238"/>
      <c r="H602" s="238"/>
      <c r="I602" s="238"/>
      <c r="J602" s="238"/>
      <c r="K602" s="238"/>
    </row>
    <row r="603" spans="1:251" s="239" customFormat="1" ht="13.5" customHeight="1" x14ac:dyDescent="0.25">
      <c r="A603" s="1287"/>
      <c r="B603" s="1288"/>
      <c r="C603" s="1288"/>
      <c r="D603" s="1288"/>
      <c r="E603" s="1289"/>
      <c r="F603" s="109"/>
      <c r="G603" s="238"/>
      <c r="H603" s="238"/>
      <c r="I603" s="238"/>
      <c r="J603" s="238"/>
      <c r="K603" s="238"/>
    </row>
    <row r="604" spans="1:251" s="239" customFormat="1" ht="13.5" customHeight="1" x14ac:dyDescent="0.25">
      <c r="A604" s="1287"/>
      <c r="B604" s="1288"/>
      <c r="C604" s="1288"/>
      <c r="D604" s="1288"/>
      <c r="E604" s="1289"/>
      <c r="F604" s="109"/>
      <c r="G604" s="238"/>
      <c r="H604" s="238"/>
      <c r="I604" s="238"/>
      <c r="J604" s="238"/>
      <c r="K604" s="238"/>
    </row>
    <row r="605" spans="1:251" s="239" customFormat="1" ht="13.5" customHeight="1" x14ac:dyDescent="0.25">
      <c r="A605" s="1287"/>
      <c r="B605" s="1288"/>
      <c r="C605" s="1288"/>
      <c r="D605" s="1288"/>
      <c r="E605" s="1289"/>
      <c r="F605" s="109"/>
      <c r="G605" s="238"/>
      <c r="H605" s="238"/>
      <c r="I605" s="238"/>
      <c r="J605" s="238"/>
      <c r="K605" s="238"/>
    </row>
    <row r="606" spans="1:251" s="239" customFormat="1" ht="13.5" customHeight="1" x14ac:dyDescent="0.25">
      <c r="A606" s="1287"/>
      <c r="B606" s="1288"/>
      <c r="C606" s="1288"/>
      <c r="D606" s="1288"/>
      <c r="E606" s="1289"/>
      <c r="F606" s="109"/>
      <c r="G606" s="238"/>
      <c r="H606" s="238"/>
      <c r="I606" s="238"/>
      <c r="J606" s="238"/>
      <c r="K606" s="238"/>
    </row>
    <row r="607" spans="1:251" s="239" customFormat="1" ht="13.5" customHeight="1" x14ac:dyDescent="0.25">
      <c r="A607" s="1287"/>
      <c r="B607" s="1288"/>
      <c r="C607" s="1288"/>
      <c r="D607" s="1288"/>
      <c r="E607" s="1289"/>
      <c r="F607" s="109"/>
      <c r="G607" s="238"/>
      <c r="H607" s="238"/>
      <c r="I607" s="238"/>
      <c r="J607" s="238"/>
      <c r="K607" s="238"/>
    </row>
    <row r="608" spans="1:251" s="239" customFormat="1" ht="13.5" customHeight="1" x14ac:dyDescent="0.25">
      <c r="A608" s="1287"/>
      <c r="B608" s="1288"/>
      <c r="C608" s="1288"/>
      <c r="D608" s="1288"/>
      <c r="E608" s="1289"/>
      <c r="F608" s="109"/>
      <c r="G608" s="238"/>
      <c r="H608" s="238"/>
      <c r="I608" s="238"/>
      <c r="J608" s="238"/>
      <c r="K608" s="238"/>
    </row>
    <row r="609" spans="1:251" s="239" customFormat="1" ht="13.5" customHeight="1" thickBot="1" x14ac:dyDescent="0.3">
      <c r="A609" s="1287"/>
      <c r="B609" s="1288"/>
      <c r="C609" s="1288"/>
      <c r="D609" s="1288"/>
      <c r="E609" s="1289"/>
      <c r="F609" s="109"/>
      <c r="G609" s="238"/>
      <c r="H609" s="238"/>
      <c r="I609" s="238"/>
      <c r="J609" s="238"/>
      <c r="K609" s="238"/>
    </row>
    <row r="610" spans="1:251" s="239" customFormat="1" ht="13.5" customHeight="1" x14ac:dyDescent="0.25">
      <c r="A610" s="22" t="s">
        <v>398</v>
      </c>
      <c r="B610" s="23"/>
      <c r="C610" s="378"/>
      <c r="D610" s="379"/>
      <c r="E610" s="380"/>
      <c r="F610" s="109"/>
      <c r="G610" s="238"/>
      <c r="H610" s="238"/>
      <c r="I610" s="238"/>
      <c r="J610" s="238"/>
      <c r="K610" s="238"/>
    </row>
    <row r="611" spans="1:251" s="239" customFormat="1" ht="13.5" customHeight="1" x14ac:dyDescent="0.25">
      <c r="A611" s="206" t="s">
        <v>271</v>
      </c>
      <c r="B611" s="27"/>
      <c r="C611" s="321"/>
      <c r="D611" s="322"/>
      <c r="E611" s="323"/>
      <c r="F611" s="109"/>
      <c r="G611" s="238"/>
      <c r="H611" s="238"/>
      <c r="I611" s="238"/>
      <c r="J611" s="238"/>
      <c r="K611" s="238"/>
    </row>
    <row r="612" spans="1:251" s="239" customFormat="1" ht="13.5" customHeight="1" x14ac:dyDescent="0.25">
      <c r="A612" s="206" t="s">
        <v>1028</v>
      </c>
      <c r="B612" s="27"/>
      <c r="C612" s="321"/>
      <c r="D612" s="322"/>
      <c r="E612" s="323"/>
      <c r="F612" s="109"/>
      <c r="G612" s="238"/>
      <c r="H612" s="238"/>
      <c r="I612" s="238"/>
      <c r="J612" s="238"/>
      <c r="K612" s="238"/>
    </row>
    <row r="613" spans="1:251" s="239" customFormat="1" ht="13.5" customHeight="1" thickBot="1" x14ac:dyDescent="0.3">
      <c r="A613" s="30" t="s">
        <v>311</v>
      </c>
      <c r="B613" s="31"/>
      <c r="C613" s="324"/>
      <c r="D613" s="325"/>
      <c r="E613" s="326"/>
      <c r="F613" s="109"/>
      <c r="G613" s="238"/>
      <c r="H613" s="238"/>
      <c r="I613" s="238"/>
      <c r="J613" s="238"/>
      <c r="K613" s="238"/>
    </row>
    <row r="614" spans="1:251" s="239" customFormat="1" ht="13.5" customHeight="1" thickBot="1" x14ac:dyDescent="0.3">
      <c r="A614" s="34" t="s">
        <v>312</v>
      </c>
      <c r="B614" s="35"/>
      <c r="C614" s="36" t="s">
        <v>219</v>
      </c>
      <c r="D614" s="37" t="s">
        <v>219</v>
      </c>
      <c r="E614" s="38">
        <f>(C616+C634+C658+C653)</f>
        <v>6352350</v>
      </c>
      <c r="F614" s="109"/>
      <c r="G614" s="238"/>
      <c r="H614" s="238"/>
      <c r="I614" s="238"/>
      <c r="J614" s="238"/>
      <c r="K614" s="238"/>
    </row>
    <row r="615" spans="1:251" s="239" customFormat="1" ht="13.5" customHeight="1" thickBot="1" x14ac:dyDescent="0.3">
      <c r="A615" s="52"/>
      <c r="B615" s="81"/>
      <c r="C615" s="69"/>
      <c r="D615" s="69"/>
      <c r="E615" s="69"/>
      <c r="F615" s="109"/>
      <c r="G615" s="238"/>
      <c r="H615" s="238"/>
      <c r="I615" s="238"/>
      <c r="J615" s="238"/>
      <c r="K615" s="238"/>
    </row>
    <row r="616" spans="1:251" s="239" customFormat="1" ht="13.5" customHeight="1" thickBot="1" x14ac:dyDescent="0.3">
      <c r="A616" s="1290" t="s">
        <v>49</v>
      </c>
      <c r="B616" s="1291"/>
      <c r="C616" s="56">
        <f>(C617+C619+C621+C623+C628+C630)</f>
        <v>395980</v>
      </c>
      <c r="D616" s="69"/>
      <c r="E616" s="69"/>
      <c r="F616" s="109"/>
      <c r="G616" s="238"/>
      <c r="H616" s="238"/>
      <c r="I616" s="238"/>
      <c r="J616" s="238"/>
      <c r="K616" s="238"/>
    </row>
    <row r="617" spans="1:251" s="329" customFormat="1" x14ac:dyDescent="0.3">
      <c r="A617" s="39" t="s">
        <v>50</v>
      </c>
      <c r="B617" s="46" t="s">
        <v>51</v>
      </c>
      <c r="C617" s="327">
        <f>SUM(C618)</f>
        <v>54880</v>
      </c>
      <c r="D617" s="229"/>
      <c r="E617" s="328"/>
      <c r="F617" s="94"/>
    </row>
    <row r="618" spans="1:251" s="84" customFormat="1" x14ac:dyDescent="0.3">
      <c r="A618" s="27" t="s">
        <v>52</v>
      </c>
      <c r="B618" s="81" t="s">
        <v>357</v>
      </c>
      <c r="C618" s="76">
        <v>54880</v>
      </c>
      <c r="D618" s="154"/>
      <c r="E618" s="236"/>
      <c r="F618" s="249"/>
    </row>
    <row r="619" spans="1:251" s="84" customFormat="1" x14ac:dyDescent="0.3">
      <c r="A619" s="39" t="s">
        <v>54</v>
      </c>
      <c r="B619" s="71" t="s">
        <v>55</v>
      </c>
      <c r="C619" s="224">
        <f>SUM(C620:C620)</f>
        <v>90400</v>
      </c>
      <c r="D619" s="330"/>
      <c r="F619" s="249"/>
    </row>
    <row r="620" spans="1:251" s="84" customFormat="1" x14ac:dyDescent="0.3">
      <c r="A620" s="27" t="s">
        <v>56</v>
      </c>
      <c r="B620" s="81" t="s">
        <v>57</v>
      </c>
      <c r="C620" s="28">
        <v>90400</v>
      </c>
      <c r="F620" s="165"/>
      <c r="G620" s="40"/>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c r="AO620" s="81"/>
      <c r="AP620" s="81"/>
      <c r="AQ620" s="81"/>
      <c r="AR620" s="81"/>
      <c r="AS620" s="81"/>
      <c r="AT620" s="81"/>
      <c r="AU620" s="81"/>
      <c r="AV620" s="81"/>
      <c r="AW620" s="81"/>
      <c r="AX620" s="81"/>
      <c r="AY620" s="81"/>
      <c r="AZ620" s="81"/>
      <c r="BA620" s="81"/>
      <c r="BB620" s="81"/>
      <c r="BC620" s="81"/>
      <c r="BD620" s="81"/>
      <c r="BE620" s="81"/>
      <c r="BF620" s="81"/>
      <c r="BG620" s="81"/>
      <c r="BH620" s="81"/>
      <c r="BI620" s="81"/>
      <c r="BJ620" s="81"/>
      <c r="BK620" s="81"/>
      <c r="BL620" s="81"/>
      <c r="BM620" s="81"/>
      <c r="BN620" s="81"/>
      <c r="BO620" s="81"/>
      <c r="BP620" s="81"/>
      <c r="BQ620" s="81"/>
      <c r="BR620" s="81"/>
      <c r="BS620" s="81"/>
      <c r="BT620" s="81"/>
      <c r="BU620" s="81"/>
      <c r="BV620" s="81"/>
      <c r="BW620" s="81"/>
      <c r="BX620" s="81"/>
      <c r="BY620" s="81"/>
      <c r="BZ620" s="81"/>
      <c r="CA620" s="81"/>
      <c r="CB620" s="81"/>
      <c r="CC620" s="81"/>
      <c r="CD620" s="81"/>
      <c r="CE620" s="81"/>
      <c r="CF620" s="81"/>
      <c r="CG620" s="81"/>
      <c r="CH620" s="81"/>
      <c r="CI620" s="81"/>
      <c r="CJ620" s="81"/>
      <c r="CK620" s="81"/>
      <c r="CL620" s="81"/>
      <c r="CM620" s="81"/>
      <c r="CN620" s="81"/>
      <c r="CO620" s="81"/>
      <c r="CP620" s="81"/>
      <c r="CQ620" s="81"/>
      <c r="CR620" s="81"/>
      <c r="CS620" s="81"/>
      <c r="CT620" s="81"/>
      <c r="CU620" s="81"/>
      <c r="CV620" s="81"/>
      <c r="CW620" s="81"/>
      <c r="CX620" s="81"/>
      <c r="CY620" s="81"/>
      <c r="CZ620" s="81"/>
      <c r="DA620" s="81"/>
      <c r="DB620" s="81"/>
      <c r="DC620" s="81"/>
      <c r="DD620" s="81"/>
      <c r="DE620" s="81"/>
      <c r="DF620" s="81"/>
      <c r="DG620" s="81"/>
      <c r="DH620" s="81"/>
      <c r="DI620" s="81"/>
      <c r="DJ620" s="81"/>
      <c r="DK620" s="81"/>
      <c r="DL620" s="81"/>
      <c r="DM620" s="81"/>
      <c r="DN620" s="81"/>
      <c r="DO620" s="81"/>
      <c r="DP620" s="81"/>
      <c r="DQ620" s="81"/>
      <c r="DR620" s="81"/>
      <c r="DS620" s="81"/>
      <c r="DT620" s="81"/>
      <c r="DU620" s="81"/>
      <c r="DV620" s="81"/>
      <c r="DW620" s="81"/>
      <c r="DX620" s="81"/>
      <c r="DY620" s="81"/>
      <c r="DZ620" s="81"/>
      <c r="EA620" s="81"/>
      <c r="EB620" s="81"/>
      <c r="EC620" s="81"/>
      <c r="ED620" s="81"/>
      <c r="EE620" s="81"/>
      <c r="EF620" s="81"/>
      <c r="EG620" s="81"/>
      <c r="EH620" s="81"/>
      <c r="EI620" s="81"/>
      <c r="EJ620" s="81"/>
      <c r="EK620" s="81"/>
      <c r="EL620" s="81"/>
      <c r="EM620" s="81"/>
      <c r="EN620" s="81"/>
      <c r="EO620" s="81"/>
      <c r="EP620" s="81"/>
      <c r="EQ620" s="81"/>
      <c r="ER620" s="81"/>
      <c r="ES620" s="81"/>
      <c r="ET620" s="81"/>
      <c r="EU620" s="81"/>
      <c r="EV620" s="81"/>
      <c r="EW620" s="81"/>
      <c r="EX620" s="81"/>
      <c r="EY620" s="81"/>
      <c r="EZ620" s="81"/>
      <c r="FA620" s="81"/>
      <c r="FB620" s="81"/>
      <c r="FC620" s="81"/>
      <c r="FD620" s="81"/>
      <c r="FE620" s="81"/>
      <c r="FF620" s="81"/>
      <c r="FG620" s="81"/>
      <c r="FH620" s="81"/>
      <c r="FI620" s="81"/>
      <c r="FJ620" s="81"/>
      <c r="FK620" s="81"/>
      <c r="FL620" s="81"/>
      <c r="FM620" s="81"/>
      <c r="FN620" s="81"/>
      <c r="FO620" s="81"/>
      <c r="FP620" s="81"/>
      <c r="FQ620" s="81"/>
      <c r="FR620" s="81"/>
      <c r="FS620" s="81"/>
      <c r="FT620" s="81"/>
      <c r="FU620" s="81"/>
      <c r="FV620" s="81"/>
      <c r="FW620" s="81"/>
      <c r="FX620" s="81"/>
      <c r="FY620" s="81"/>
      <c r="FZ620" s="81"/>
      <c r="GA620" s="81"/>
      <c r="GB620" s="81"/>
      <c r="GC620" s="81"/>
      <c r="GD620" s="81"/>
      <c r="GE620" s="81"/>
      <c r="GF620" s="81"/>
      <c r="GG620" s="81"/>
      <c r="GH620" s="81"/>
      <c r="GI620" s="81"/>
      <c r="GJ620" s="81"/>
      <c r="GK620" s="81"/>
      <c r="GL620" s="81"/>
      <c r="GM620" s="81"/>
      <c r="GN620" s="81"/>
      <c r="GO620" s="81"/>
      <c r="GP620" s="81"/>
      <c r="GQ620" s="81"/>
      <c r="GR620" s="81"/>
      <c r="GS620" s="81"/>
      <c r="GT620" s="81"/>
      <c r="GU620" s="81"/>
      <c r="GV620" s="81"/>
      <c r="GW620" s="81"/>
      <c r="GX620" s="81"/>
      <c r="GY620" s="81"/>
      <c r="GZ620" s="81"/>
      <c r="HA620" s="81"/>
      <c r="HB620" s="81"/>
      <c r="HC620" s="81"/>
      <c r="HD620" s="81"/>
      <c r="HE620" s="81"/>
      <c r="HF620" s="81"/>
      <c r="HG620" s="81"/>
      <c r="HH620" s="81"/>
      <c r="HI620" s="81"/>
      <c r="HJ620" s="81"/>
      <c r="HK620" s="81"/>
      <c r="HL620" s="81"/>
      <c r="HM620" s="81"/>
      <c r="HN620" s="81"/>
      <c r="HO620" s="81"/>
      <c r="HP620" s="81"/>
      <c r="HQ620" s="81"/>
      <c r="HR620" s="81"/>
      <c r="HS620" s="81"/>
      <c r="HT620" s="81"/>
      <c r="HU620" s="81"/>
      <c r="HV620" s="81"/>
      <c r="HW620" s="81"/>
      <c r="HX620" s="81"/>
      <c r="HY620" s="81"/>
      <c r="HZ620" s="81"/>
      <c r="IA620" s="81"/>
      <c r="IB620" s="81"/>
      <c r="IC620" s="81"/>
      <c r="ID620" s="81"/>
      <c r="IE620" s="81"/>
      <c r="IF620" s="81"/>
      <c r="IG620" s="81"/>
      <c r="IH620" s="81"/>
      <c r="II620" s="81"/>
      <c r="IJ620" s="81"/>
      <c r="IK620" s="81"/>
      <c r="IL620" s="81"/>
      <c r="IM620" s="81"/>
      <c r="IN620" s="81"/>
      <c r="IO620" s="81"/>
      <c r="IP620" s="81"/>
      <c r="IQ620" s="81"/>
    </row>
    <row r="621" spans="1:251" s="239" customFormat="1" ht="13.5" customHeight="1" x14ac:dyDescent="0.25">
      <c r="A621" s="39" t="s">
        <v>58</v>
      </c>
      <c r="B621" s="71" t="s">
        <v>59</v>
      </c>
      <c r="C621" s="224">
        <f>SUM(C622)</f>
        <v>52800</v>
      </c>
      <c r="D621" s="69"/>
      <c r="E621" s="69"/>
      <c r="F621" s="109"/>
      <c r="G621" s="238"/>
      <c r="H621" s="238"/>
      <c r="I621" s="238"/>
      <c r="J621" s="238"/>
      <c r="K621" s="238"/>
    </row>
    <row r="622" spans="1:251" s="239" customFormat="1" ht="13.5" customHeight="1" x14ac:dyDescent="0.25">
      <c r="A622" s="27" t="s">
        <v>60</v>
      </c>
      <c r="B622" s="28" t="s">
        <v>61</v>
      </c>
      <c r="C622" s="28">
        <v>52800</v>
      </c>
      <c r="D622" s="69"/>
      <c r="E622" s="69"/>
      <c r="F622" s="109"/>
      <c r="G622" s="238"/>
      <c r="H622" s="238"/>
      <c r="I622" s="238"/>
      <c r="J622" s="238"/>
      <c r="K622" s="238"/>
    </row>
    <row r="623" spans="1:251" s="81" customFormat="1" ht="13.5" customHeight="1" x14ac:dyDescent="0.3">
      <c r="A623" s="39" t="s">
        <v>66</v>
      </c>
      <c r="B623" s="71" t="s">
        <v>154</v>
      </c>
      <c r="C623" s="224">
        <f>SUM(C624:C627)</f>
        <v>77000</v>
      </c>
      <c r="F623" s="247"/>
      <c r="G623" s="236"/>
      <c r="H623" s="84"/>
      <c r="I623" s="84"/>
      <c r="J623" s="84"/>
      <c r="K623" s="84"/>
      <c r="L623" s="84"/>
      <c r="M623" s="84"/>
      <c r="N623" s="84"/>
      <c r="O623" s="84"/>
      <c r="P623" s="84"/>
      <c r="Q623" s="84"/>
      <c r="R623" s="84"/>
      <c r="S623" s="84"/>
      <c r="T623" s="84"/>
      <c r="U623" s="84"/>
      <c r="V623" s="84"/>
      <c r="W623" s="84"/>
      <c r="X623" s="84"/>
      <c r="Y623" s="84"/>
      <c r="Z623" s="84"/>
      <c r="AA623" s="84"/>
      <c r="AB623" s="84"/>
      <c r="AC623" s="84"/>
      <c r="AD623" s="84"/>
      <c r="AE623" s="84"/>
      <c r="AF623" s="84"/>
      <c r="AG623" s="84"/>
      <c r="AH623" s="84"/>
      <c r="AI623" s="84"/>
      <c r="AJ623" s="84"/>
      <c r="AK623" s="84"/>
      <c r="AL623" s="84"/>
      <c r="AM623" s="84"/>
      <c r="AN623" s="84"/>
      <c r="AO623" s="84"/>
      <c r="AP623" s="84"/>
      <c r="AQ623" s="84"/>
      <c r="AR623" s="84"/>
      <c r="AS623" s="84"/>
      <c r="AT623" s="84"/>
      <c r="AU623" s="84"/>
      <c r="AV623" s="84"/>
      <c r="AW623" s="84"/>
      <c r="AX623" s="84"/>
      <c r="AY623" s="84"/>
      <c r="AZ623" s="84"/>
      <c r="BA623" s="84"/>
      <c r="BB623" s="84"/>
      <c r="BC623" s="84"/>
      <c r="BD623" s="84"/>
      <c r="BE623" s="84"/>
      <c r="BF623" s="84"/>
      <c r="BG623" s="84"/>
      <c r="BH623" s="84"/>
      <c r="BI623" s="84"/>
      <c r="BJ623" s="84"/>
      <c r="BK623" s="84"/>
      <c r="BL623" s="84"/>
      <c r="BM623" s="84"/>
      <c r="BN623" s="84"/>
      <c r="BO623" s="84"/>
      <c r="BP623" s="84"/>
      <c r="BQ623" s="84"/>
      <c r="BR623" s="84"/>
      <c r="BS623" s="84"/>
      <c r="BT623" s="84"/>
      <c r="BU623" s="84"/>
      <c r="BV623" s="84"/>
      <c r="BW623" s="84"/>
      <c r="BX623" s="84"/>
      <c r="BY623" s="84"/>
      <c r="BZ623" s="84"/>
      <c r="CA623" s="84"/>
      <c r="CB623" s="84"/>
      <c r="CC623" s="84"/>
      <c r="CD623" s="84"/>
      <c r="CE623" s="84"/>
      <c r="CF623" s="84"/>
      <c r="CG623" s="84"/>
      <c r="CH623" s="84"/>
      <c r="CI623" s="84"/>
      <c r="CJ623" s="84"/>
      <c r="CK623" s="84"/>
      <c r="CL623" s="84"/>
      <c r="CM623" s="84"/>
      <c r="CN623" s="84"/>
      <c r="CO623" s="84"/>
      <c r="CP623" s="84"/>
      <c r="CQ623" s="84"/>
      <c r="CR623" s="84"/>
      <c r="CS623" s="84"/>
      <c r="CT623" s="84"/>
      <c r="CU623" s="84"/>
      <c r="CV623" s="84"/>
      <c r="CW623" s="84"/>
      <c r="CX623" s="84"/>
      <c r="CY623" s="84"/>
      <c r="CZ623" s="84"/>
      <c r="DA623" s="84"/>
      <c r="DB623" s="84"/>
      <c r="DC623" s="84"/>
      <c r="DD623" s="84"/>
      <c r="DE623" s="84"/>
      <c r="DF623" s="84"/>
      <c r="DG623" s="84"/>
      <c r="DH623" s="84"/>
      <c r="DI623" s="84"/>
      <c r="DJ623" s="84"/>
      <c r="DK623" s="84"/>
      <c r="DL623" s="84"/>
      <c r="DM623" s="84"/>
      <c r="DN623" s="84"/>
      <c r="DO623" s="84"/>
      <c r="DP623" s="84"/>
      <c r="DQ623" s="84"/>
      <c r="DR623" s="84"/>
      <c r="DS623" s="84"/>
      <c r="DT623" s="84"/>
      <c r="DU623" s="84"/>
      <c r="DV623" s="84"/>
      <c r="DW623" s="84"/>
      <c r="DX623" s="84"/>
      <c r="DY623" s="84"/>
      <c r="DZ623" s="84"/>
      <c r="EA623" s="84"/>
      <c r="EB623" s="84"/>
      <c r="EC623" s="84"/>
      <c r="ED623" s="84"/>
      <c r="EE623" s="84"/>
      <c r="EF623" s="84"/>
      <c r="EG623" s="84"/>
      <c r="EH623" s="84"/>
      <c r="EI623" s="84"/>
      <c r="EJ623" s="84"/>
      <c r="EK623" s="84"/>
      <c r="EL623" s="84"/>
      <c r="EM623" s="84"/>
      <c r="EN623" s="84"/>
      <c r="EO623" s="84"/>
      <c r="EP623" s="84"/>
      <c r="EQ623" s="84"/>
      <c r="ER623" s="84"/>
      <c r="ES623" s="84"/>
      <c r="ET623" s="84"/>
      <c r="EU623" s="84"/>
      <c r="EV623" s="84"/>
      <c r="EW623" s="84"/>
      <c r="EX623" s="84"/>
      <c r="EY623" s="84"/>
      <c r="EZ623" s="84"/>
      <c r="FA623" s="84"/>
      <c r="FB623" s="84"/>
      <c r="FC623" s="84"/>
      <c r="FD623" s="84"/>
      <c r="FE623" s="84"/>
      <c r="FF623" s="84"/>
      <c r="FG623" s="84"/>
      <c r="FH623" s="84"/>
      <c r="FI623" s="84"/>
      <c r="FJ623" s="84"/>
      <c r="FK623" s="84"/>
      <c r="FL623" s="84"/>
      <c r="FM623" s="84"/>
      <c r="FN623" s="84"/>
      <c r="FO623" s="84"/>
      <c r="FP623" s="84"/>
      <c r="FQ623" s="84"/>
      <c r="FR623" s="84"/>
      <c r="FS623" s="84"/>
      <c r="FT623" s="84"/>
      <c r="FU623" s="84"/>
      <c r="FV623" s="84"/>
      <c r="FW623" s="84"/>
      <c r="FX623" s="84"/>
      <c r="FY623" s="84"/>
      <c r="FZ623" s="84"/>
      <c r="GA623" s="84"/>
      <c r="GB623" s="84"/>
      <c r="GC623" s="84"/>
      <c r="GD623" s="84"/>
      <c r="GE623" s="84"/>
      <c r="GF623" s="84"/>
      <c r="GG623" s="84"/>
      <c r="GH623" s="84"/>
      <c r="GI623" s="84"/>
      <c r="GJ623" s="84"/>
      <c r="GK623" s="84"/>
      <c r="GL623" s="84"/>
      <c r="GM623" s="84"/>
      <c r="GN623" s="84"/>
      <c r="GO623" s="84"/>
      <c r="GP623" s="84"/>
      <c r="GQ623" s="84"/>
      <c r="GR623" s="84"/>
      <c r="GS623" s="84"/>
      <c r="GT623" s="84"/>
      <c r="GU623" s="84"/>
      <c r="GV623" s="84"/>
      <c r="GW623" s="84"/>
      <c r="GX623" s="84"/>
      <c r="GY623" s="84"/>
      <c r="GZ623" s="84"/>
      <c r="HA623" s="84"/>
      <c r="HB623" s="84"/>
      <c r="HC623" s="84"/>
      <c r="HD623" s="84"/>
      <c r="HE623" s="84"/>
      <c r="HF623" s="84"/>
      <c r="HG623" s="84"/>
      <c r="HH623" s="84"/>
      <c r="HI623" s="84"/>
      <c r="HJ623" s="84"/>
      <c r="HK623" s="84"/>
      <c r="HL623" s="84"/>
      <c r="HM623" s="84"/>
      <c r="HN623" s="84"/>
      <c r="HO623" s="84"/>
      <c r="HP623" s="84"/>
      <c r="HQ623" s="84"/>
      <c r="HR623" s="84"/>
      <c r="HS623" s="84"/>
      <c r="HT623" s="84"/>
      <c r="HU623" s="84"/>
      <c r="HV623" s="84"/>
      <c r="HW623" s="84"/>
      <c r="HX623" s="84"/>
      <c r="HY623" s="84"/>
      <c r="HZ623" s="84"/>
      <c r="IA623" s="84"/>
      <c r="IB623" s="84"/>
      <c r="IC623" s="84"/>
      <c r="ID623" s="84"/>
      <c r="IE623" s="84"/>
      <c r="IF623" s="84"/>
      <c r="IG623" s="84"/>
      <c r="IH623" s="84"/>
      <c r="II623" s="84"/>
      <c r="IJ623" s="84"/>
      <c r="IK623" s="84"/>
      <c r="IL623" s="84"/>
      <c r="IM623" s="84"/>
      <c r="IN623" s="84"/>
      <c r="IO623" s="84"/>
      <c r="IP623" s="84"/>
      <c r="IQ623" s="84"/>
    </row>
    <row r="624" spans="1:251" s="81" customFormat="1" ht="13.5" customHeight="1" x14ac:dyDescent="0.3">
      <c r="A624" s="27" t="s">
        <v>70</v>
      </c>
      <c r="B624" s="81" t="s">
        <v>71</v>
      </c>
      <c r="C624" s="76">
        <v>20000</v>
      </c>
      <c r="F624" s="247"/>
      <c r="G624" s="236"/>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4"/>
      <c r="AY624" s="84"/>
      <c r="AZ624" s="84"/>
      <c r="BA624" s="84"/>
      <c r="BB624" s="84"/>
      <c r="BC624" s="84"/>
      <c r="BD624" s="84"/>
      <c r="BE624" s="84"/>
      <c r="BF624" s="84"/>
      <c r="BG624" s="84"/>
      <c r="BH624" s="84"/>
      <c r="BI624" s="84"/>
      <c r="BJ624" s="84"/>
      <c r="BK624" s="84"/>
      <c r="BL624" s="84"/>
      <c r="BM624" s="84"/>
      <c r="BN624" s="84"/>
      <c r="BO624" s="84"/>
      <c r="BP624" s="84"/>
      <c r="BQ624" s="84"/>
      <c r="BR624" s="84"/>
      <c r="BS624" s="84"/>
      <c r="BT624" s="84"/>
      <c r="BU624" s="84"/>
      <c r="BV624" s="84"/>
      <c r="BW624" s="84"/>
      <c r="BX624" s="84"/>
      <c r="BY624" s="84"/>
      <c r="BZ624" s="84"/>
      <c r="CA624" s="84"/>
      <c r="CB624" s="84"/>
      <c r="CC624" s="84"/>
      <c r="CD624" s="84"/>
      <c r="CE624" s="84"/>
      <c r="CF624" s="84"/>
      <c r="CG624" s="84"/>
      <c r="CH624" s="84"/>
      <c r="CI624" s="84"/>
      <c r="CJ624" s="84"/>
      <c r="CK624" s="84"/>
      <c r="CL624" s="84"/>
      <c r="CM624" s="84"/>
      <c r="CN624" s="84"/>
      <c r="CO624" s="84"/>
      <c r="CP624" s="84"/>
      <c r="CQ624" s="84"/>
      <c r="CR624" s="84"/>
      <c r="CS624" s="84"/>
      <c r="CT624" s="84"/>
      <c r="CU624" s="84"/>
      <c r="CV624" s="84"/>
      <c r="CW624" s="84"/>
      <c r="CX624" s="84"/>
      <c r="CY624" s="84"/>
      <c r="CZ624" s="84"/>
      <c r="DA624" s="84"/>
      <c r="DB624" s="84"/>
      <c r="DC624" s="84"/>
      <c r="DD624" s="84"/>
      <c r="DE624" s="84"/>
      <c r="DF624" s="84"/>
      <c r="DG624" s="84"/>
      <c r="DH624" s="84"/>
      <c r="DI624" s="84"/>
      <c r="DJ624" s="84"/>
      <c r="DK624" s="84"/>
      <c r="DL624" s="84"/>
      <c r="DM624" s="84"/>
      <c r="DN624" s="84"/>
      <c r="DO624" s="84"/>
      <c r="DP624" s="84"/>
      <c r="DQ624" s="84"/>
      <c r="DR624" s="84"/>
      <c r="DS624" s="84"/>
      <c r="DT624" s="84"/>
      <c r="DU624" s="84"/>
      <c r="DV624" s="84"/>
      <c r="DW624" s="84"/>
      <c r="DX624" s="84"/>
      <c r="DY624" s="84"/>
      <c r="DZ624" s="84"/>
      <c r="EA624" s="84"/>
      <c r="EB624" s="84"/>
      <c r="EC624" s="84"/>
      <c r="ED624" s="84"/>
      <c r="EE624" s="84"/>
      <c r="EF624" s="84"/>
      <c r="EG624" s="84"/>
      <c r="EH624" s="84"/>
      <c r="EI624" s="84"/>
      <c r="EJ624" s="84"/>
      <c r="EK624" s="84"/>
      <c r="EL624" s="84"/>
      <c r="EM624" s="84"/>
      <c r="EN624" s="84"/>
      <c r="EO624" s="84"/>
      <c r="EP624" s="84"/>
      <c r="EQ624" s="84"/>
      <c r="ER624" s="84"/>
      <c r="ES624" s="84"/>
      <c r="ET624" s="84"/>
      <c r="EU624" s="84"/>
      <c r="EV624" s="84"/>
      <c r="EW624" s="84"/>
      <c r="EX624" s="84"/>
      <c r="EY624" s="84"/>
      <c r="EZ624" s="84"/>
      <c r="FA624" s="84"/>
      <c r="FB624" s="84"/>
      <c r="FC624" s="84"/>
      <c r="FD624" s="84"/>
      <c r="FE624" s="84"/>
      <c r="FF624" s="84"/>
      <c r="FG624" s="84"/>
      <c r="FH624" s="84"/>
      <c r="FI624" s="84"/>
      <c r="FJ624" s="84"/>
      <c r="FK624" s="84"/>
      <c r="FL624" s="84"/>
      <c r="FM624" s="84"/>
      <c r="FN624" s="84"/>
      <c r="FO624" s="84"/>
      <c r="FP624" s="84"/>
      <c r="FQ624" s="84"/>
      <c r="FR624" s="84"/>
      <c r="FS624" s="84"/>
      <c r="FT624" s="84"/>
      <c r="FU624" s="84"/>
      <c r="FV624" s="84"/>
      <c r="FW624" s="84"/>
      <c r="FX624" s="84"/>
      <c r="FY624" s="84"/>
      <c r="FZ624" s="84"/>
      <c r="GA624" s="84"/>
      <c r="GB624" s="84"/>
      <c r="GC624" s="84"/>
      <c r="GD624" s="84"/>
      <c r="GE624" s="84"/>
      <c r="GF624" s="84"/>
      <c r="GG624" s="84"/>
      <c r="GH624" s="84"/>
      <c r="GI624" s="84"/>
      <c r="GJ624" s="84"/>
      <c r="GK624" s="84"/>
      <c r="GL624" s="84"/>
      <c r="GM624" s="84"/>
      <c r="GN624" s="84"/>
      <c r="GO624" s="84"/>
      <c r="GP624" s="84"/>
      <c r="GQ624" s="84"/>
      <c r="GR624" s="84"/>
      <c r="GS624" s="84"/>
      <c r="GT624" s="84"/>
      <c r="GU624" s="84"/>
      <c r="GV624" s="84"/>
      <c r="GW624" s="84"/>
      <c r="GX624" s="84"/>
      <c r="GY624" s="84"/>
      <c r="GZ624" s="84"/>
      <c r="HA624" s="84"/>
      <c r="HB624" s="84"/>
      <c r="HC624" s="84"/>
      <c r="HD624" s="84"/>
      <c r="HE624" s="84"/>
      <c r="HF624" s="84"/>
      <c r="HG624" s="84"/>
      <c r="HH624" s="84"/>
      <c r="HI624" s="84"/>
      <c r="HJ624" s="84"/>
      <c r="HK624" s="84"/>
      <c r="HL624" s="84"/>
      <c r="HM624" s="84"/>
      <c r="HN624" s="84"/>
      <c r="HO624" s="84"/>
      <c r="HP624" s="84"/>
      <c r="HQ624" s="84"/>
      <c r="HR624" s="84"/>
      <c r="HS624" s="84"/>
      <c r="HT624" s="84"/>
      <c r="HU624" s="84"/>
      <c r="HV624" s="84"/>
      <c r="HW624" s="84"/>
      <c r="HX624" s="84"/>
      <c r="HY624" s="84"/>
      <c r="HZ624" s="84"/>
      <c r="IA624" s="84"/>
      <c r="IB624" s="84"/>
      <c r="IC624" s="84"/>
      <c r="ID624" s="84"/>
      <c r="IE624" s="84"/>
      <c r="IF624" s="84"/>
      <c r="IG624" s="84"/>
      <c r="IH624" s="84"/>
      <c r="II624" s="84"/>
      <c r="IJ624" s="84"/>
      <c r="IK624" s="84"/>
      <c r="IL624" s="84"/>
      <c r="IM624" s="84"/>
      <c r="IN624" s="84"/>
      <c r="IO624" s="84"/>
      <c r="IP624" s="84"/>
      <c r="IQ624" s="84"/>
    </row>
    <row r="625" spans="1:11" s="84" customFormat="1" x14ac:dyDescent="0.3">
      <c r="A625" s="52" t="s">
        <v>72</v>
      </c>
      <c r="B625" s="28" t="s">
        <v>73</v>
      </c>
      <c r="C625" s="28">
        <v>20000</v>
      </c>
      <c r="D625" s="82"/>
      <c r="E625" s="83"/>
    </row>
    <row r="626" spans="1:11" s="84" customFormat="1" x14ac:dyDescent="0.3">
      <c r="A626" s="52" t="s">
        <v>74</v>
      </c>
      <c r="B626" s="28" t="s">
        <v>75</v>
      </c>
      <c r="C626" s="28">
        <v>18000</v>
      </c>
      <c r="D626" s="82"/>
      <c r="E626" s="83"/>
    </row>
    <row r="627" spans="1:11" s="84" customFormat="1" x14ac:dyDescent="0.3">
      <c r="A627" s="52" t="s">
        <v>76</v>
      </c>
      <c r="B627" s="28" t="s">
        <v>77</v>
      </c>
      <c r="C627" s="28">
        <v>19000</v>
      </c>
      <c r="D627" s="82"/>
      <c r="E627" s="83"/>
    </row>
    <row r="628" spans="1:11" s="239" customFormat="1" ht="13.5" customHeight="1" x14ac:dyDescent="0.25">
      <c r="A628" s="68" t="s">
        <v>78</v>
      </c>
      <c r="B628" s="83" t="s">
        <v>79</v>
      </c>
      <c r="C628" s="40">
        <f>SUM(C629:C629)</f>
        <v>40000</v>
      </c>
      <c r="D628" s="69"/>
      <c r="E628" s="69"/>
      <c r="F628" s="109"/>
      <c r="G628" s="238"/>
      <c r="H628" s="238"/>
      <c r="I628" s="238"/>
      <c r="J628" s="238"/>
      <c r="K628" s="238"/>
    </row>
    <row r="629" spans="1:11" s="239" customFormat="1" ht="13.5" customHeight="1" x14ac:dyDescent="0.25">
      <c r="A629" s="27" t="s">
        <v>82</v>
      </c>
      <c r="B629" s="28" t="s">
        <v>83</v>
      </c>
      <c r="C629" s="76">
        <v>40000</v>
      </c>
      <c r="D629" s="69"/>
      <c r="E629" s="69"/>
      <c r="F629" s="109"/>
      <c r="G629" s="238"/>
      <c r="H629" s="238"/>
      <c r="I629" s="238"/>
      <c r="J629" s="238"/>
      <c r="K629" s="238"/>
    </row>
    <row r="630" spans="1:11" s="239" customFormat="1" ht="13.5" customHeight="1" x14ac:dyDescent="0.25">
      <c r="A630" s="68" t="s">
        <v>358</v>
      </c>
      <c r="B630" s="40" t="s">
        <v>85</v>
      </c>
      <c r="C630" s="224">
        <f>SUM(C631:C632)</f>
        <v>80900</v>
      </c>
      <c r="D630" s="69"/>
      <c r="E630" s="69"/>
      <c r="F630" s="109"/>
      <c r="G630" s="238"/>
      <c r="H630" s="238"/>
      <c r="I630" s="238"/>
      <c r="J630" s="238"/>
      <c r="K630" s="238"/>
    </row>
    <row r="631" spans="1:11" s="239" customFormat="1" ht="13.5" customHeight="1" x14ac:dyDescent="0.25">
      <c r="A631" s="52" t="s">
        <v>86</v>
      </c>
      <c r="B631" s="28" t="s">
        <v>87</v>
      </c>
      <c r="C631" s="76">
        <v>22500</v>
      </c>
      <c r="D631" s="69"/>
      <c r="E631" s="69"/>
      <c r="F631" s="109"/>
      <c r="G631" s="238"/>
      <c r="H631" s="238"/>
      <c r="I631" s="238"/>
      <c r="J631" s="238"/>
      <c r="K631" s="238"/>
    </row>
    <row r="632" spans="1:11" s="239" customFormat="1" ht="13.5" customHeight="1" x14ac:dyDescent="0.25">
      <c r="A632" s="52" t="s">
        <v>90</v>
      </c>
      <c r="B632" s="28" t="s">
        <v>85</v>
      </c>
      <c r="C632" s="28">
        <v>58400</v>
      </c>
      <c r="D632" s="69"/>
      <c r="E632" s="69"/>
      <c r="F632" s="109"/>
      <c r="G632" s="238"/>
      <c r="H632" s="238"/>
      <c r="I632" s="238"/>
      <c r="J632" s="238"/>
      <c r="K632" s="238"/>
    </row>
    <row r="633" spans="1:11" s="239" customFormat="1" ht="13.5" customHeight="1" thickBot="1" x14ac:dyDescent="0.3">
      <c r="A633" s="52"/>
      <c r="B633" s="52"/>
      <c r="C633" s="69"/>
      <c r="D633" s="69"/>
      <c r="E633" s="69"/>
      <c r="F633" s="109"/>
      <c r="G633" s="238"/>
      <c r="H633" s="238"/>
      <c r="I633" s="238"/>
      <c r="J633" s="238"/>
      <c r="K633" s="238"/>
    </row>
    <row r="634" spans="1:11" s="239" customFormat="1" ht="13.5" customHeight="1" thickBot="1" x14ac:dyDescent="0.3">
      <c r="A634" s="1274" t="s">
        <v>93</v>
      </c>
      <c r="B634" s="1275"/>
      <c r="C634" s="87">
        <f>(C635+C637+C641+C643+C645+C647)</f>
        <v>5767970</v>
      </c>
      <c r="D634" s="69"/>
      <c r="E634" s="69"/>
      <c r="F634" s="109"/>
      <c r="G634" s="238"/>
      <c r="H634" s="238"/>
      <c r="I634" s="238"/>
      <c r="J634" s="238"/>
      <c r="K634" s="238"/>
    </row>
    <row r="635" spans="1:11" s="239" customFormat="1" ht="13.5" customHeight="1" x14ac:dyDescent="0.25">
      <c r="A635" s="223" t="s">
        <v>94</v>
      </c>
      <c r="B635" s="228" t="s">
        <v>95</v>
      </c>
      <c r="C635" s="58">
        <f>SUM(C636)</f>
        <v>59380</v>
      </c>
      <c r="D635" s="69"/>
      <c r="E635" s="69"/>
      <c r="F635" s="109"/>
      <c r="G635" s="238"/>
      <c r="H635" s="238"/>
      <c r="I635" s="238"/>
      <c r="J635" s="238"/>
      <c r="K635" s="238"/>
    </row>
    <row r="636" spans="1:11" s="239" customFormat="1" ht="13.5" customHeight="1" x14ac:dyDescent="0.25">
      <c r="A636" s="89" t="s">
        <v>98</v>
      </c>
      <c r="B636" s="89" t="s">
        <v>99</v>
      </c>
      <c r="C636" s="28">
        <v>59380</v>
      </c>
      <c r="D636" s="69"/>
      <c r="E636" s="69"/>
      <c r="F636" s="109"/>
      <c r="G636" s="238"/>
      <c r="H636" s="238"/>
      <c r="I636" s="238"/>
      <c r="J636" s="238"/>
      <c r="K636" s="238"/>
    </row>
    <row r="637" spans="1:11" s="239" customFormat="1" ht="13.5" customHeight="1" x14ac:dyDescent="0.25">
      <c r="A637" s="223" t="s">
        <v>158</v>
      </c>
      <c r="B637" s="223" t="s">
        <v>101</v>
      </c>
      <c r="C637" s="331">
        <f>SUM(C638:C640)</f>
        <v>112580</v>
      </c>
      <c r="D637" s="69"/>
      <c r="E637" s="69"/>
      <c r="F637" s="109"/>
      <c r="G637" s="238"/>
      <c r="H637" s="238"/>
      <c r="I637" s="238"/>
      <c r="J637" s="238"/>
      <c r="K637" s="238"/>
    </row>
    <row r="638" spans="1:11" s="239" customFormat="1" ht="13.5" customHeight="1" x14ac:dyDescent="0.25">
      <c r="A638" s="89" t="s">
        <v>159</v>
      </c>
      <c r="B638" s="81" t="s">
        <v>160</v>
      </c>
      <c r="C638" s="76">
        <v>20000</v>
      </c>
      <c r="D638" s="69"/>
      <c r="E638" s="69"/>
      <c r="F638" s="109"/>
      <c r="G638" s="238"/>
      <c r="H638" s="238"/>
      <c r="I638" s="238"/>
      <c r="J638" s="238"/>
      <c r="K638" s="238"/>
    </row>
    <row r="639" spans="1:11" s="239" customFormat="1" ht="13.5" customHeight="1" x14ac:dyDescent="0.25">
      <c r="A639" s="89" t="s">
        <v>102</v>
      </c>
      <c r="B639" s="81" t="s">
        <v>103</v>
      </c>
      <c r="C639" s="76">
        <v>43200</v>
      </c>
      <c r="D639" s="69"/>
      <c r="E639" s="69"/>
      <c r="F639" s="109"/>
      <c r="G639" s="238"/>
      <c r="H639" s="238"/>
      <c r="I639" s="238"/>
      <c r="J639" s="238"/>
      <c r="K639" s="238"/>
    </row>
    <row r="640" spans="1:11" s="239" customFormat="1" ht="13.5" customHeight="1" x14ac:dyDescent="0.25">
      <c r="A640" s="89" t="s">
        <v>104</v>
      </c>
      <c r="B640" s="89" t="s">
        <v>105</v>
      </c>
      <c r="C640" s="76">
        <v>49380</v>
      </c>
      <c r="D640" s="69"/>
      <c r="E640" s="69"/>
      <c r="F640" s="109"/>
      <c r="G640" s="238"/>
      <c r="H640" s="238"/>
      <c r="I640" s="238"/>
      <c r="J640" s="238"/>
      <c r="K640" s="238"/>
    </row>
    <row r="641" spans="1:251" s="239" customFormat="1" ht="13.5" customHeight="1" x14ac:dyDescent="0.25">
      <c r="A641" s="68" t="s">
        <v>106</v>
      </c>
      <c r="B641" s="223" t="s">
        <v>107</v>
      </c>
      <c r="C641" s="40">
        <f>SUM(C642)</f>
        <v>3750000</v>
      </c>
      <c r="D641" s="69"/>
      <c r="E641" s="69"/>
      <c r="F641" s="109"/>
      <c r="G641" s="238"/>
      <c r="H641" s="238"/>
      <c r="I641" s="238"/>
      <c r="J641" s="238"/>
      <c r="K641" s="238"/>
    </row>
    <row r="642" spans="1:251" s="239" customFormat="1" ht="13.5" customHeight="1" x14ac:dyDescent="0.25">
      <c r="A642" s="52" t="s">
        <v>238</v>
      </c>
      <c r="B642" s="28" t="s">
        <v>111</v>
      </c>
      <c r="C642" s="76">
        <v>3750000</v>
      </c>
      <c r="D642" s="69"/>
      <c r="E642" s="69"/>
      <c r="F642" s="109"/>
      <c r="G642" s="238"/>
      <c r="H642" s="238"/>
      <c r="I642" s="238"/>
      <c r="J642" s="238"/>
      <c r="K642" s="238"/>
    </row>
    <row r="643" spans="1:251" s="239" customFormat="1" ht="13.5" customHeight="1" x14ac:dyDescent="0.25">
      <c r="A643" s="68" t="s">
        <v>112</v>
      </c>
      <c r="B643" s="40" t="s">
        <v>113</v>
      </c>
      <c r="C643" s="224">
        <f>SUM(C644)</f>
        <v>24500</v>
      </c>
      <c r="D643" s="69"/>
      <c r="E643" s="69"/>
      <c r="F643" s="109"/>
      <c r="G643" s="238"/>
      <c r="H643" s="238"/>
      <c r="I643" s="238"/>
      <c r="J643" s="238"/>
      <c r="K643" s="238"/>
    </row>
    <row r="644" spans="1:251" s="239" customFormat="1" ht="13.5" customHeight="1" x14ac:dyDescent="0.25">
      <c r="A644" s="52" t="s">
        <v>114</v>
      </c>
      <c r="B644" s="89" t="s">
        <v>115</v>
      </c>
      <c r="C644" s="76">
        <v>24500</v>
      </c>
      <c r="D644" s="69"/>
      <c r="E644" s="69"/>
      <c r="F644" s="109"/>
      <c r="G644" s="238"/>
      <c r="H644" s="238"/>
      <c r="I644" s="238"/>
      <c r="J644" s="238"/>
      <c r="K644" s="238"/>
    </row>
    <row r="645" spans="1:251" s="260" customFormat="1" x14ac:dyDescent="0.3">
      <c r="A645" s="39" t="s">
        <v>279</v>
      </c>
      <c r="B645" s="40" t="s">
        <v>117</v>
      </c>
      <c r="C645" s="224">
        <f>SUM(C646)</f>
        <v>66000</v>
      </c>
      <c r="E645" s="85"/>
      <c r="F645" s="85"/>
    </row>
    <row r="646" spans="1:251" s="84" customFormat="1" x14ac:dyDescent="0.3">
      <c r="A646" s="52" t="s">
        <v>118</v>
      </c>
      <c r="B646" s="81" t="s">
        <v>117</v>
      </c>
      <c r="C646" s="76">
        <v>66000</v>
      </c>
      <c r="E646" s="85"/>
      <c r="F646" s="332"/>
      <c r="G646" s="333"/>
      <c r="H646" s="247"/>
      <c r="I646" s="260"/>
      <c r="J646" s="260"/>
      <c r="K646" s="260"/>
      <c r="L646" s="260"/>
      <c r="M646" s="260"/>
      <c r="N646" s="260"/>
      <c r="O646" s="260"/>
      <c r="P646" s="260"/>
      <c r="Q646" s="260"/>
      <c r="R646" s="260"/>
      <c r="S646" s="260"/>
      <c r="T646" s="260"/>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0"/>
      <c r="AY646" s="260"/>
      <c r="AZ646" s="260"/>
      <c r="BA646" s="260"/>
      <c r="BB646" s="260"/>
      <c r="BC646" s="260"/>
      <c r="BD646" s="260"/>
      <c r="BE646" s="260"/>
      <c r="BF646" s="260"/>
      <c r="BG646" s="260"/>
      <c r="BH646" s="260"/>
      <c r="BI646" s="260"/>
      <c r="BJ646" s="260"/>
      <c r="BK646" s="260"/>
      <c r="BL646" s="260"/>
      <c r="BM646" s="260"/>
      <c r="BN646" s="260"/>
      <c r="BO646" s="260"/>
      <c r="BP646" s="260"/>
      <c r="BQ646" s="260"/>
      <c r="BR646" s="260"/>
      <c r="BS646" s="260"/>
      <c r="BT646" s="260"/>
      <c r="BU646" s="260"/>
      <c r="BV646" s="260"/>
      <c r="BW646" s="260"/>
      <c r="BX646" s="260"/>
      <c r="BY646" s="260"/>
      <c r="BZ646" s="260"/>
      <c r="CA646" s="260"/>
      <c r="CB646" s="260"/>
      <c r="CC646" s="260"/>
      <c r="CD646" s="260"/>
      <c r="CE646" s="260"/>
      <c r="CF646" s="260"/>
      <c r="CG646" s="260"/>
      <c r="CH646" s="260"/>
      <c r="CI646" s="260"/>
      <c r="CJ646" s="260"/>
      <c r="CK646" s="260"/>
      <c r="CL646" s="260"/>
      <c r="CM646" s="260"/>
      <c r="CN646" s="260"/>
      <c r="CO646" s="260"/>
      <c r="CP646" s="260"/>
      <c r="CQ646" s="260"/>
      <c r="CR646" s="260"/>
      <c r="CS646" s="260"/>
      <c r="CT646" s="260"/>
      <c r="CU646" s="260"/>
      <c r="CV646" s="260"/>
      <c r="CW646" s="260"/>
      <c r="CX646" s="260"/>
      <c r="CY646" s="260"/>
      <c r="CZ646" s="260"/>
      <c r="DA646" s="260"/>
      <c r="DB646" s="260"/>
      <c r="DC646" s="260"/>
      <c r="DD646" s="260"/>
      <c r="DE646" s="260"/>
      <c r="DF646" s="260"/>
      <c r="DG646" s="260"/>
      <c r="DH646" s="260"/>
      <c r="DI646" s="260"/>
      <c r="DJ646" s="260"/>
      <c r="DK646" s="260"/>
      <c r="DL646" s="260"/>
      <c r="DM646" s="260"/>
      <c r="DN646" s="260"/>
      <c r="DO646" s="260"/>
      <c r="DP646" s="260"/>
      <c r="DQ646" s="260"/>
      <c r="DR646" s="260"/>
      <c r="DS646" s="260"/>
      <c r="DT646" s="260"/>
      <c r="DU646" s="260"/>
      <c r="DV646" s="260"/>
      <c r="DW646" s="260"/>
      <c r="DX646" s="260"/>
      <c r="DY646" s="260"/>
      <c r="DZ646" s="260"/>
      <c r="EA646" s="260"/>
      <c r="EB646" s="260"/>
      <c r="EC646" s="260"/>
      <c r="ED646" s="260"/>
      <c r="EE646" s="260"/>
      <c r="EF646" s="260"/>
      <c r="EG646" s="260"/>
      <c r="EH646" s="260"/>
      <c r="EI646" s="260"/>
      <c r="EJ646" s="260"/>
      <c r="EK646" s="260"/>
      <c r="EL646" s="260"/>
      <c r="EM646" s="260"/>
      <c r="EN646" s="260"/>
      <c r="EO646" s="260"/>
      <c r="EP646" s="260"/>
      <c r="EQ646" s="260"/>
      <c r="ER646" s="260"/>
      <c r="ES646" s="260"/>
      <c r="ET646" s="260"/>
      <c r="EU646" s="260"/>
      <c r="EV646" s="260"/>
      <c r="EW646" s="260"/>
      <c r="EX646" s="260"/>
      <c r="EY646" s="260"/>
      <c r="EZ646" s="260"/>
      <c r="FA646" s="260"/>
      <c r="FB646" s="260"/>
      <c r="FC646" s="260"/>
      <c r="FD646" s="260"/>
      <c r="FE646" s="260"/>
      <c r="FF646" s="260"/>
      <c r="FG646" s="260"/>
      <c r="FH646" s="260"/>
      <c r="FI646" s="260"/>
      <c r="FJ646" s="260"/>
      <c r="FK646" s="260"/>
      <c r="FL646" s="260"/>
      <c r="FM646" s="260"/>
      <c r="FN646" s="260"/>
      <c r="FO646" s="260"/>
      <c r="FP646" s="260"/>
      <c r="FQ646" s="260"/>
      <c r="FR646" s="260"/>
      <c r="FS646" s="260"/>
      <c r="FT646" s="260"/>
      <c r="FU646" s="260"/>
      <c r="FV646" s="260"/>
      <c r="FW646" s="260"/>
      <c r="FX646" s="260"/>
      <c r="FY646" s="260"/>
      <c r="FZ646" s="260"/>
      <c r="GA646" s="260"/>
      <c r="GB646" s="260"/>
      <c r="GC646" s="260"/>
      <c r="GD646" s="260"/>
      <c r="GE646" s="260"/>
      <c r="GF646" s="260"/>
      <c r="GG646" s="260"/>
      <c r="GH646" s="260"/>
      <c r="GI646" s="260"/>
      <c r="GJ646" s="260"/>
      <c r="GK646" s="260"/>
      <c r="GL646" s="260"/>
      <c r="GM646" s="260"/>
      <c r="GN646" s="260"/>
      <c r="GO646" s="260"/>
      <c r="GP646" s="260"/>
      <c r="GQ646" s="260"/>
      <c r="GR646" s="260"/>
      <c r="GS646" s="260"/>
      <c r="GT646" s="260"/>
      <c r="GU646" s="260"/>
      <c r="GV646" s="260"/>
      <c r="GW646" s="260"/>
      <c r="GX646" s="260"/>
      <c r="GY646" s="260"/>
      <c r="GZ646" s="260"/>
      <c r="HA646" s="260"/>
      <c r="HB646" s="260"/>
      <c r="HC646" s="260"/>
      <c r="HD646" s="260"/>
      <c r="HE646" s="260"/>
      <c r="HF646" s="260"/>
      <c r="HG646" s="260"/>
      <c r="HH646" s="260"/>
      <c r="HI646" s="260"/>
      <c r="HJ646" s="260"/>
      <c r="HK646" s="260"/>
      <c r="HL646" s="260"/>
      <c r="HM646" s="260"/>
      <c r="HN646" s="260"/>
      <c r="HO646" s="260"/>
      <c r="HP646" s="260"/>
      <c r="HQ646" s="260"/>
      <c r="HR646" s="260"/>
      <c r="HS646" s="260"/>
      <c r="HT646" s="260"/>
      <c r="HU646" s="260"/>
      <c r="HV646" s="260"/>
      <c r="HW646" s="260"/>
      <c r="HX646" s="260"/>
      <c r="HY646" s="260"/>
      <c r="HZ646" s="260"/>
      <c r="IA646" s="260"/>
      <c r="IB646" s="260"/>
      <c r="IC646" s="260"/>
      <c r="ID646" s="260"/>
      <c r="IE646" s="260"/>
      <c r="IF646" s="260"/>
      <c r="IG646" s="260"/>
      <c r="IH646" s="260"/>
      <c r="II646" s="260"/>
      <c r="IJ646" s="260"/>
      <c r="IK646" s="260"/>
      <c r="IL646" s="260"/>
      <c r="IM646" s="260"/>
      <c r="IN646" s="260"/>
      <c r="IO646" s="260"/>
      <c r="IP646" s="260"/>
      <c r="IQ646" s="260"/>
    </row>
    <row r="647" spans="1:251" s="239" customFormat="1" ht="13.5" customHeight="1" x14ac:dyDescent="0.25">
      <c r="A647" s="68" t="s">
        <v>119</v>
      </c>
      <c r="B647" s="40" t="s">
        <v>122</v>
      </c>
      <c r="C647" s="224">
        <f>SUM(C648:C651)</f>
        <v>1755510</v>
      </c>
      <c r="D647" s="69"/>
      <c r="E647" s="69"/>
      <c r="F647" s="109"/>
      <c r="G647" s="238"/>
      <c r="H647" s="238"/>
      <c r="I647" s="238"/>
      <c r="J647" s="238"/>
      <c r="K647" s="238"/>
    </row>
    <row r="648" spans="1:251" s="239" customFormat="1" ht="13.5" customHeight="1" x14ac:dyDescent="0.25">
      <c r="A648" s="52" t="s">
        <v>163</v>
      </c>
      <c r="B648" s="28" t="s">
        <v>122</v>
      </c>
      <c r="C648" s="76">
        <v>1510000</v>
      </c>
      <c r="D648" s="69"/>
      <c r="E648" s="69"/>
      <c r="F648" s="109"/>
      <c r="G648" s="238"/>
      <c r="H648" s="238"/>
      <c r="I648" s="238"/>
      <c r="J648" s="238"/>
      <c r="K648" s="238"/>
    </row>
    <row r="649" spans="1:251" s="84" customFormat="1" x14ac:dyDescent="0.3">
      <c r="A649" s="52" t="s">
        <v>123</v>
      </c>
      <c r="B649" s="81" t="s">
        <v>360</v>
      </c>
      <c r="C649" s="76">
        <v>38000</v>
      </c>
      <c r="D649" s="247"/>
      <c r="F649" s="249"/>
      <c r="G649" s="236"/>
    </row>
    <row r="650" spans="1:251" s="84" customFormat="1" x14ac:dyDescent="0.3">
      <c r="A650" s="89" t="s">
        <v>125</v>
      </c>
      <c r="B650" s="81" t="s">
        <v>166</v>
      </c>
      <c r="C650" s="76">
        <v>77890</v>
      </c>
      <c r="E650" s="236"/>
      <c r="F650" s="249"/>
      <c r="H650" s="247"/>
    </row>
    <row r="651" spans="1:251" s="239" customFormat="1" ht="13.5" customHeight="1" x14ac:dyDescent="0.25">
      <c r="A651" s="52" t="s">
        <v>127</v>
      </c>
      <c r="B651" s="28" t="s">
        <v>120</v>
      </c>
      <c r="C651" s="76">
        <v>129620</v>
      </c>
      <c r="D651" s="69"/>
      <c r="E651" s="69"/>
      <c r="F651" s="109"/>
      <c r="G651" s="238"/>
      <c r="H651" s="238"/>
      <c r="I651" s="238"/>
      <c r="J651" s="238"/>
      <c r="K651" s="238"/>
    </row>
    <row r="652" spans="1:251" s="239" customFormat="1" ht="13.5" customHeight="1" thickBot="1" x14ac:dyDescent="0.3">
      <c r="A652" s="52"/>
      <c r="B652" s="52"/>
      <c r="C652" s="69"/>
      <c r="D652" s="69"/>
      <c r="E652" s="69"/>
      <c r="F652" s="109"/>
      <c r="G652" s="238"/>
      <c r="H652" s="238"/>
      <c r="I652" s="238"/>
      <c r="J652" s="238"/>
      <c r="K652" s="238"/>
    </row>
    <row r="653" spans="1:251" s="84" customFormat="1" ht="13.5" thickBot="1" x14ac:dyDescent="0.35">
      <c r="A653" s="1298" t="s">
        <v>128</v>
      </c>
      <c r="B653" s="1299"/>
      <c r="C653" s="334">
        <f>C654</f>
        <v>105000</v>
      </c>
      <c r="D653" s="247"/>
      <c r="E653" s="236"/>
      <c r="F653" s="249"/>
    </row>
    <row r="654" spans="1:251" s="329" customFormat="1" x14ac:dyDescent="0.3">
      <c r="A654" s="223" t="s">
        <v>129</v>
      </c>
      <c r="B654" s="228" t="s">
        <v>130</v>
      </c>
      <c r="C654" s="327">
        <f>SUM(C655:C656)</f>
        <v>105000</v>
      </c>
      <c r="D654" s="254"/>
      <c r="E654" s="229"/>
      <c r="F654" s="94"/>
    </row>
    <row r="655" spans="1:251" s="260" customFormat="1" x14ac:dyDescent="0.3">
      <c r="A655" s="89" t="s">
        <v>393</v>
      </c>
      <c r="B655" s="81" t="s">
        <v>394</v>
      </c>
      <c r="C655" s="76">
        <v>55000</v>
      </c>
      <c r="D655" s="254"/>
      <c r="E655" s="85"/>
      <c r="F655" s="94"/>
    </row>
    <row r="656" spans="1:251" s="260" customFormat="1" x14ac:dyDescent="0.3">
      <c r="A656" s="89" t="s">
        <v>133</v>
      </c>
      <c r="B656" s="81" t="s">
        <v>285</v>
      </c>
      <c r="C656" s="76">
        <v>50000</v>
      </c>
      <c r="D656" s="76"/>
      <c r="E656" s="85"/>
      <c r="F656" s="94"/>
    </row>
    <row r="657" spans="1:11" s="260" customFormat="1" ht="13.5" thickBot="1" x14ac:dyDescent="0.35">
      <c r="A657" s="89"/>
      <c r="B657" s="81"/>
      <c r="C657" s="76"/>
      <c r="D657" s="76"/>
      <c r="E657" s="85"/>
      <c r="F657" s="94"/>
    </row>
    <row r="658" spans="1:11" s="239" customFormat="1" ht="13.5" customHeight="1" thickBot="1" x14ac:dyDescent="0.3">
      <c r="A658" s="1266" t="s">
        <v>135</v>
      </c>
      <c r="B658" s="1267"/>
      <c r="C658" s="144">
        <f>+C659+C663</f>
        <v>83400</v>
      </c>
      <c r="D658" s="69"/>
      <c r="E658" s="69"/>
      <c r="F658" s="109"/>
      <c r="G658" s="238"/>
      <c r="H658" s="238"/>
      <c r="I658" s="238"/>
      <c r="J658" s="238"/>
      <c r="K658" s="238"/>
    </row>
    <row r="659" spans="1:11" s="239" customFormat="1" ht="13.5" customHeight="1" x14ac:dyDescent="0.25">
      <c r="A659" s="39" t="s">
        <v>136</v>
      </c>
      <c r="B659" s="83" t="s">
        <v>137</v>
      </c>
      <c r="C659" s="331">
        <f>SUM(C660:C662)</f>
        <v>75000</v>
      </c>
      <c r="D659" s="69"/>
      <c r="E659" s="69"/>
      <c r="F659" s="109"/>
      <c r="G659" s="238"/>
      <c r="H659" s="238"/>
      <c r="I659" s="238"/>
      <c r="J659" s="238"/>
      <c r="K659" s="238"/>
    </row>
    <row r="660" spans="1:11" s="239" customFormat="1" ht="13.5" customHeight="1" x14ac:dyDescent="0.25">
      <c r="A660" s="52" t="s">
        <v>138</v>
      </c>
      <c r="B660" s="69" t="s">
        <v>139</v>
      </c>
      <c r="C660" s="76">
        <v>35000</v>
      </c>
      <c r="D660" s="69"/>
      <c r="E660" s="69"/>
      <c r="F660" s="109"/>
      <c r="G660" s="238"/>
      <c r="H660" s="238"/>
      <c r="I660" s="238"/>
      <c r="J660" s="238"/>
      <c r="K660" s="238"/>
    </row>
    <row r="661" spans="1:11" s="239" customFormat="1" ht="13.5" customHeight="1" x14ac:dyDescent="0.25">
      <c r="A661" s="27" t="s">
        <v>395</v>
      </c>
      <c r="B661" s="28" t="s">
        <v>396</v>
      </c>
      <c r="C661" s="76">
        <v>20000</v>
      </c>
      <c r="D661" s="69"/>
      <c r="E661" s="69"/>
      <c r="F661" s="109"/>
      <c r="G661" s="238"/>
      <c r="H661" s="238"/>
      <c r="I661" s="238"/>
      <c r="J661" s="238"/>
      <c r="K661" s="238"/>
    </row>
    <row r="662" spans="1:11" s="75" customFormat="1" ht="13.5" customHeight="1" x14ac:dyDescent="0.25">
      <c r="A662" s="52" t="s">
        <v>142</v>
      </c>
      <c r="B662" s="69" t="s">
        <v>143</v>
      </c>
      <c r="C662" s="28">
        <v>20000</v>
      </c>
      <c r="D662" s="82"/>
      <c r="E662" s="83"/>
      <c r="F662" s="94"/>
      <c r="G662" s="95"/>
      <c r="H662" s="81"/>
    </row>
    <row r="663" spans="1:11" s="239" customFormat="1" ht="13.5" customHeight="1" x14ac:dyDescent="0.25">
      <c r="A663" s="68" t="s">
        <v>144</v>
      </c>
      <c r="B663" s="83" t="s">
        <v>318</v>
      </c>
      <c r="C663" s="224">
        <f>SUM(C664)</f>
        <v>8400</v>
      </c>
      <c r="D663" s="69"/>
      <c r="E663" s="69"/>
      <c r="F663" s="109"/>
      <c r="G663" s="238"/>
      <c r="H663" s="238"/>
      <c r="I663" s="238"/>
      <c r="J663" s="238"/>
      <c r="K663" s="238"/>
    </row>
    <row r="664" spans="1:11" s="239" customFormat="1" ht="13.5" customHeight="1" x14ac:dyDescent="0.25">
      <c r="A664" s="52" t="s">
        <v>146</v>
      </c>
      <c r="B664" s="69" t="s">
        <v>147</v>
      </c>
      <c r="C664" s="76">
        <v>8400</v>
      </c>
      <c r="D664" s="69"/>
      <c r="E664" s="69"/>
      <c r="F664" s="109"/>
      <c r="G664" s="238"/>
      <c r="H664" s="238"/>
      <c r="I664" s="238"/>
      <c r="J664" s="238"/>
      <c r="K664" s="238"/>
    </row>
    <row r="665" spans="1:11" s="239" customFormat="1" ht="13.5" customHeight="1" x14ac:dyDescent="0.25">
      <c r="A665" s="52"/>
      <c r="B665" s="81"/>
      <c r="C665" s="69"/>
      <c r="D665" s="69"/>
      <c r="E665" s="69"/>
      <c r="F665" s="109"/>
      <c r="G665" s="238"/>
      <c r="H665" s="238"/>
      <c r="I665" s="238"/>
      <c r="J665" s="238"/>
      <c r="K665" s="238"/>
    </row>
    <row r="666" spans="1:11" s="286" customFormat="1" ht="13.5" customHeight="1" x14ac:dyDescent="0.3">
      <c r="A666" s="27"/>
      <c r="B666" s="28"/>
      <c r="C666" s="28"/>
      <c r="D666" s="381"/>
      <c r="E666" s="382"/>
      <c r="F666" s="200"/>
    </row>
    <row r="667" spans="1:11" s="239" customFormat="1" ht="13.5" customHeight="1" x14ac:dyDescent="0.25">
      <c r="A667" s="52"/>
      <c r="B667" s="69"/>
      <c r="C667" s="76"/>
      <c r="D667" s="69"/>
      <c r="E667" s="69"/>
      <c r="F667" s="109"/>
      <c r="G667" s="238"/>
      <c r="H667" s="238"/>
      <c r="I667" s="238"/>
      <c r="J667" s="238"/>
      <c r="K667" s="238"/>
    </row>
    <row r="668" spans="1:11" s="239" customFormat="1" ht="13.5" customHeight="1" x14ac:dyDescent="0.25">
      <c r="A668" s="52"/>
      <c r="B668" s="69"/>
      <c r="C668" s="76"/>
      <c r="D668" s="69"/>
      <c r="E668" s="69"/>
      <c r="F668" s="109"/>
      <c r="G668" s="238"/>
      <c r="H668" s="238"/>
      <c r="I668" s="238"/>
      <c r="J668" s="238"/>
      <c r="K668" s="238"/>
    </row>
    <row r="669" spans="1:11" s="286" customFormat="1" x14ac:dyDescent="0.3">
      <c r="B669" s="383"/>
      <c r="C669" s="383"/>
      <c r="D669" s="384"/>
      <c r="E669" s="382"/>
      <c r="F669" s="200"/>
    </row>
    <row r="670" spans="1:11" s="286" customFormat="1" x14ac:dyDescent="0.3">
      <c r="B670" s="383"/>
      <c r="C670" s="383"/>
      <c r="D670" s="384"/>
      <c r="E670" s="382"/>
      <c r="F670" s="200"/>
    </row>
    <row r="671" spans="1:11" s="286" customFormat="1" x14ac:dyDescent="0.3">
      <c r="B671" s="383"/>
      <c r="C671" s="383"/>
      <c r="D671" s="384"/>
      <c r="E671" s="382"/>
      <c r="F671" s="200"/>
    </row>
    <row r="672" spans="1:11" s="286" customFormat="1" x14ac:dyDescent="0.3">
      <c r="B672" s="383"/>
      <c r="C672" s="383"/>
      <c r="D672" s="384"/>
      <c r="E672" s="382"/>
      <c r="F672" s="200"/>
    </row>
    <row r="673" spans="2:6" s="286" customFormat="1" x14ac:dyDescent="0.3">
      <c r="B673" s="383"/>
      <c r="C673" s="383"/>
      <c r="D673" s="384"/>
      <c r="E673" s="382"/>
      <c r="F673" s="200"/>
    </row>
    <row r="674" spans="2:6" s="286" customFormat="1" x14ac:dyDescent="0.3">
      <c r="B674" s="383"/>
      <c r="C674" s="383"/>
      <c r="D674" s="384"/>
      <c r="E674" s="382"/>
      <c r="F674" s="200"/>
    </row>
    <row r="675" spans="2:6" s="286" customFormat="1" x14ac:dyDescent="0.3">
      <c r="B675" s="383"/>
      <c r="C675" s="383"/>
      <c r="D675" s="384"/>
      <c r="E675" s="382"/>
      <c r="F675" s="200"/>
    </row>
    <row r="676" spans="2:6" s="286" customFormat="1" x14ac:dyDescent="0.3">
      <c r="B676" s="383"/>
      <c r="C676" s="383"/>
      <c r="D676" s="384"/>
      <c r="E676" s="382"/>
      <c r="F676" s="200"/>
    </row>
    <row r="677" spans="2:6" s="286" customFormat="1" x14ac:dyDescent="0.3">
      <c r="B677" s="383"/>
      <c r="C677" s="383"/>
      <c r="D677" s="384"/>
      <c r="E677" s="382"/>
      <c r="F677" s="200"/>
    </row>
    <row r="678" spans="2:6" s="286" customFormat="1" x14ac:dyDescent="0.3">
      <c r="B678" s="383"/>
      <c r="C678" s="383"/>
      <c r="D678" s="384"/>
      <c r="E678" s="382"/>
      <c r="F678" s="200"/>
    </row>
    <row r="679" spans="2:6" s="286" customFormat="1" x14ac:dyDescent="0.3">
      <c r="B679" s="383"/>
      <c r="C679" s="383"/>
      <c r="D679" s="384"/>
      <c r="E679" s="382"/>
      <c r="F679" s="200"/>
    </row>
    <row r="680" spans="2:6" s="286" customFormat="1" x14ac:dyDescent="0.3">
      <c r="B680" s="383"/>
      <c r="C680" s="383"/>
      <c r="D680" s="384"/>
      <c r="E680" s="382"/>
      <c r="F680" s="200"/>
    </row>
    <row r="681" spans="2:6" s="286" customFormat="1" x14ac:dyDescent="0.3">
      <c r="B681" s="383"/>
      <c r="C681" s="383"/>
      <c r="D681" s="384"/>
      <c r="E681" s="382"/>
      <c r="F681" s="200"/>
    </row>
    <row r="682" spans="2:6" s="286" customFormat="1" x14ac:dyDescent="0.3">
      <c r="B682" s="383"/>
      <c r="C682" s="383"/>
      <c r="D682" s="384"/>
      <c r="E682" s="382"/>
      <c r="F682" s="200"/>
    </row>
    <row r="683" spans="2:6" s="286" customFormat="1" x14ac:dyDescent="0.3">
      <c r="B683" s="383"/>
      <c r="C683" s="383"/>
      <c r="D683" s="384"/>
      <c r="E683" s="382"/>
      <c r="F683" s="200"/>
    </row>
    <row r="684" spans="2:6" s="286" customFormat="1" x14ac:dyDescent="0.3">
      <c r="B684" s="383"/>
      <c r="C684" s="383"/>
      <c r="D684" s="384"/>
      <c r="E684" s="382"/>
      <c r="F684" s="200"/>
    </row>
    <row r="685" spans="2:6" s="286" customFormat="1" x14ac:dyDescent="0.3">
      <c r="B685" s="383"/>
      <c r="C685" s="383"/>
      <c r="D685" s="384"/>
      <c r="E685" s="382"/>
      <c r="F685" s="200"/>
    </row>
    <row r="686" spans="2:6" s="286" customFormat="1" x14ac:dyDescent="0.3">
      <c r="B686" s="383"/>
      <c r="C686" s="383"/>
      <c r="D686" s="384"/>
      <c r="E686" s="382"/>
      <c r="F686" s="200"/>
    </row>
    <row r="687" spans="2:6" s="286" customFormat="1" x14ac:dyDescent="0.3">
      <c r="B687" s="383"/>
      <c r="C687" s="383"/>
      <c r="D687" s="384"/>
      <c r="E687" s="382"/>
      <c r="F687" s="200"/>
    </row>
    <row r="688" spans="2:6" s="286" customFormat="1" x14ac:dyDescent="0.3">
      <c r="B688" s="383"/>
      <c r="C688" s="383"/>
      <c r="D688" s="384"/>
      <c r="E688" s="382"/>
      <c r="F688" s="200"/>
    </row>
    <row r="689" spans="2:6" s="286" customFormat="1" x14ac:dyDescent="0.3">
      <c r="B689" s="383"/>
      <c r="C689" s="383"/>
      <c r="D689" s="384"/>
      <c r="E689" s="382"/>
      <c r="F689" s="200"/>
    </row>
    <row r="690" spans="2:6" s="286" customFormat="1" x14ac:dyDescent="0.3">
      <c r="B690" s="383"/>
      <c r="C690" s="383"/>
      <c r="D690" s="384"/>
      <c r="E690" s="382"/>
      <c r="F690" s="200"/>
    </row>
    <row r="691" spans="2:6" s="286" customFormat="1" x14ac:dyDescent="0.3">
      <c r="B691" s="383"/>
      <c r="C691" s="383"/>
      <c r="D691" s="384"/>
      <c r="E691" s="382"/>
      <c r="F691" s="200"/>
    </row>
    <row r="692" spans="2:6" s="286" customFormat="1" x14ac:dyDescent="0.3">
      <c r="B692" s="383"/>
      <c r="C692" s="383"/>
      <c r="D692" s="384"/>
      <c r="E692" s="382"/>
      <c r="F692" s="200"/>
    </row>
    <row r="693" spans="2:6" s="286" customFormat="1" x14ac:dyDescent="0.3">
      <c r="B693" s="383"/>
      <c r="C693" s="383"/>
      <c r="D693" s="384"/>
      <c r="E693" s="382"/>
      <c r="F693" s="200"/>
    </row>
    <row r="694" spans="2:6" s="286" customFormat="1" x14ac:dyDescent="0.3">
      <c r="B694" s="383"/>
      <c r="C694" s="383"/>
      <c r="D694" s="384"/>
      <c r="E694" s="382"/>
      <c r="F694" s="200"/>
    </row>
    <row r="695" spans="2:6" s="286" customFormat="1" x14ac:dyDescent="0.3">
      <c r="B695" s="383"/>
      <c r="C695" s="383"/>
      <c r="D695" s="384"/>
      <c r="E695" s="382"/>
      <c r="F695" s="200"/>
    </row>
    <row r="696" spans="2:6" s="286" customFormat="1" x14ac:dyDescent="0.3">
      <c r="B696" s="383"/>
      <c r="C696" s="383"/>
      <c r="D696" s="384"/>
      <c r="E696" s="382"/>
      <c r="F696" s="200"/>
    </row>
    <row r="697" spans="2:6" s="286" customFormat="1" x14ac:dyDescent="0.3">
      <c r="B697" s="383"/>
      <c r="C697" s="383"/>
      <c r="D697" s="384"/>
      <c r="E697" s="382"/>
      <c r="F697" s="200"/>
    </row>
    <row r="698" spans="2:6" s="286" customFormat="1" x14ac:dyDescent="0.3">
      <c r="B698" s="383"/>
      <c r="C698" s="383"/>
      <c r="D698" s="384"/>
      <c r="E698" s="382"/>
      <c r="F698" s="200"/>
    </row>
    <row r="699" spans="2:6" s="286" customFormat="1" x14ac:dyDescent="0.3">
      <c r="B699" s="383"/>
      <c r="C699" s="383"/>
      <c r="D699" s="384"/>
      <c r="E699" s="382"/>
      <c r="F699" s="200"/>
    </row>
    <row r="700" spans="2:6" s="286" customFormat="1" x14ac:dyDescent="0.3">
      <c r="B700" s="383"/>
      <c r="C700" s="383"/>
      <c r="D700" s="384"/>
      <c r="E700" s="382"/>
      <c r="F700" s="200"/>
    </row>
    <row r="701" spans="2:6" s="286" customFormat="1" x14ac:dyDescent="0.3">
      <c r="B701" s="383"/>
      <c r="C701" s="383"/>
      <c r="D701" s="384"/>
      <c r="E701" s="382"/>
      <c r="F701" s="200"/>
    </row>
    <row r="702" spans="2:6" s="286" customFormat="1" x14ac:dyDescent="0.3">
      <c r="B702" s="383"/>
      <c r="C702" s="383"/>
      <c r="D702" s="384"/>
      <c r="E702" s="382"/>
      <c r="F702" s="200"/>
    </row>
    <row r="703" spans="2:6" s="286" customFormat="1" x14ac:dyDescent="0.3">
      <c r="B703" s="383"/>
      <c r="C703" s="383"/>
      <c r="D703" s="384"/>
      <c r="E703" s="382"/>
      <c r="F703" s="200"/>
    </row>
    <row r="704" spans="2:6" s="286" customFormat="1" x14ac:dyDescent="0.3">
      <c r="B704" s="383"/>
      <c r="C704" s="383"/>
      <c r="D704" s="384"/>
      <c r="E704" s="382"/>
      <c r="F704" s="200"/>
    </row>
    <row r="705" spans="2:6" s="286" customFormat="1" x14ac:dyDescent="0.3">
      <c r="B705" s="383"/>
      <c r="C705" s="383"/>
      <c r="D705" s="384"/>
      <c r="E705" s="382"/>
      <c r="F705" s="200"/>
    </row>
    <row r="706" spans="2:6" s="286" customFormat="1" x14ac:dyDescent="0.3">
      <c r="B706" s="383"/>
      <c r="C706" s="383"/>
      <c r="D706" s="384"/>
      <c r="E706" s="382"/>
      <c r="F706" s="200"/>
    </row>
    <row r="707" spans="2:6" s="286" customFormat="1" x14ac:dyDescent="0.3">
      <c r="B707" s="383"/>
      <c r="C707" s="383"/>
      <c r="D707" s="384"/>
      <c r="E707" s="382"/>
      <c r="F707" s="200"/>
    </row>
    <row r="708" spans="2:6" s="286" customFormat="1" x14ac:dyDescent="0.3">
      <c r="B708" s="383"/>
      <c r="C708" s="383"/>
      <c r="D708" s="384"/>
      <c r="E708" s="382"/>
      <c r="F708" s="200"/>
    </row>
    <row r="709" spans="2:6" s="286" customFormat="1" x14ac:dyDescent="0.3">
      <c r="B709" s="383"/>
      <c r="C709" s="383"/>
      <c r="D709" s="384"/>
      <c r="E709" s="382"/>
      <c r="F709" s="200"/>
    </row>
    <row r="710" spans="2:6" s="286" customFormat="1" x14ac:dyDescent="0.3">
      <c r="B710" s="383"/>
      <c r="C710" s="383"/>
      <c r="D710" s="384"/>
      <c r="E710" s="382"/>
      <c r="F710" s="200"/>
    </row>
    <row r="711" spans="2:6" s="286" customFormat="1" x14ac:dyDescent="0.3">
      <c r="B711" s="383"/>
      <c r="C711" s="383"/>
      <c r="D711" s="384"/>
      <c r="E711" s="382"/>
      <c r="F711" s="200"/>
    </row>
    <row r="712" spans="2:6" s="286" customFormat="1" x14ac:dyDescent="0.3">
      <c r="B712" s="383"/>
      <c r="C712" s="383"/>
      <c r="D712" s="384"/>
      <c r="E712" s="382"/>
      <c r="F712" s="200"/>
    </row>
    <row r="713" spans="2:6" s="286" customFormat="1" x14ac:dyDescent="0.3">
      <c r="B713" s="383"/>
      <c r="C713" s="383"/>
      <c r="D713" s="384"/>
      <c r="E713" s="382"/>
      <c r="F713" s="200"/>
    </row>
    <row r="714" spans="2:6" s="286" customFormat="1" x14ac:dyDescent="0.3">
      <c r="B714" s="383"/>
      <c r="C714" s="383"/>
      <c r="D714" s="384"/>
      <c r="E714" s="382"/>
      <c r="F714" s="200"/>
    </row>
    <row r="715" spans="2:6" s="286" customFormat="1" x14ac:dyDescent="0.3">
      <c r="B715" s="383"/>
      <c r="C715" s="383"/>
      <c r="D715" s="384"/>
      <c r="E715" s="382"/>
      <c r="F715" s="200"/>
    </row>
    <row r="716" spans="2:6" s="286" customFormat="1" x14ac:dyDescent="0.3">
      <c r="B716" s="383"/>
      <c r="C716" s="383"/>
      <c r="D716" s="384"/>
      <c r="E716" s="382"/>
      <c r="F716" s="200"/>
    </row>
    <row r="717" spans="2:6" s="286" customFormat="1" x14ac:dyDescent="0.3">
      <c r="B717" s="383"/>
      <c r="C717" s="383"/>
      <c r="D717" s="384"/>
      <c r="E717" s="382"/>
      <c r="F717" s="200"/>
    </row>
    <row r="718" spans="2:6" s="286" customFormat="1" x14ac:dyDescent="0.3">
      <c r="B718" s="383"/>
      <c r="C718" s="383"/>
      <c r="D718" s="384"/>
      <c r="E718" s="382"/>
      <c r="F718" s="200"/>
    </row>
    <row r="719" spans="2:6" s="286" customFormat="1" x14ac:dyDescent="0.3">
      <c r="B719" s="383"/>
      <c r="C719" s="383"/>
      <c r="D719" s="384"/>
      <c r="E719" s="382"/>
      <c r="F719" s="200"/>
    </row>
    <row r="720" spans="2:6" s="286" customFormat="1" x14ac:dyDescent="0.3">
      <c r="B720" s="383"/>
      <c r="C720" s="383"/>
      <c r="D720" s="384"/>
      <c r="E720" s="382"/>
      <c r="F720" s="200"/>
    </row>
    <row r="721" spans="2:6" s="286" customFormat="1" x14ac:dyDescent="0.3">
      <c r="B721" s="383"/>
      <c r="C721" s="383"/>
      <c r="D721" s="384"/>
      <c r="E721" s="382"/>
      <c r="F721" s="200"/>
    </row>
    <row r="722" spans="2:6" s="286" customFormat="1" x14ac:dyDescent="0.3">
      <c r="B722" s="383"/>
      <c r="C722" s="383"/>
      <c r="D722" s="384"/>
      <c r="E722" s="382"/>
      <c r="F722" s="200"/>
    </row>
    <row r="723" spans="2:6" s="286" customFormat="1" x14ac:dyDescent="0.3">
      <c r="B723" s="383"/>
      <c r="C723" s="383"/>
      <c r="D723" s="384"/>
      <c r="E723" s="382"/>
      <c r="F723" s="200"/>
    </row>
    <row r="724" spans="2:6" s="286" customFormat="1" x14ac:dyDescent="0.3">
      <c r="B724" s="383"/>
      <c r="C724" s="383"/>
      <c r="D724" s="384"/>
      <c r="E724" s="382"/>
      <c r="F724" s="200"/>
    </row>
    <row r="725" spans="2:6" s="286" customFormat="1" x14ac:dyDescent="0.3">
      <c r="B725" s="383"/>
      <c r="C725" s="383"/>
      <c r="D725" s="384"/>
      <c r="E725" s="382"/>
      <c r="F725" s="200"/>
    </row>
    <row r="726" spans="2:6" s="286" customFormat="1" x14ac:dyDescent="0.3">
      <c r="B726" s="383"/>
      <c r="C726" s="383"/>
      <c r="D726" s="384"/>
      <c r="E726" s="382"/>
      <c r="F726" s="200"/>
    </row>
    <row r="727" spans="2:6" s="286" customFormat="1" x14ac:dyDescent="0.3">
      <c r="B727" s="383"/>
      <c r="C727" s="383"/>
      <c r="D727" s="384"/>
      <c r="E727" s="382"/>
      <c r="F727" s="200"/>
    </row>
    <row r="728" spans="2:6" s="286" customFormat="1" x14ac:dyDescent="0.3">
      <c r="B728" s="383"/>
      <c r="C728" s="383"/>
      <c r="D728" s="384"/>
      <c r="E728" s="382"/>
      <c r="F728" s="200"/>
    </row>
    <row r="729" spans="2:6" s="286" customFormat="1" x14ac:dyDescent="0.3">
      <c r="B729" s="383"/>
      <c r="C729" s="383"/>
      <c r="D729" s="384"/>
      <c r="E729" s="382"/>
      <c r="F729" s="200"/>
    </row>
    <row r="730" spans="2:6" s="286" customFormat="1" x14ac:dyDescent="0.3">
      <c r="B730" s="383"/>
      <c r="C730" s="383"/>
      <c r="D730" s="384"/>
      <c r="E730" s="382"/>
      <c r="F730" s="200"/>
    </row>
    <row r="731" spans="2:6" s="286" customFormat="1" x14ac:dyDescent="0.3">
      <c r="B731" s="383"/>
      <c r="C731" s="383"/>
      <c r="D731" s="384"/>
      <c r="E731" s="382"/>
      <c r="F731" s="200"/>
    </row>
    <row r="732" spans="2:6" s="286" customFormat="1" x14ac:dyDescent="0.3">
      <c r="B732" s="383"/>
      <c r="C732" s="383"/>
      <c r="D732" s="384"/>
      <c r="E732" s="382"/>
      <c r="F732" s="200"/>
    </row>
    <row r="733" spans="2:6" s="286" customFormat="1" x14ac:dyDescent="0.3">
      <c r="B733" s="383"/>
      <c r="C733" s="383"/>
      <c r="D733" s="384"/>
      <c r="E733" s="382"/>
      <c r="F733" s="200"/>
    </row>
    <row r="734" spans="2:6" s="286" customFormat="1" x14ac:dyDescent="0.3">
      <c r="B734" s="383"/>
      <c r="C734" s="383"/>
      <c r="D734" s="384"/>
      <c r="E734" s="382"/>
      <c r="F734" s="200"/>
    </row>
    <row r="735" spans="2:6" s="286" customFormat="1" x14ac:dyDescent="0.3">
      <c r="B735" s="383"/>
      <c r="C735" s="383"/>
      <c r="D735" s="384"/>
      <c r="E735" s="382"/>
      <c r="F735" s="200"/>
    </row>
    <row r="736" spans="2:6" s="286" customFormat="1" x14ac:dyDescent="0.3">
      <c r="B736" s="383"/>
      <c r="C736" s="383"/>
      <c r="D736" s="384"/>
      <c r="E736" s="382"/>
      <c r="F736" s="200"/>
    </row>
    <row r="737" spans="2:6" s="286" customFormat="1" x14ac:dyDescent="0.3">
      <c r="B737" s="383"/>
      <c r="C737" s="383"/>
      <c r="D737" s="384"/>
      <c r="E737" s="382"/>
      <c r="F737" s="200"/>
    </row>
    <row r="738" spans="2:6" s="286" customFormat="1" x14ac:dyDescent="0.3">
      <c r="B738" s="383"/>
      <c r="C738" s="383"/>
      <c r="D738" s="384"/>
      <c r="E738" s="382"/>
      <c r="F738" s="200"/>
    </row>
    <row r="739" spans="2:6" s="286" customFormat="1" x14ac:dyDescent="0.3">
      <c r="B739" s="383"/>
      <c r="C739" s="383"/>
      <c r="D739" s="384"/>
      <c r="E739" s="382"/>
      <c r="F739" s="200"/>
    </row>
    <row r="740" spans="2:6" s="286" customFormat="1" x14ac:dyDescent="0.3">
      <c r="B740" s="383"/>
      <c r="C740" s="383"/>
      <c r="D740" s="384"/>
      <c r="E740" s="382"/>
      <c r="F740" s="200"/>
    </row>
    <row r="741" spans="2:6" s="286" customFormat="1" x14ac:dyDescent="0.3">
      <c r="B741" s="383"/>
      <c r="C741" s="383"/>
      <c r="D741" s="384"/>
      <c r="E741" s="382"/>
      <c r="F741" s="200"/>
    </row>
    <row r="742" spans="2:6" s="286" customFormat="1" x14ac:dyDescent="0.3">
      <c r="B742" s="383"/>
      <c r="C742" s="383"/>
      <c r="D742" s="384"/>
      <c r="E742" s="382"/>
      <c r="F742" s="200"/>
    </row>
    <row r="743" spans="2:6" s="286" customFormat="1" x14ac:dyDescent="0.3">
      <c r="B743" s="383"/>
      <c r="C743" s="383"/>
      <c r="D743" s="384"/>
      <c r="E743" s="382"/>
      <c r="F743" s="200"/>
    </row>
    <row r="744" spans="2:6" s="286" customFormat="1" x14ac:dyDescent="0.3">
      <c r="B744" s="383"/>
      <c r="C744" s="383"/>
      <c r="D744" s="384"/>
      <c r="E744" s="382"/>
      <c r="F744" s="200"/>
    </row>
    <row r="745" spans="2:6" s="286" customFormat="1" x14ac:dyDescent="0.3">
      <c r="B745" s="383"/>
      <c r="C745" s="383"/>
      <c r="D745" s="384"/>
      <c r="E745" s="382"/>
      <c r="F745" s="200"/>
    </row>
    <row r="746" spans="2:6" s="286" customFormat="1" x14ac:dyDescent="0.3">
      <c r="B746" s="383"/>
      <c r="C746" s="383"/>
      <c r="D746" s="384"/>
      <c r="E746" s="382"/>
      <c r="F746" s="200"/>
    </row>
    <row r="747" spans="2:6" s="286" customFormat="1" x14ac:dyDescent="0.3">
      <c r="B747" s="383"/>
      <c r="C747" s="383"/>
      <c r="D747" s="384"/>
      <c r="E747" s="382"/>
      <c r="F747" s="200"/>
    </row>
    <row r="748" spans="2:6" s="286" customFormat="1" x14ac:dyDescent="0.3">
      <c r="B748" s="383"/>
      <c r="C748" s="383"/>
      <c r="D748" s="384"/>
      <c r="E748" s="382"/>
      <c r="F748" s="200"/>
    </row>
    <row r="749" spans="2:6" s="286" customFormat="1" x14ac:dyDescent="0.3">
      <c r="B749" s="383"/>
      <c r="C749" s="383"/>
      <c r="D749" s="384"/>
      <c r="E749" s="382"/>
      <c r="F749" s="200"/>
    </row>
    <row r="750" spans="2:6" s="286" customFormat="1" x14ac:dyDescent="0.3">
      <c r="B750" s="383"/>
      <c r="C750" s="383"/>
      <c r="D750" s="384"/>
      <c r="E750" s="382"/>
      <c r="F750" s="200"/>
    </row>
    <row r="751" spans="2:6" s="286" customFormat="1" x14ac:dyDescent="0.3">
      <c r="B751" s="383"/>
      <c r="C751" s="383"/>
      <c r="D751" s="384"/>
      <c r="E751" s="382"/>
      <c r="F751" s="200"/>
    </row>
    <row r="752" spans="2:6" s="286" customFormat="1" x14ac:dyDescent="0.3">
      <c r="B752" s="383"/>
      <c r="C752" s="383"/>
      <c r="D752" s="384"/>
      <c r="E752" s="382"/>
      <c r="F752" s="200"/>
    </row>
    <row r="753" spans="2:6" s="286" customFormat="1" x14ac:dyDescent="0.3">
      <c r="B753" s="383"/>
      <c r="C753" s="383"/>
      <c r="D753" s="384"/>
      <c r="E753" s="382"/>
      <c r="F753" s="200"/>
    </row>
    <row r="754" spans="2:6" s="286" customFormat="1" x14ac:dyDescent="0.3">
      <c r="B754" s="383"/>
      <c r="C754" s="383"/>
      <c r="D754" s="384"/>
      <c r="E754" s="382"/>
      <c r="F754" s="200"/>
    </row>
    <row r="755" spans="2:6" s="286" customFormat="1" x14ac:dyDescent="0.3">
      <c r="B755" s="383"/>
      <c r="C755" s="383"/>
      <c r="D755" s="384"/>
      <c r="E755" s="382"/>
      <c r="F755" s="200"/>
    </row>
    <row r="756" spans="2:6" s="286" customFormat="1" x14ac:dyDescent="0.3">
      <c r="B756" s="383"/>
      <c r="C756" s="383"/>
      <c r="D756" s="384"/>
      <c r="E756" s="382"/>
      <c r="F756" s="200"/>
    </row>
    <row r="757" spans="2:6" s="286" customFormat="1" x14ac:dyDescent="0.3">
      <c r="B757" s="383"/>
      <c r="C757" s="383"/>
      <c r="D757" s="384"/>
      <c r="E757" s="382"/>
      <c r="F757" s="200"/>
    </row>
    <row r="758" spans="2:6" s="286" customFormat="1" x14ac:dyDescent="0.3">
      <c r="B758" s="383"/>
      <c r="C758" s="383"/>
      <c r="D758" s="384"/>
      <c r="E758" s="382"/>
      <c r="F758" s="200"/>
    </row>
    <row r="759" spans="2:6" s="286" customFormat="1" x14ac:dyDescent="0.3">
      <c r="B759" s="383"/>
      <c r="C759" s="383"/>
      <c r="D759" s="384"/>
      <c r="E759" s="382"/>
      <c r="F759" s="200"/>
    </row>
    <row r="760" spans="2:6" s="286" customFormat="1" x14ac:dyDescent="0.3">
      <c r="B760" s="383"/>
      <c r="C760" s="383"/>
      <c r="D760" s="384"/>
      <c r="E760" s="382"/>
      <c r="F760" s="200"/>
    </row>
    <row r="761" spans="2:6" s="286" customFormat="1" x14ac:dyDescent="0.3">
      <c r="B761" s="383"/>
      <c r="C761" s="383"/>
      <c r="D761" s="384"/>
      <c r="E761" s="382"/>
      <c r="F761" s="200"/>
    </row>
    <row r="762" spans="2:6" s="286" customFormat="1" x14ac:dyDescent="0.3">
      <c r="B762" s="383"/>
      <c r="C762" s="383"/>
      <c r="D762" s="384"/>
      <c r="E762" s="382"/>
      <c r="F762" s="200"/>
    </row>
    <row r="763" spans="2:6" s="286" customFormat="1" x14ac:dyDescent="0.3">
      <c r="B763" s="383"/>
      <c r="C763" s="383"/>
      <c r="D763" s="384"/>
      <c r="E763" s="382"/>
      <c r="F763" s="200"/>
    </row>
    <row r="764" spans="2:6" s="286" customFormat="1" x14ac:dyDescent="0.3">
      <c r="B764" s="383"/>
      <c r="C764" s="383"/>
      <c r="D764" s="384"/>
      <c r="E764" s="382"/>
      <c r="F764" s="200"/>
    </row>
    <row r="765" spans="2:6" s="286" customFormat="1" x14ac:dyDescent="0.3">
      <c r="B765" s="383"/>
      <c r="C765" s="383"/>
      <c r="D765" s="384"/>
      <c r="E765" s="382"/>
      <c r="F765" s="200"/>
    </row>
    <row r="766" spans="2:6" s="286" customFormat="1" x14ac:dyDescent="0.3">
      <c r="B766" s="383"/>
      <c r="C766" s="383"/>
      <c r="D766" s="384"/>
      <c r="E766" s="382"/>
      <c r="F766" s="200"/>
    </row>
    <row r="767" spans="2:6" s="286" customFormat="1" x14ac:dyDescent="0.3">
      <c r="B767" s="383"/>
      <c r="C767" s="383"/>
      <c r="D767" s="384"/>
      <c r="E767" s="382"/>
      <c r="F767" s="200"/>
    </row>
    <row r="768" spans="2:6" s="286" customFormat="1" x14ac:dyDescent="0.3">
      <c r="B768" s="383"/>
      <c r="C768" s="383"/>
      <c r="D768" s="384"/>
      <c r="E768" s="382"/>
      <c r="F768" s="200"/>
    </row>
    <row r="769" spans="2:6" s="286" customFormat="1" x14ac:dyDescent="0.3">
      <c r="B769" s="383"/>
      <c r="C769" s="383"/>
      <c r="D769" s="384"/>
      <c r="E769" s="382"/>
      <c r="F769" s="200"/>
    </row>
    <row r="770" spans="2:6" s="286" customFormat="1" x14ac:dyDescent="0.3">
      <c r="B770" s="383"/>
      <c r="C770" s="383"/>
      <c r="D770" s="384"/>
      <c r="E770" s="382"/>
      <c r="F770" s="200"/>
    </row>
    <row r="771" spans="2:6" s="286" customFormat="1" x14ac:dyDescent="0.3">
      <c r="B771" s="383"/>
      <c r="C771" s="383"/>
      <c r="D771" s="384"/>
      <c r="E771" s="382"/>
      <c r="F771" s="200"/>
    </row>
    <row r="772" spans="2:6" s="286" customFormat="1" x14ac:dyDescent="0.3">
      <c r="B772" s="383"/>
      <c r="C772" s="383"/>
      <c r="D772" s="384"/>
      <c r="E772" s="382"/>
      <c r="F772" s="200"/>
    </row>
    <row r="773" spans="2:6" s="286" customFormat="1" x14ac:dyDescent="0.3">
      <c r="B773" s="383"/>
      <c r="C773" s="383"/>
      <c r="D773" s="384"/>
      <c r="E773" s="382"/>
      <c r="F773" s="200"/>
    </row>
    <row r="774" spans="2:6" s="286" customFormat="1" x14ac:dyDescent="0.3">
      <c r="B774" s="383"/>
      <c r="C774" s="383"/>
      <c r="D774" s="384"/>
      <c r="E774" s="382"/>
      <c r="F774" s="200"/>
    </row>
    <row r="775" spans="2:6" s="286" customFormat="1" x14ac:dyDescent="0.3">
      <c r="B775" s="383"/>
      <c r="C775" s="383"/>
      <c r="D775" s="384"/>
      <c r="E775" s="382"/>
      <c r="F775" s="200"/>
    </row>
    <row r="776" spans="2:6" s="286" customFormat="1" x14ac:dyDescent="0.3">
      <c r="B776" s="383"/>
      <c r="C776" s="383"/>
      <c r="D776" s="384"/>
      <c r="E776" s="382"/>
      <c r="F776" s="200"/>
    </row>
    <row r="777" spans="2:6" s="286" customFormat="1" x14ac:dyDescent="0.3">
      <c r="B777" s="383"/>
      <c r="C777" s="383"/>
      <c r="D777" s="384"/>
      <c r="E777" s="382"/>
      <c r="F777" s="200"/>
    </row>
    <row r="778" spans="2:6" s="286" customFormat="1" x14ac:dyDescent="0.3">
      <c r="B778" s="383"/>
      <c r="C778" s="383"/>
      <c r="D778" s="384"/>
      <c r="E778" s="382"/>
      <c r="F778" s="200"/>
    </row>
    <row r="779" spans="2:6" s="286" customFormat="1" x14ac:dyDescent="0.3">
      <c r="B779" s="383"/>
      <c r="C779" s="383"/>
      <c r="D779" s="384"/>
      <c r="E779" s="382"/>
      <c r="F779" s="200"/>
    </row>
    <row r="780" spans="2:6" s="286" customFormat="1" x14ac:dyDescent="0.3">
      <c r="B780" s="383"/>
      <c r="C780" s="383"/>
      <c r="D780" s="384"/>
      <c r="E780" s="382"/>
      <c r="F780" s="200"/>
    </row>
    <row r="781" spans="2:6" s="286" customFormat="1" x14ac:dyDescent="0.3">
      <c r="B781" s="383"/>
      <c r="C781" s="383"/>
      <c r="D781" s="384"/>
      <c r="E781" s="382"/>
      <c r="F781" s="200"/>
    </row>
    <row r="782" spans="2:6" s="286" customFormat="1" x14ac:dyDescent="0.3">
      <c r="B782" s="383"/>
      <c r="C782" s="383"/>
      <c r="D782" s="384"/>
      <c r="E782" s="382"/>
      <c r="F782" s="200"/>
    </row>
    <row r="783" spans="2:6" s="286" customFormat="1" x14ac:dyDescent="0.3">
      <c r="B783" s="383"/>
      <c r="C783" s="383"/>
      <c r="D783" s="384"/>
      <c r="E783" s="382"/>
      <c r="F783" s="200"/>
    </row>
    <row r="784" spans="2:6" s="286" customFormat="1" x14ac:dyDescent="0.3">
      <c r="B784" s="383"/>
      <c r="C784" s="383"/>
      <c r="D784" s="384"/>
      <c r="E784" s="382"/>
      <c r="F784" s="200"/>
    </row>
    <row r="785" spans="2:6" s="286" customFormat="1" x14ac:dyDescent="0.3">
      <c r="B785" s="383"/>
      <c r="C785" s="383"/>
      <c r="D785" s="384"/>
      <c r="E785" s="382"/>
      <c r="F785" s="200"/>
    </row>
    <row r="786" spans="2:6" s="286" customFormat="1" x14ac:dyDescent="0.3">
      <c r="B786" s="383"/>
      <c r="C786" s="383"/>
      <c r="D786" s="384"/>
      <c r="E786" s="382"/>
      <c r="F786" s="200"/>
    </row>
    <row r="787" spans="2:6" s="286" customFormat="1" x14ac:dyDescent="0.3">
      <c r="B787" s="383"/>
      <c r="C787" s="383"/>
      <c r="D787" s="384"/>
      <c r="E787" s="382"/>
      <c r="F787" s="200"/>
    </row>
    <row r="788" spans="2:6" s="286" customFormat="1" x14ac:dyDescent="0.3">
      <c r="B788" s="383"/>
      <c r="C788" s="383"/>
      <c r="D788" s="384"/>
      <c r="E788" s="382"/>
      <c r="F788" s="200"/>
    </row>
    <row r="789" spans="2:6" s="286" customFormat="1" x14ac:dyDescent="0.3">
      <c r="B789" s="383"/>
      <c r="C789" s="383"/>
      <c r="D789" s="384"/>
      <c r="E789" s="382"/>
      <c r="F789" s="200"/>
    </row>
    <row r="790" spans="2:6" s="286" customFormat="1" x14ac:dyDescent="0.3">
      <c r="B790" s="383"/>
      <c r="C790" s="383"/>
      <c r="D790" s="384"/>
      <c r="E790" s="382"/>
      <c r="F790" s="200"/>
    </row>
    <row r="791" spans="2:6" s="286" customFormat="1" x14ac:dyDescent="0.3">
      <c r="B791" s="383"/>
      <c r="C791" s="383"/>
      <c r="D791" s="384"/>
      <c r="E791" s="382"/>
      <c r="F791" s="200"/>
    </row>
    <row r="792" spans="2:6" s="286" customFormat="1" x14ac:dyDescent="0.3">
      <c r="B792" s="383"/>
      <c r="C792" s="383"/>
      <c r="D792" s="384"/>
      <c r="E792" s="382"/>
      <c r="F792" s="200"/>
    </row>
    <row r="793" spans="2:6" s="286" customFormat="1" x14ac:dyDescent="0.3">
      <c r="B793" s="383"/>
      <c r="C793" s="383"/>
      <c r="D793" s="384"/>
      <c r="E793" s="382"/>
      <c r="F793" s="200"/>
    </row>
    <row r="794" spans="2:6" s="286" customFormat="1" x14ac:dyDescent="0.3">
      <c r="B794" s="383"/>
      <c r="C794" s="383"/>
      <c r="D794" s="384"/>
      <c r="E794" s="382"/>
      <c r="F794" s="200"/>
    </row>
    <row r="795" spans="2:6" s="286" customFormat="1" x14ac:dyDescent="0.3">
      <c r="B795" s="383"/>
      <c r="C795" s="383"/>
      <c r="D795" s="384"/>
      <c r="E795" s="382"/>
      <c r="F795" s="200"/>
    </row>
    <row r="796" spans="2:6" s="286" customFormat="1" x14ac:dyDescent="0.3">
      <c r="B796" s="383"/>
      <c r="C796" s="383"/>
      <c r="D796" s="384"/>
      <c r="E796" s="382"/>
      <c r="F796" s="200"/>
    </row>
    <row r="797" spans="2:6" s="286" customFormat="1" x14ac:dyDescent="0.3">
      <c r="B797" s="383"/>
      <c r="C797" s="383"/>
      <c r="D797" s="384"/>
      <c r="E797" s="382"/>
      <c r="F797" s="200"/>
    </row>
    <row r="798" spans="2:6" s="286" customFormat="1" x14ac:dyDescent="0.3">
      <c r="B798" s="383"/>
      <c r="C798" s="383"/>
      <c r="D798" s="384"/>
      <c r="E798" s="382"/>
      <c r="F798" s="200"/>
    </row>
    <row r="799" spans="2:6" s="286" customFormat="1" x14ac:dyDescent="0.3">
      <c r="B799" s="383"/>
      <c r="C799" s="383"/>
      <c r="D799" s="384"/>
      <c r="E799" s="382"/>
      <c r="F799" s="200"/>
    </row>
    <row r="800" spans="2:6" s="286" customFormat="1" x14ac:dyDescent="0.3">
      <c r="B800" s="383"/>
      <c r="C800" s="383"/>
      <c r="D800" s="384"/>
      <c r="E800" s="382"/>
      <c r="F800" s="200"/>
    </row>
    <row r="801" spans="2:6" s="286" customFormat="1" x14ac:dyDescent="0.3">
      <c r="B801" s="383"/>
      <c r="C801" s="383"/>
      <c r="D801" s="384"/>
      <c r="E801" s="382"/>
      <c r="F801" s="200"/>
    </row>
    <row r="802" spans="2:6" s="286" customFormat="1" x14ac:dyDescent="0.3">
      <c r="B802" s="383"/>
      <c r="C802" s="383"/>
      <c r="D802" s="384"/>
      <c r="E802" s="382"/>
      <c r="F802" s="200"/>
    </row>
    <row r="803" spans="2:6" s="286" customFormat="1" x14ac:dyDescent="0.3">
      <c r="B803" s="383"/>
      <c r="C803" s="383"/>
      <c r="D803" s="384"/>
      <c r="E803" s="382"/>
      <c r="F803" s="200"/>
    </row>
    <row r="804" spans="2:6" s="286" customFormat="1" x14ac:dyDescent="0.3">
      <c r="B804" s="383"/>
      <c r="C804" s="383"/>
      <c r="D804" s="384"/>
      <c r="E804" s="382"/>
      <c r="F804" s="200"/>
    </row>
    <row r="805" spans="2:6" s="286" customFormat="1" x14ac:dyDescent="0.3">
      <c r="B805" s="383"/>
      <c r="C805" s="383"/>
      <c r="D805" s="384"/>
      <c r="E805" s="382"/>
      <c r="F805" s="200"/>
    </row>
    <row r="806" spans="2:6" s="286" customFormat="1" x14ac:dyDescent="0.3">
      <c r="B806" s="383"/>
      <c r="C806" s="383"/>
      <c r="D806" s="384"/>
      <c r="E806" s="382"/>
      <c r="F806" s="200"/>
    </row>
    <row r="807" spans="2:6" s="286" customFormat="1" x14ac:dyDescent="0.3">
      <c r="B807" s="383"/>
      <c r="C807" s="383"/>
      <c r="D807" s="384"/>
      <c r="E807" s="382"/>
      <c r="F807" s="200"/>
    </row>
    <row r="808" spans="2:6" s="286" customFormat="1" x14ac:dyDescent="0.3">
      <c r="B808" s="383"/>
      <c r="C808" s="383"/>
      <c r="D808" s="384"/>
      <c r="E808" s="382"/>
      <c r="F808" s="200"/>
    </row>
    <row r="809" spans="2:6" s="286" customFormat="1" x14ac:dyDescent="0.3">
      <c r="B809" s="383"/>
      <c r="C809" s="383"/>
      <c r="D809" s="384"/>
      <c r="E809" s="382"/>
      <c r="F809" s="200"/>
    </row>
    <row r="810" spans="2:6" s="286" customFormat="1" x14ac:dyDescent="0.3">
      <c r="B810" s="383"/>
      <c r="C810" s="383"/>
      <c r="D810" s="384"/>
      <c r="E810" s="382"/>
      <c r="F810" s="200"/>
    </row>
    <row r="811" spans="2:6" s="286" customFormat="1" x14ac:dyDescent="0.3">
      <c r="B811" s="383"/>
      <c r="C811" s="383"/>
      <c r="D811" s="384"/>
      <c r="E811" s="382"/>
      <c r="F811" s="200"/>
    </row>
    <row r="812" spans="2:6" s="286" customFormat="1" x14ac:dyDescent="0.3">
      <c r="B812" s="383"/>
      <c r="C812" s="383"/>
      <c r="D812" s="384"/>
      <c r="E812" s="382"/>
      <c r="F812" s="200"/>
    </row>
    <row r="813" spans="2:6" s="286" customFormat="1" x14ac:dyDescent="0.3">
      <c r="B813" s="383"/>
      <c r="C813" s="383"/>
      <c r="D813" s="384"/>
      <c r="E813" s="382"/>
      <c r="F813" s="200"/>
    </row>
    <row r="814" spans="2:6" s="286" customFormat="1" x14ac:dyDescent="0.3">
      <c r="B814" s="383"/>
      <c r="C814" s="383"/>
      <c r="D814" s="384"/>
      <c r="E814" s="382"/>
      <c r="F814" s="200"/>
    </row>
    <row r="815" spans="2:6" s="286" customFormat="1" x14ac:dyDescent="0.3">
      <c r="B815" s="383"/>
      <c r="C815" s="383"/>
      <c r="D815" s="384"/>
      <c r="E815" s="382"/>
      <c r="F815" s="200"/>
    </row>
    <row r="816" spans="2:6" s="286" customFormat="1" x14ac:dyDescent="0.3">
      <c r="B816" s="383"/>
      <c r="C816" s="383"/>
      <c r="D816" s="384"/>
      <c r="E816" s="382"/>
      <c r="F816" s="200"/>
    </row>
    <row r="817" spans="2:6" s="286" customFormat="1" x14ac:dyDescent="0.3">
      <c r="B817" s="383"/>
      <c r="C817" s="383"/>
      <c r="D817" s="384"/>
      <c r="E817" s="382"/>
      <c r="F817" s="200"/>
    </row>
    <row r="818" spans="2:6" s="286" customFormat="1" x14ac:dyDescent="0.3">
      <c r="B818" s="383"/>
      <c r="C818" s="383"/>
      <c r="D818" s="384"/>
      <c r="E818" s="382"/>
      <c r="F818" s="200"/>
    </row>
    <row r="819" spans="2:6" s="286" customFormat="1" x14ac:dyDescent="0.3">
      <c r="B819" s="383"/>
      <c r="C819" s="383"/>
      <c r="D819" s="384"/>
      <c r="E819" s="382"/>
      <c r="F819" s="200"/>
    </row>
    <row r="820" spans="2:6" s="286" customFormat="1" x14ac:dyDescent="0.3">
      <c r="B820" s="383"/>
      <c r="C820" s="383"/>
      <c r="D820" s="384"/>
      <c r="E820" s="382"/>
      <c r="F820" s="200"/>
    </row>
    <row r="821" spans="2:6" s="286" customFormat="1" x14ac:dyDescent="0.3">
      <c r="B821" s="383"/>
      <c r="C821" s="383"/>
      <c r="D821" s="384"/>
      <c r="E821" s="382"/>
      <c r="F821" s="200"/>
    </row>
    <row r="822" spans="2:6" s="286" customFormat="1" x14ac:dyDescent="0.3">
      <c r="B822" s="383"/>
      <c r="C822" s="383"/>
      <c r="D822" s="384"/>
      <c r="E822" s="382"/>
      <c r="F822" s="200"/>
    </row>
    <row r="823" spans="2:6" s="286" customFormat="1" x14ac:dyDescent="0.3">
      <c r="B823" s="383"/>
      <c r="C823" s="383"/>
      <c r="D823" s="384"/>
      <c r="E823" s="382"/>
      <c r="F823" s="200"/>
    </row>
    <row r="824" spans="2:6" s="286" customFormat="1" x14ac:dyDescent="0.3">
      <c r="B824" s="383"/>
      <c r="C824" s="383"/>
      <c r="D824" s="384"/>
      <c r="E824" s="382"/>
      <c r="F824" s="200"/>
    </row>
    <row r="825" spans="2:6" s="286" customFormat="1" x14ac:dyDescent="0.3">
      <c r="B825" s="383"/>
      <c r="C825" s="383"/>
      <c r="D825" s="384"/>
      <c r="E825" s="382"/>
      <c r="F825" s="200"/>
    </row>
    <row r="826" spans="2:6" s="286" customFormat="1" x14ac:dyDescent="0.3">
      <c r="B826" s="383"/>
      <c r="C826" s="383"/>
      <c r="D826" s="384"/>
      <c r="E826" s="382"/>
      <c r="F826" s="200"/>
    </row>
    <row r="827" spans="2:6" s="286" customFormat="1" x14ac:dyDescent="0.3">
      <c r="B827" s="383"/>
      <c r="C827" s="383"/>
      <c r="D827" s="384"/>
      <c r="E827" s="382"/>
      <c r="F827" s="200"/>
    </row>
    <row r="828" spans="2:6" s="286" customFormat="1" x14ac:dyDescent="0.3">
      <c r="B828" s="383"/>
      <c r="C828" s="383"/>
      <c r="D828" s="384"/>
      <c r="E828" s="382"/>
      <c r="F828" s="200"/>
    </row>
    <row r="829" spans="2:6" s="286" customFormat="1" x14ac:dyDescent="0.3">
      <c r="B829" s="383"/>
      <c r="C829" s="383"/>
      <c r="D829" s="384"/>
      <c r="E829" s="382"/>
      <c r="F829" s="200"/>
    </row>
    <row r="830" spans="2:6" s="286" customFormat="1" x14ac:dyDescent="0.3">
      <c r="B830" s="383"/>
      <c r="C830" s="383"/>
      <c r="D830" s="384"/>
      <c r="E830" s="382"/>
      <c r="F830" s="200"/>
    </row>
    <row r="831" spans="2:6" s="286" customFormat="1" x14ac:dyDescent="0.3">
      <c r="B831" s="383"/>
      <c r="C831" s="383"/>
      <c r="D831" s="384"/>
      <c r="E831" s="382"/>
      <c r="F831" s="200"/>
    </row>
    <row r="832" spans="2:6" s="286" customFormat="1" x14ac:dyDescent="0.3">
      <c r="B832" s="383"/>
      <c r="C832" s="383"/>
      <c r="D832" s="384"/>
      <c r="E832" s="382"/>
      <c r="F832" s="200"/>
    </row>
    <row r="833" spans="2:6" s="286" customFormat="1" x14ac:dyDescent="0.3">
      <c r="B833" s="383"/>
      <c r="C833" s="383"/>
      <c r="D833" s="384"/>
      <c r="E833" s="382"/>
      <c r="F833" s="200"/>
    </row>
    <row r="834" spans="2:6" s="286" customFormat="1" x14ac:dyDescent="0.3">
      <c r="B834" s="383"/>
      <c r="C834" s="383"/>
      <c r="D834" s="384"/>
      <c r="E834" s="382"/>
      <c r="F834" s="200"/>
    </row>
    <row r="835" spans="2:6" s="286" customFormat="1" x14ac:dyDescent="0.3">
      <c r="B835" s="383"/>
      <c r="C835" s="383"/>
      <c r="D835" s="384"/>
      <c r="E835" s="382"/>
      <c r="F835" s="200"/>
    </row>
    <row r="836" spans="2:6" s="286" customFormat="1" x14ac:dyDescent="0.3">
      <c r="B836" s="383"/>
      <c r="C836" s="383"/>
      <c r="D836" s="384"/>
      <c r="E836" s="382"/>
      <c r="F836" s="200"/>
    </row>
    <row r="837" spans="2:6" s="286" customFormat="1" x14ac:dyDescent="0.3">
      <c r="B837" s="383"/>
      <c r="C837" s="383"/>
      <c r="D837" s="384"/>
      <c r="E837" s="382"/>
      <c r="F837" s="200"/>
    </row>
    <row r="838" spans="2:6" s="286" customFormat="1" x14ac:dyDescent="0.3">
      <c r="B838" s="383"/>
      <c r="C838" s="383"/>
      <c r="D838" s="384"/>
      <c r="E838" s="382"/>
      <c r="F838" s="200"/>
    </row>
    <row r="839" spans="2:6" s="286" customFormat="1" x14ac:dyDescent="0.3">
      <c r="B839" s="383"/>
      <c r="C839" s="383"/>
      <c r="D839" s="384"/>
      <c r="E839" s="382"/>
      <c r="F839" s="200"/>
    </row>
    <row r="840" spans="2:6" s="286" customFormat="1" x14ac:dyDescent="0.3">
      <c r="B840" s="383"/>
      <c r="C840" s="383"/>
      <c r="D840" s="384"/>
      <c r="E840" s="382"/>
      <c r="F840" s="200"/>
    </row>
    <row r="841" spans="2:6" s="286" customFormat="1" x14ac:dyDescent="0.3">
      <c r="B841" s="383"/>
      <c r="C841" s="383"/>
      <c r="D841" s="384"/>
      <c r="E841" s="382"/>
      <c r="F841" s="200"/>
    </row>
    <row r="842" spans="2:6" s="286" customFormat="1" x14ac:dyDescent="0.3">
      <c r="B842" s="383"/>
      <c r="C842" s="383"/>
      <c r="D842" s="384"/>
      <c r="E842" s="382"/>
      <c r="F842" s="200"/>
    </row>
    <row r="843" spans="2:6" s="286" customFormat="1" x14ac:dyDescent="0.3">
      <c r="B843" s="383"/>
      <c r="C843" s="383"/>
      <c r="D843" s="384"/>
      <c r="E843" s="382"/>
      <c r="F843" s="200"/>
    </row>
    <row r="844" spans="2:6" s="286" customFormat="1" x14ac:dyDescent="0.3">
      <c r="B844" s="383"/>
      <c r="C844" s="383"/>
      <c r="D844" s="384"/>
      <c r="E844" s="382"/>
      <c r="F844" s="200"/>
    </row>
    <row r="845" spans="2:6" s="286" customFormat="1" x14ac:dyDescent="0.3">
      <c r="B845" s="383"/>
      <c r="C845" s="383"/>
      <c r="D845" s="384"/>
      <c r="E845" s="382"/>
      <c r="F845" s="200"/>
    </row>
    <row r="846" spans="2:6" s="286" customFormat="1" x14ac:dyDescent="0.3">
      <c r="B846" s="383"/>
      <c r="C846" s="383"/>
      <c r="D846" s="384"/>
      <c r="E846" s="382"/>
      <c r="F846" s="200"/>
    </row>
    <row r="847" spans="2:6" s="286" customFormat="1" x14ac:dyDescent="0.3">
      <c r="B847" s="383"/>
      <c r="C847" s="383"/>
      <c r="D847" s="384"/>
      <c r="E847" s="382"/>
      <c r="F847" s="200"/>
    </row>
    <row r="848" spans="2:6" s="286" customFormat="1" x14ac:dyDescent="0.3">
      <c r="B848" s="383"/>
      <c r="C848" s="383"/>
      <c r="D848" s="384"/>
      <c r="E848" s="382"/>
      <c r="F848" s="200"/>
    </row>
    <row r="849" spans="2:6" s="286" customFormat="1" x14ac:dyDescent="0.3">
      <c r="B849" s="383"/>
      <c r="C849" s="383"/>
      <c r="D849" s="384"/>
      <c r="E849" s="382"/>
      <c r="F849" s="200"/>
    </row>
    <row r="850" spans="2:6" s="286" customFormat="1" x14ac:dyDescent="0.3">
      <c r="B850" s="383"/>
      <c r="C850" s="383"/>
      <c r="D850" s="384"/>
      <c r="E850" s="382"/>
      <c r="F850" s="200"/>
    </row>
    <row r="851" spans="2:6" s="286" customFormat="1" x14ac:dyDescent="0.3">
      <c r="B851" s="383"/>
      <c r="C851" s="383"/>
      <c r="D851" s="384"/>
      <c r="E851" s="382"/>
      <c r="F851" s="200"/>
    </row>
    <row r="852" spans="2:6" s="286" customFormat="1" x14ac:dyDescent="0.3">
      <c r="B852" s="383"/>
      <c r="C852" s="383"/>
      <c r="D852" s="384"/>
      <c r="E852" s="382"/>
      <c r="F852" s="200"/>
    </row>
    <row r="853" spans="2:6" s="286" customFormat="1" x14ac:dyDescent="0.3">
      <c r="B853" s="383"/>
      <c r="C853" s="383"/>
      <c r="D853" s="384"/>
      <c r="E853" s="382"/>
      <c r="F853" s="200"/>
    </row>
    <row r="854" spans="2:6" s="286" customFormat="1" x14ac:dyDescent="0.3">
      <c r="B854" s="383"/>
      <c r="C854" s="383"/>
      <c r="D854" s="384"/>
      <c r="E854" s="382"/>
      <c r="F854" s="200"/>
    </row>
    <row r="855" spans="2:6" s="286" customFormat="1" x14ac:dyDescent="0.3">
      <c r="B855" s="383"/>
      <c r="C855" s="383"/>
      <c r="D855" s="384"/>
      <c r="E855" s="382"/>
      <c r="F855" s="200"/>
    </row>
    <row r="856" spans="2:6" s="286" customFormat="1" x14ac:dyDescent="0.3">
      <c r="B856" s="383"/>
      <c r="C856" s="383"/>
      <c r="D856" s="384"/>
      <c r="E856" s="382"/>
      <c r="F856" s="200"/>
    </row>
    <row r="857" spans="2:6" s="286" customFormat="1" x14ac:dyDescent="0.3">
      <c r="B857" s="383"/>
      <c r="C857" s="383"/>
      <c r="D857" s="384"/>
      <c r="E857" s="382"/>
      <c r="F857" s="200"/>
    </row>
    <row r="858" spans="2:6" s="286" customFormat="1" x14ac:dyDescent="0.3">
      <c r="B858" s="383"/>
      <c r="C858" s="383"/>
      <c r="D858" s="384"/>
      <c r="E858" s="382"/>
      <c r="F858" s="200"/>
    </row>
    <row r="859" spans="2:6" s="286" customFormat="1" x14ac:dyDescent="0.3">
      <c r="B859" s="383"/>
      <c r="C859" s="383"/>
      <c r="D859" s="384"/>
      <c r="E859" s="382"/>
      <c r="F859" s="200"/>
    </row>
    <row r="860" spans="2:6" s="286" customFormat="1" x14ac:dyDescent="0.3">
      <c r="B860" s="383"/>
      <c r="C860" s="383"/>
      <c r="D860" s="384"/>
      <c r="E860" s="382"/>
      <c r="F860" s="200"/>
    </row>
    <row r="861" spans="2:6" s="286" customFormat="1" x14ac:dyDescent="0.3">
      <c r="B861" s="383"/>
      <c r="C861" s="383"/>
      <c r="D861" s="384"/>
      <c r="E861" s="382"/>
      <c r="F861" s="200"/>
    </row>
    <row r="862" spans="2:6" s="286" customFormat="1" x14ac:dyDescent="0.3">
      <c r="B862" s="383"/>
      <c r="C862" s="383"/>
      <c r="D862" s="384"/>
      <c r="E862" s="382"/>
      <c r="F862" s="200"/>
    </row>
    <row r="863" spans="2:6" s="286" customFormat="1" x14ac:dyDescent="0.3">
      <c r="B863" s="383"/>
      <c r="C863" s="383"/>
      <c r="D863" s="384"/>
      <c r="E863" s="382"/>
      <c r="F863" s="200"/>
    </row>
    <row r="864" spans="2:6" s="286" customFormat="1" x14ac:dyDescent="0.3">
      <c r="B864" s="383"/>
      <c r="C864" s="383"/>
      <c r="D864" s="384"/>
      <c r="E864" s="382"/>
      <c r="F864" s="200"/>
    </row>
    <row r="865" spans="2:6" s="286" customFormat="1" x14ac:dyDescent="0.3">
      <c r="B865" s="383"/>
      <c r="C865" s="383"/>
      <c r="D865" s="384"/>
      <c r="E865" s="382"/>
      <c r="F865" s="200"/>
    </row>
    <row r="866" spans="2:6" s="286" customFormat="1" x14ac:dyDescent="0.3">
      <c r="B866" s="383"/>
      <c r="C866" s="383"/>
      <c r="D866" s="384"/>
      <c r="E866" s="382"/>
      <c r="F866" s="200"/>
    </row>
    <row r="867" spans="2:6" s="286" customFormat="1" x14ac:dyDescent="0.3">
      <c r="B867" s="383"/>
      <c r="C867" s="383"/>
      <c r="D867" s="384"/>
      <c r="E867" s="382"/>
      <c r="F867" s="200"/>
    </row>
    <row r="868" spans="2:6" s="286" customFormat="1" x14ac:dyDescent="0.3">
      <c r="B868" s="383"/>
      <c r="C868" s="383"/>
      <c r="D868" s="384"/>
      <c r="E868" s="382"/>
      <c r="F868" s="200"/>
    </row>
    <row r="869" spans="2:6" s="286" customFormat="1" x14ac:dyDescent="0.3">
      <c r="B869" s="383"/>
      <c r="C869" s="383"/>
      <c r="D869" s="384"/>
      <c r="E869" s="382"/>
      <c r="F869" s="200"/>
    </row>
    <row r="870" spans="2:6" s="286" customFormat="1" x14ac:dyDescent="0.3">
      <c r="B870" s="383"/>
      <c r="C870" s="383"/>
      <c r="D870" s="384"/>
      <c r="E870" s="382"/>
      <c r="F870" s="200"/>
    </row>
    <row r="871" spans="2:6" s="286" customFormat="1" x14ac:dyDescent="0.3">
      <c r="B871" s="383"/>
      <c r="C871" s="383"/>
      <c r="D871" s="384"/>
      <c r="E871" s="382"/>
      <c r="F871" s="200"/>
    </row>
    <row r="872" spans="2:6" s="286" customFormat="1" x14ac:dyDescent="0.3">
      <c r="B872" s="383"/>
      <c r="C872" s="383"/>
      <c r="D872" s="384"/>
      <c r="E872" s="382"/>
      <c r="F872" s="200"/>
    </row>
    <row r="873" spans="2:6" s="286" customFormat="1" x14ac:dyDescent="0.3">
      <c r="B873" s="383"/>
      <c r="C873" s="383"/>
      <c r="D873" s="384"/>
      <c r="E873" s="382"/>
      <c r="F873" s="200"/>
    </row>
    <row r="874" spans="2:6" s="286" customFormat="1" x14ac:dyDescent="0.3">
      <c r="B874" s="383"/>
      <c r="C874" s="383"/>
      <c r="D874" s="384"/>
      <c r="E874" s="382"/>
      <c r="F874" s="200"/>
    </row>
    <row r="875" spans="2:6" s="286" customFormat="1" x14ac:dyDescent="0.3">
      <c r="B875" s="383"/>
      <c r="C875" s="383"/>
      <c r="D875" s="384"/>
      <c r="E875" s="382"/>
      <c r="F875" s="200"/>
    </row>
    <row r="876" spans="2:6" s="286" customFormat="1" x14ac:dyDescent="0.3">
      <c r="B876" s="383"/>
      <c r="C876" s="383"/>
      <c r="D876" s="384"/>
      <c r="E876" s="382"/>
      <c r="F876" s="200"/>
    </row>
    <row r="877" spans="2:6" s="286" customFormat="1" x14ac:dyDescent="0.3">
      <c r="B877" s="383"/>
      <c r="C877" s="383"/>
      <c r="D877" s="384"/>
      <c r="E877" s="382"/>
      <c r="F877" s="200"/>
    </row>
    <row r="878" spans="2:6" s="286" customFormat="1" x14ac:dyDescent="0.3">
      <c r="B878" s="383"/>
      <c r="C878" s="383"/>
      <c r="D878" s="384"/>
      <c r="E878" s="382"/>
      <c r="F878" s="200"/>
    </row>
    <row r="879" spans="2:6" s="286" customFormat="1" x14ac:dyDescent="0.3">
      <c r="B879" s="383"/>
      <c r="C879" s="383"/>
      <c r="D879" s="384"/>
      <c r="E879" s="382"/>
      <c r="F879" s="200"/>
    </row>
    <row r="880" spans="2:6" s="286" customFormat="1" x14ac:dyDescent="0.3">
      <c r="B880" s="383"/>
      <c r="C880" s="383"/>
      <c r="D880" s="384"/>
      <c r="E880" s="382"/>
      <c r="F880" s="200"/>
    </row>
    <row r="881" spans="2:6" s="286" customFormat="1" x14ac:dyDescent="0.3">
      <c r="B881" s="383"/>
      <c r="C881" s="383"/>
      <c r="D881" s="384"/>
      <c r="E881" s="382"/>
      <c r="F881" s="200"/>
    </row>
    <row r="882" spans="2:6" s="286" customFormat="1" x14ac:dyDescent="0.3">
      <c r="B882" s="383"/>
      <c r="C882" s="383"/>
      <c r="D882" s="384"/>
      <c r="E882" s="382"/>
      <c r="F882" s="200"/>
    </row>
    <row r="883" spans="2:6" s="286" customFormat="1" x14ac:dyDescent="0.3">
      <c r="B883" s="383"/>
      <c r="C883" s="383"/>
      <c r="D883" s="384"/>
      <c r="E883" s="382"/>
      <c r="F883" s="200"/>
    </row>
    <row r="884" spans="2:6" s="286" customFormat="1" x14ac:dyDescent="0.3">
      <c r="B884" s="383"/>
      <c r="C884" s="383"/>
      <c r="D884" s="384"/>
      <c r="E884" s="382"/>
      <c r="F884" s="200"/>
    </row>
    <row r="885" spans="2:6" s="286" customFormat="1" x14ac:dyDescent="0.3">
      <c r="B885" s="383"/>
      <c r="C885" s="383"/>
      <c r="D885" s="384"/>
      <c r="E885" s="382"/>
      <c r="F885" s="200"/>
    </row>
    <row r="886" spans="2:6" s="286" customFormat="1" x14ac:dyDescent="0.3">
      <c r="B886" s="383"/>
      <c r="C886" s="383"/>
      <c r="D886" s="384"/>
      <c r="E886" s="382"/>
      <c r="F886" s="200"/>
    </row>
    <row r="887" spans="2:6" s="286" customFormat="1" x14ac:dyDescent="0.3">
      <c r="B887" s="383"/>
      <c r="C887" s="383"/>
      <c r="D887" s="384"/>
      <c r="E887" s="382"/>
      <c r="F887" s="200"/>
    </row>
    <row r="888" spans="2:6" s="286" customFormat="1" x14ac:dyDescent="0.3">
      <c r="B888" s="383"/>
      <c r="C888" s="383"/>
      <c r="D888" s="384"/>
      <c r="E888" s="382"/>
      <c r="F888" s="200"/>
    </row>
    <row r="889" spans="2:6" s="286" customFormat="1" x14ac:dyDescent="0.3">
      <c r="B889" s="383"/>
      <c r="C889" s="383"/>
      <c r="D889" s="384"/>
      <c r="E889" s="382"/>
      <c r="F889" s="200"/>
    </row>
    <row r="890" spans="2:6" s="286" customFormat="1" x14ac:dyDescent="0.3">
      <c r="B890" s="383"/>
      <c r="C890" s="383"/>
      <c r="D890" s="384"/>
      <c r="E890" s="382"/>
      <c r="F890" s="200"/>
    </row>
    <row r="891" spans="2:6" s="286" customFormat="1" x14ac:dyDescent="0.3">
      <c r="B891" s="383"/>
      <c r="C891" s="383"/>
      <c r="D891" s="384"/>
      <c r="E891" s="382"/>
      <c r="F891" s="200"/>
    </row>
    <row r="892" spans="2:6" s="286" customFormat="1" x14ac:dyDescent="0.3">
      <c r="B892" s="383"/>
      <c r="C892" s="383"/>
      <c r="D892" s="384"/>
      <c r="E892" s="382"/>
      <c r="F892" s="200"/>
    </row>
    <row r="893" spans="2:6" s="286" customFormat="1" x14ac:dyDescent="0.3">
      <c r="B893" s="383"/>
      <c r="C893" s="383"/>
      <c r="D893" s="384"/>
      <c r="E893" s="382"/>
      <c r="F893" s="200"/>
    </row>
    <row r="894" spans="2:6" s="286" customFormat="1" x14ac:dyDescent="0.3">
      <c r="B894" s="383"/>
      <c r="C894" s="383"/>
      <c r="D894" s="384"/>
      <c r="E894" s="382"/>
      <c r="F894" s="200"/>
    </row>
    <row r="895" spans="2:6" s="286" customFormat="1" x14ac:dyDescent="0.3">
      <c r="B895" s="383"/>
      <c r="C895" s="383"/>
      <c r="D895" s="384"/>
      <c r="E895" s="382"/>
      <c r="F895" s="200"/>
    </row>
    <row r="896" spans="2:6" s="286" customFormat="1" x14ac:dyDescent="0.3">
      <c r="B896" s="383"/>
      <c r="C896" s="383"/>
      <c r="D896" s="384"/>
      <c r="E896" s="382"/>
      <c r="F896" s="200"/>
    </row>
    <row r="897" spans="2:6" s="286" customFormat="1" x14ac:dyDescent="0.3">
      <c r="B897" s="383"/>
      <c r="C897" s="383"/>
      <c r="D897" s="384"/>
      <c r="E897" s="382"/>
      <c r="F897" s="200"/>
    </row>
    <row r="898" spans="2:6" s="286" customFormat="1" x14ac:dyDescent="0.3">
      <c r="B898" s="383"/>
      <c r="C898" s="383"/>
      <c r="D898" s="384"/>
      <c r="E898" s="382"/>
      <c r="F898" s="200"/>
    </row>
    <row r="899" spans="2:6" s="286" customFormat="1" x14ac:dyDescent="0.3">
      <c r="B899" s="383"/>
      <c r="C899" s="383"/>
      <c r="D899" s="384"/>
      <c r="E899" s="382"/>
      <c r="F899" s="200"/>
    </row>
    <row r="900" spans="2:6" s="286" customFormat="1" x14ac:dyDescent="0.3">
      <c r="B900" s="383"/>
      <c r="C900" s="383"/>
      <c r="D900" s="384"/>
      <c r="E900" s="382"/>
      <c r="F900" s="200"/>
    </row>
    <row r="901" spans="2:6" s="286" customFormat="1" x14ac:dyDescent="0.3">
      <c r="B901" s="383"/>
      <c r="C901" s="383"/>
      <c r="D901" s="384"/>
      <c r="E901" s="382"/>
      <c r="F901" s="200"/>
    </row>
    <row r="902" spans="2:6" s="286" customFormat="1" x14ac:dyDescent="0.3">
      <c r="B902" s="383"/>
      <c r="C902" s="383"/>
      <c r="D902" s="384"/>
      <c r="E902" s="382"/>
      <c r="F902" s="200"/>
    </row>
    <row r="903" spans="2:6" s="286" customFormat="1" x14ac:dyDescent="0.3">
      <c r="B903" s="383"/>
      <c r="C903" s="383"/>
      <c r="D903" s="384"/>
      <c r="E903" s="382"/>
      <c r="F903" s="200"/>
    </row>
    <row r="904" spans="2:6" s="286" customFormat="1" x14ac:dyDescent="0.3">
      <c r="B904" s="383"/>
      <c r="C904" s="383"/>
      <c r="D904" s="384"/>
      <c r="E904" s="382"/>
      <c r="F904" s="200"/>
    </row>
    <row r="905" spans="2:6" s="286" customFormat="1" x14ac:dyDescent="0.3">
      <c r="B905" s="383"/>
      <c r="C905" s="383"/>
      <c r="D905" s="384"/>
      <c r="E905" s="382"/>
      <c r="F905" s="200"/>
    </row>
    <row r="906" spans="2:6" s="286" customFormat="1" x14ac:dyDescent="0.3">
      <c r="B906" s="383"/>
      <c r="C906" s="383"/>
      <c r="D906" s="384"/>
      <c r="E906" s="382"/>
      <c r="F906" s="200"/>
    </row>
    <row r="907" spans="2:6" s="286" customFormat="1" x14ac:dyDescent="0.3">
      <c r="B907" s="383"/>
      <c r="C907" s="383"/>
      <c r="D907" s="384"/>
      <c r="E907" s="382"/>
      <c r="F907" s="200"/>
    </row>
    <row r="908" spans="2:6" s="286" customFormat="1" x14ac:dyDescent="0.3">
      <c r="B908" s="383"/>
      <c r="C908" s="383"/>
      <c r="D908" s="384"/>
      <c r="E908" s="382"/>
      <c r="F908" s="200"/>
    </row>
    <row r="909" spans="2:6" s="286" customFormat="1" x14ac:dyDescent="0.3">
      <c r="B909" s="383"/>
      <c r="C909" s="383"/>
      <c r="D909" s="384"/>
      <c r="E909" s="382"/>
      <c r="F909" s="200"/>
    </row>
    <row r="910" spans="2:6" s="286" customFormat="1" x14ac:dyDescent="0.3">
      <c r="B910" s="383"/>
      <c r="C910" s="383"/>
      <c r="D910" s="384"/>
      <c r="E910" s="382"/>
      <c r="F910" s="200"/>
    </row>
    <row r="911" spans="2:6" s="286" customFormat="1" x14ac:dyDescent="0.3">
      <c r="B911" s="383"/>
      <c r="C911" s="383"/>
      <c r="D911" s="384"/>
      <c r="E911" s="382"/>
      <c r="F911" s="200"/>
    </row>
    <row r="912" spans="2:6" s="286" customFormat="1" x14ac:dyDescent="0.3">
      <c r="B912" s="383"/>
      <c r="C912" s="383"/>
      <c r="D912" s="384"/>
      <c r="E912" s="382"/>
      <c r="F912" s="200"/>
    </row>
    <row r="913" spans="2:6" s="286" customFormat="1" x14ac:dyDescent="0.3">
      <c r="B913" s="383"/>
      <c r="C913" s="383"/>
      <c r="D913" s="384"/>
      <c r="E913" s="382"/>
      <c r="F913" s="200"/>
    </row>
    <row r="914" spans="2:6" s="286" customFormat="1" x14ac:dyDescent="0.3">
      <c r="B914" s="383"/>
      <c r="C914" s="383"/>
      <c r="D914" s="384"/>
      <c r="E914" s="382"/>
      <c r="F914" s="200"/>
    </row>
    <row r="915" spans="2:6" s="286" customFormat="1" x14ac:dyDescent="0.3">
      <c r="B915" s="383"/>
      <c r="C915" s="383"/>
      <c r="D915" s="384"/>
      <c r="E915" s="382"/>
      <c r="F915" s="200"/>
    </row>
    <row r="916" spans="2:6" s="286" customFormat="1" x14ac:dyDescent="0.3">
      <c r="B916" s="383"/>
      <c r="C916" s="383"/>
      <c r="D916" s="384"/>
      <c r="E916" s="382"/>
      <c r="F916" s="200"/>
    </row>
    <row r="917" spans="2:6" s="286" customFormat="1" x14ac:dyDescent="0.3">
      <c r="B917" s="383"/>
      <c r="C917" s="383"/>
      <c r="D917" s="384"/>
      <c r="E917" s="382"/>
      <c r="F917" s="200"/>
    </row>
    <row r="918" spans="2:6" s="286" customFormat="1" x14ac:dyDescent="0.3">
      <c r="B918" s="383"/>
      <c r="C918" s="383"/>
      <c r="D918" s="384"/>
      <c r="E918" s="382"/>
      <c r="F918" s="200"/>
    </row>
    <row r="919" spans="2:6" s="286" customFormat="1" x14ac:dyDescent="0.3">
      <c r="B919" s="383"/>
      <c r="C919" s="383"/>
      <c r="D919" s="384"/>
      <c r="E919" s="382"/>
      <c r="F919" s="200"/>
    </row>
    <row r="920" spans="2:6" s="286" customFormat="1" x14ac:dyDescent="0.3">
      <c r="B920" s="383"/>
      <c r="C920" s="383"/>
      <c r="D920" s="384"/>
      <c r="E920" s="382"/>
      <c r="F920" s="200"/>
    </row>
    <row r="921" spans="2:6" s="286" customFormat="1" x14ac:dyDescent="0.3">
      <c r="B921" s="383"/>
      <c r="C921" s="383"/>
      <c r="D921" s="384"/>
      <c r="E921" s="382"/>
      <c r="F921" s="200"/>
    </row>
    <row r="922" spans="2:6" s="286" customFormat="1" x14ac:dyDescent="0.3">
      <c r="B922" s="383"/>
      <c r="C922" s="383"/>
      <c r="D922" s="384"/>
      <c r="E922" s="382"/>
      <c r="F922" s="200"/>
    </row>
    <row r="923" spans="2:6" s="286" customFormat="1" x14ac:dyDescent="0.3">
      <c r="B923" s="383"/>
      <c r="C923" s="383"/>
      <c r="D923" s="384"/>
      <c r="E923" s="382"/>
      <c r="F923" s="200"/>
    </row>
    <row r="924" spans="2:6" s="286" customFormat="1" x14ac:dyDescent="0.3">
      <c r="B924" s="383"/>
      <c r="C924" s="383"/>
      <c r="D924" s="384"/>
      <c r="E924" s="382"/>
      <c r="F924" s="200"/>
    </row>
    <row r="925" spans="2:6" s="286" customFormat="1" x14ac:dyDescent="0.3">
      <c r="B925" s="383"/>
      <c r="C925" s="383"/>
      <c r="D925" s="384"/>
      <c r="E925" s="382"/>
      <c r="F925" s="200"/>
    </row>
    <row r="926" spans="2:6" s="286" customFormat="1" x14ac:dyDescent="0.3">
      <c r="B926" s="383"/>
      <c r="C926" s="383"/>
      <c r="D926" s="384"/>
      <c r="E926" s="382"/>
      <c r="F926" s="200"/>
    </row>
    <row r="927" spans="2:6" s="286" customFormat="1" x14ac:dyDescent="0.3">
      <c r="B927" s="383"/>
      <c r="C927" s="383"/>
      <c r="D927" s="384"/>
      <c r="E927" s="382"/>
      <c r="F927" s="200"/>
    </row>
    <row r="928" spans="2:6" s="286" customFormat="1" x14ac:dyDescent="0.3">
      <c r="B928" s="383"/>
      <c r="C928" s="383"/>
      <c r="D928" s="384"/>
      <c r="E928" s="382"/>
      <c r="F928" s="200"/>
    </row>
    <row r="929" spans="2:6" s="286" customFormat="1" x14ac:dyDescent="0.3">
      <c r="B929" s="383"/>
      <c r="C929" s="383"/>
      <c r="D929" s="384"/>
      <c r="E929" s="382"/>
      <c r="F929" s="200"/>
    </row>
    <row r="930" spans="2:6" s="286" customFormat="1" x14ac:dyDescent="0.3">
      <c r="B930" s="383"/>
      <c r="C930" s="383"/>
      <c r="D930" s="384"/>
      <c r="E930" s="382"/>
      <c r="F930" s="200"/>
    </row>
    <row r="931" spans="2:6" s="286" customFormat="1" x14ac:dyDescent="0.3">
      <c r="B931" s="383"/>
      <c r="C931" s="383"/>
      <c r="D931" s="384"/>
      <c r="E931" s="382"/>
      <c r="F931" s="200"/>
    </row>
    <row r="932" spans="2:6" s="286" customFormat="1" x14ac:dyDescent="0.3">
      <c r="B932" s="383"/>
      <c r="C932" s="383"/>
      <c r="D932" s="384"/>
      <c r="E932" s="382"/>
      <c r="F932" s="200"/>
    </row>
    <row r="933" spans="2:6" s="286" customFormat="1" x14ac:dyDescent="0.3">
      <c r="B933" s="383"/>
      <c r="C933" s="383"/>
      <c r="D933" s="384"/>
      <c r="E933" s="382"/>
      <c r="F933" s="200"/>
    </row>
    <row r="934" spans="2:6" s="286" customFormat="1" x14ac:dyDescent="0.3">
      <c r="B934" s="383"/>
      <c r="C934" s="383"/>
      <c r="D934" s="384"/>
      <c r="E934" s="382"/>
      <c r="F934" s="200"/>
    </row>
    <row r="935" spans="2:6" s="286" customFormat="1" x14ac:dyDescent="0.3">
      <c r="B935" s="383"/>
      <c r="C935" s="383"/>
      <c r="D935" s="384"/>
      <c r="E935" s="382"/>
      <c r="F935" s="200"/>
    </row>
    <row r="936" spans="2:6" s="286" customFormat="1" x14ac:dyDescent="0.3">
      <c r="B936" s="383"/>
      <c r="C936" s="383"/>
      <c r="D936" s="384"/>
      <c r="E936" s="382"/>
      <c r="F936" s="200"/>
    </row>
    <row r="937" spans="2:6" s="286" customFormat="1" x14ac:dyDescent="0.3">
      <c r="B937" s="383"/>
      <c r="C937" s="383"/>
      <c r="D937" s="384"/>
      <c r="E937" s="382"/>
      <c r="F937" s="200"/>
    </row>
    <row r="938" spans="2:6" s="286" customFormat="1" x14ac:dyDescent="0.3">
      <c r="B938" s="383"/>
      <c r="C938" s="383"/>
      <c r="D938" s="384"/>
      <c r="E938" s="382"/>
      <c r="F938" s="200"/>
    </row>
    <row r="939" spans="2:6" s="286" customFormat="1" x14ac:dyDescent="0.3">
      <c r="B939" s="383"/>
      <c r="C939" s="383"/>
      <c r="D939" s="384"/>
      <c r="E939" s="382"/>
      <c r="F939" s="200"/>
    </row>
    <row r="940" spans="2:6" s="286" customFormat="1" x14ac:dyDescent="0.3">
      <c r="B940" s="383"/>
      <c r="C940" s="383"/>
      <c r="D940" s="384"/>
      <c r="E940" s="382"/>
      <c r="F940" s="200"/>
    </row>
    <row r="941" spans="2:6" s="286" customFormat="1" x14ac:dyDescent="0.3">
      <c r="B941" s="383"/>
      <c r="C941" s="383"/>
      <c r="D941" s="384"/>
      <c r="E941" s="382"/>
      <c r="F941" s="200"/>
    </row>
    <row r="942" spans="2:6" s="286" customFormat="1" x14ac:dyDescent="0.3">
      <c r="B942" s="383"/>
      <c r="C942" s="383"/>
      <c r="D942" s="384"/>
      <c r="E942" s="382"/>
      <c r="F942" s="200"/>
    </row>
    <row r="943" spans="2:6" s="286" customFormat="1" x14ac:dyDescent="0.3">
      <c r="B943" s="383"/>
      <c r="C943" s="383"/>
      <c r="D943" s="384"/>
      <c r="E943" s="382"/>
      <c r="F943" s="200"/>
    </row>
    <row r="944" spans="2:6" s="286" customFormat="1" x14ac:dyDescent="0.3">
      <c r="B944" s="383"/>
      <c r="C944" s="383"/>
      <c r="D944" s="384"/>
      <c r="E944" s="382"/>
      <c r="F944" s="200"/>
    </row>
    <row r="945" spans="2:6" s="286" customFormat="1" x14ac:dyDescent="0.3">
      <c r="B945" s="383"/>
      <c r="C945" s="383"/>
      <c r="D945" s="384"/>
      <c r="E945" s="382"/>
      <c r="F945" s="200"/>
    </row>
    <row r="946" spans="2:6" s="286" customFormat="1" x14ac:dyDescent="0.3">
      <c r="B946" s="383"/>
      <c r="C946" s="383"/>
      <c r="D946" s="384"/>
      <c r="E946" s="382"/>
      <c r="F946" s="200"/>
    </row>
    <row r="947" spans="2:6" s="286" customFormat="1" x14ac:dyDescent="0.3">
      <c r="B947" s="383"/>
      <c r="C947" s="383"/>
      <c r="D947" s="384"/>
      <c r="E947" s="382"/>
      <c r="F947" s="200"/>
    </row>
    <row r="948" spans="2:6" s="286" customFormat="1" x14ac:dyDescent="0.3">
      <c r="B948" s="383"/>
      <c r="C948" s="383"/>
      <c r="D948" s="384"/>
      <c r="E948" s="382"/>
      <c r="F948" s="200"/>
    </row>
    <row r="949" spans="2:6" s="286" customFormat="1" x14ac:dyDescent="0.3">
      <c r="B949" s="383"/>
      <c r="C949" s="383"/>
      <c r="D949" s="384"/>
      <c r="E949" s="382"/>
      <c r="F949" s="200"/>
    </row>
    <row r="950" spans="2:6" s="286" customFormat="1" x14ac:dyDescent="0.3">
      <c r="B950" s="383"/>
      <c r="C950" s="383"/>
      <c r="D950" s="384"/>
      <c r="E950" s="382"/>
      <c r="F950" s="200"/>
    </row>
    <row r="951" spans="2:6" s="286" customFormat="1" x14ac:dyDescent="0.3">
      <c r="B951" s="383"/>
      <c r="C951" s="383"/>
      <c r="D951" s="384"/>
      <c r="E951" s="382"/>
      <c r="F951" s="200"/>
    </row>
    <row r="952" spans="2:6" s="286" customFormat="1" x14ac:dyDescent="0.3">
      <c r="B952" s="383"/>
      <c r="C952" s="383"/>
      <c r="D952" s="384"/>
      <c r="E952" s="382"/>
      <c r="F952" s="200"/>
    </row>
    <row r="953" spans="2:6" s="286" customFormat="1" x14ac:dyDescent="0.3">
      <c r="B953" s="383"/>
      <c r="C953" s="383"/>
      <c r="D953" s="384"/>
      <c r="E953" s="382"/>
      <c r="F953" s="200"/>
    </row>
    <row r="954" spans="2:6" s="286" customFormat="1" x14ac:dyDescent="0.3">
      <c r="B954" s="383"/>
      <c r="C954" s="383"/>
      <c r="D954" s="384"/>
      <c r="E954" s="382"/>
      <c r="F954" s="200"/>
    </row>
    <row r="955" spans="2:6" s="286" customFormat="1" x14ac:dyDescent="0.3">
      <c r="B955" s="383"/>
      <c r="C955" s="383"/>
      <c r="D955" s="384"/>
      <c r="E955" s="382"/>
      <c r="F955" s="200"/>
    </row>
    <row r="956" spans="2:6" s="286" customFormat="1" x14ac:dyDescent="0.3">
      <c r="B956" s="383"/>
      <c r="C956" s="383"/>
      <c r="D956" s="384"/>
      <c r="E956" s="382"/>
      <c r="F956" s="200"/>
    </row>
    <row r="957" spans="2:6" s="286" customFormat="1" x14ac:dyDescent="0.3">
      <c r="B957" s="383"/>
      <c r="C957" s="383"/>
      <c r="D957" s="384"/>
      <c r="E957" s="382"/>
      <c r="F957" s="200"/>
    </row>
    <row r="958" spans="2:6" s="286" customFormat="1" x14ac:dyDescent="0.3">
      <c r="B958" s="383"/>
      <c r="C958" s="383"/>
      <c r="D958" s="384"/>
      <c r="E958" s="382"/>
      <c r="F958" s="200"/>
    </row>
    <row r="959" spans="2:6" s="286" customFormat="1" x14ac:dyDescent="0.3">
      <c r="B959" s="383"/>
      <c r="C959" s="383"/>
      <c r="D959" s="384"/>
      <c r="E959" s="382"/>
      <c r="F959" s="200"/>
    </row>
    <row r="960" spans="2:6" s="286" customFormat="1" x14ac:dyDescent="0.3">
      <c r="B960" s="383"/>
      <c r="C960" s="383"/>
      <c r="D960" s="384"/>
      <c r="E960" s="382"/>
      <c r="F960" s="200"/>
    </row>
    <row r="961" spans="2:6" s="286" customFormat="1" x14ac:dyDescent="0.3">
      <c r="B961" s="383"/>
      <c r="C961" s="383"/>
      <c r="D961" s="384"/>
      <c r="E961" s="382"/>
      <c r="F961" s="200"/>
    </row>
    <row r="962" spans="2:6" s="286" customFormat="1" x14ac:dyDescent="0.3">
      <c r="B962" s="383"/>
      <c r="C962" s="383"/>
      <c r="D962" s="384"/>
      <c r="E962" s="382"/>
      <c r="F962" s="200"/>
    </row>
    <row r="963" spans="2:6" s="286" customFormat="1" x14ac:dyDescent="0.3">
      <c r="B963" s="383"/>
      <c r="C963" s="383"/>
      <c r="D963" s="384"/>
      <c r="E963" s="382"/>
      <c r="F963" s="200"/>
    </row>
    <row r="964" spans="2:6" s="286" customFormat="1" x14ac:dyDescent="0.3">
      <c r="B964" s="383"/>
      <c r="C964" s="383"/>
      <c r="D964" s="384"/>
      <c r="E964" s="382"/>
      <c r="F964" s="200"/>
    </row>
    <row r="965" spans="2:6" s="286" customFormat="1" x14ac:dyDescent="0.3">
      <c r="B965" s="383"/>
      <c r="C965" s="383"/>
      <c r="D965" s="384"/>
      <c r="E965" s="382"/>
      <c r="F965" s="200"/>
    </row>
    <row r="966" spans="2:6" s="286" customFormat="1" x14ac:dyDescent="0.3">
      <c r="B966" s="383"/>
      <c r="C966" s="383"/>
      <c r="D966" s="384"/>
      <c r="E966" s="382"/>
      <c r="F966" s="200"/>
    </row>
    <row r="967" spans="2:6" s="286" customFormat="1" x14ac:dyDescent="0.3">
      <c r="B967" s="383"/>
      <c r="C967" s="383"/>
      <c r="D967" s="384"/>
      <c r="E967" s="382"/>
      <c r="F967" s="200"/>
    </row>
    <row r="968" spans="2:6" s="286" customFormat="1" x14ac:dyDescent="0.3">
      <c r="B968" s="383"/>
      <c r="C968" s="383"/>
      <c r="D968" s="384"/>
      <c r="E968" s="382"/>
      <c r="F968" s="200"/>
    </row>
    <row r="969" spans="2:6" s="286" customFormat="1" x14ac:dyDescent="0.3">
      <c r="B969" s="383"/>
      <c r="C969" s="383"/>
      <c r="D969" s="384"/>
      <c r="E969" s="382"/>
      <c r="F969" s="200"/>
    </row>
    <row r="970" spans="2:6" s="286" customFormat="1" x14ac:dyDescent="0.3">
      <c r="B970" s="383"/>
      <c r="C970" s="383"/>
      <c r="D970" s="384"/>
      <c r="E970" s="382"/>
      <c r="F970" s="200"/>
    </row>
    <row r="971" spans="2:6" s="286" customFormat="1" x14ac:dyDescent="0.3">
      <c r="B971" s="383"/>
      <c r="C971" s="383"/>
      <c r="D971" s="384"/>
      <c r="E971" s="382"/>
      <c r="F971" s="200"/>
    </row>
    <row r="972" spans="2:6" s="286" customFormat="1" x14ac:dyDescent="0.3">
      <c r="B972" s="383"/>
      <c r="C972" s="383"/>
      <c r="D972" s="384"/>
      <c r="E972" s="382"/>
      <c r="F972" s="200"/>
    </row>
    <row r="973" spans="2:6" s="286" customFormat="1" x14ac:dyDescent="0.3">
      <c r="B973" s="383"/>
      <c r="C973" s="383"/>
      <c r="D973" s="384"/>
      <c r="E973" s="382"/>
      <c r="F973" s="200"/>
    </row>
    <row r="974" spans="2:6" s="286" customFormat="1" x14ac:dyDescent="0.3">
      <c r="B974" s="383"/>
      <c r="C974" s="383"/>
      <c r="D974" s="384"/>
      <c r="E974" s="382"/>
      <c r="F974" s="200"/>
    </row>
    <row r="975" spans="2:6" s="286" customFormat="1" x14ac:dyDescent="0.3">
      <c r="B975" s="383"/>
      <c r="C975" s="383"/>
      <c r="D975" s="384"/>
      <c r="E975" s="382"/>
      <c r="F975" s="200"/>
    </row>
    <row r="976" spans="2:6" s="286" customFormat="1" x14ac:dyDescent="0.3">
      <c r="B976" s="383"/>
      <c r="C976" s="383"/>
      <c r="D976" s="384"/>
      <c r="E976" s="382"/>
      <c r="F976" s="200"/>
    </row>
    <row r="977" spans="2:6" s="286" customFormat="1" x14ac:dyDescent="0.3">
      <c r="B977" s="383"/>
      <c r="C977" s="383"/>
      <c r="D977" s="384"/>
      <c r="E977" s="382"/>
      <c r="F977" s="200"/>
    </row>
    <row r="978" spans="2:6" s="286" customFormat="1" x14ac:dyDescent="0.3">
      <c r="B978" s="383"/>
      <c r="C978" s="383"/>
      <c r="D978" s="384"/>
      <c r="E978" s="382"/>
      <c r="F978" s="200"/>
    </row>
    <row r="979" spans="2:6" s="286" customFormat="1" x14ac:dyDescent="0.3">
      <c r="B979" s="383"/>
      <c r="C979" s="383"/>
      <c r="D979" s="384"/>
      <c r="E979" s="382"/>
      <c r="F979" s="200"/>
    </row>
    <row r="980" spans="2:6" s="286" customFormat="1" x14ac:dyDescent="0.3">
      <c r="B980" s="383"/>
      <c r="C980" s="383"/>
      <c r="D980" s="384"/>
      <c r="E980" s="382"/>
      <c r="F980" s="200"/>
    </row>
    <row r="981" spans="2:6" s="286" customFormat="1" x14ac:dyDescent="0.3">
      <c r="B981" s="383"/>
      <c r="C981" s="383"/>
      <c r="D981" s="384"/>
      <c r="E981" s="382"/>
      <c r="F981" s="200"/>
    </row>
    <row r="982" spans="2:6" s="286" customFormat="1" x14ac:dyDescent="0.3">
      <c r="B982" s="383"/>
      <c r="C982" s="383"/>
      <c r="D982" s="384"/>
      <c r="E982" s="382"/>
      <c r="F982" s="200"/>
    </row>
    <row r="983" spans="2:6" s="286" customFormat="1" x14ac:dyDescent="0.3">
      <c r="B983" s="383"/>
      <c r="C983" s="383"/>
      <c r="D983" s="384"/>
      <c r="E983" s="382"/>
      <c r="F983" s="200"/>
    </row>
    <row r="984" spans="2:6" s="286" customFormat="1" x14ac:dyDescent="0.3">
      <c r="B984" s="383"/>
      <c r="C984" s="383"/>
      <c r="D984" s="384"/>
      <c r="E984" s="382"/>
      <c r="F984" s="200"/>
    </row>
    <row r="985" spans="2:6" s="286" customFormat="1" x14ac:dyDescent="0.3">
      <c r="B985" s="383"/>
      <c r="C985" s="383"/>
      <c r="D985" s="384"/>
      <c r="E985" s="382"/>
      <c r="F985" s="200"/>
    </row>
    <row r="986" spans="2:6" s="286" customFormat="1" x14ac:dyDescent="0.3">
      <c r="B986" s="383"/>
      <c r="C986" s="383"/>
      <c r="D986" s="384"/>
      <c r="E986" s="382"/>
      <c r="F986" s="200"/>
    </row>
    <row r="987" spans="2:6" s="286" customFormat="1" x14ac:dyDescent="0.3">
      <c r="B987" s="383"/>
      <c r="C987" s="383"/>
      <c r="D987" s="384"/>
      <c r="E987" s="382"/>
      <c r="F987" s="200"/>
    </row>
    <row r="988" spans="2:6" s="286" customFormat="1" x14ac:dyDescent="0.3">
      <c r="B988" s="383"/>
      <c r="C988" s="383"/>
      <c r="D988" s="384"/>
      <c r="E988" s="382"/>
      <c r="F988" s="200"/>
    </row>
    <row r="989" spans="2:6" s="286" customFormat="1" x14ac:dyDescent="0.3">
      <c r="B989" s="383"/>
      <c r="C989" s="383"/>
      <c r="D989" s="384"/>
      <c r="E989" s="382"/>
      <c r="F989" s="200"/>
    </row>
    <row r="990" spans="2:6" s="286" customFormat="1" x14ac:dyDescent="0.3">
      <c r="B990" s="383"/>
      <c r="C990" s="383"/>
      <c r="D990" s="384"/>
      <c r="E990" s="382"/>
      <c r="F990" s="200"/>
    </row>
    <row r="991" spans="2:6" s="286" customFormat="1" x14ac:dyDescent="0.3">
      <c r="B991" s="383"/>
      <c r="C991" s="383"/>
      <c r="D991" s="384"/>
      <c r="E991" s="382"/>
      <c r="F991" s="200"/>
    </row>
    <row r="992" spans="2:6" s="286" customFormat="1" x14ac:dyDescent="0.3">
      <c r="B992" s="383"/>
      <c r="C992" s="383"/>
      <c r="D992" s="384"/>
      <c r="E992" s="382"/>
      <c r="F992" s="200"/>
    </row>
    <row r="993" spans="2:6" s="286" customFormat="1" x14ac:dyDescent="0.3">
      <c r="B993" s="383"/>
      <c r="C993" s="383"/>
      <c r="D993" s="384"/>
      <c r="E993" s="382"/>
      <c r="F993" s="200"/>
    </row>
    <row r="994" spans="2:6" s="286" customFormat="1" x14ac:dyDescent="0.3">
      <c r="B994" s="383"/>
      <c r="C994" s="383"/>
      <c r="D994" s="384"/>
      <c r="E994" s="382"/>
      <c r="F994" s="200"/>
    </row>
    <row r="995" spans="2:6" s="286" customFormat="1" x14ac:dyDescent="0.3">
      <c r="B995" s="383"/>
      <c r="C995" s="383"/>
      <c r="D995" s="384"/>
      <c r="E995" s="382"/>
      <c r="F995" s="200"/>
    </row>
    <row r="996" spans="2:6" s="286" customFormat="1" x14ac:dyDescent="0.3">
      <c r="B996" s="383"/>
      <c r="C996" s="383"/>
      <c r="D996" s="384"/>
      <c r="E996" s="382"/>
      <c r="F996" s="200"/>
    </row>
    <row r="997" spans="2:6" s="286" customFormat="1" x14ac:dyDescent="0.3">
      <c r="B997" s="383"/>
      <c r="C997" s="383"/>
      <c r="D997" s="384"/>
      <c r="E997" s="382"/>
      <c r="F997" s="200"/>
    </row>
    <row r="998" spans="2:6" s="286" customFormat="1" x14ac:dyDescent="0.3">
      <c r="B998" s="383"/>
      <c r="C998" s="383"/>
      <c r="D998" s="384"/>
      <c r="E998" s="382"/>
      <c r="F998" s="200"/>
    </row>
    <row r="999" spans="2:6" s="286" customFormat="1" x14ac:dyDescent="0.3">
      <c r="B999" s="383"/>
      <c r="C999" s="383"/>
      <c r="D999" s="384"/>
      <c r="E999" s="382"/>
      <c r="F999" s="200"/>
    </row>
    <row r="1000" spans="2:6" s="286" customFormat="1" x14ac:dyDescent="0.3">
      <c r="B1000" s="383"/>
      <c r="C1000" s="383"/>
      <c r="D1000" s="384"/>
      <c r="E1000" s="382"/>
      <c r="F1000" s="200"/>
    </row>
    <row r="1001" spans="2:6" s="286" customFormat="1" x14ac:dyDescent="0.3">
      <c r="B1001" s="383"/>
      <c r="C1001" s="383"/>
      <c r="D1001" s="384"/>
      <c r="E1001" s="382"/>
      <c r="F1001" s="200"/>
    </row>
    <row r="1002" spans="2:6" s="286" customFormat="1" x14ac:dyDescent="0.3">
      <c r="B1002" s="383"/>
      <c r="C1002" s="383"/>
      <c r="D1002" s="384"/>
      <c r="E1002" s="382"/>
      <c r="F1002" s="200"/>
    </row>
    <row r="1003" spans="2:6" s="286" customFormat="1" x14ac:dyDescent="0.3">
      <c r="B1003" s="383"/>
      <c r="C1003" s="383"/>
      <c r="D1003" s="384"/>
      <c r="E1003" s="382"/>
      <c r="F1003" s="200"/>
    </row>
    <row r="1004" spans="2:6" s="286" customFormat="1" x14ac:dyDescent="0.3">
      <c r="B1004" s="383"/>
      <c r="C1004" s="383"/>
      <c r="D1004" s="384"/>
      <c r="E1004" s="382"/>
      <c r="F1004" s="200"/>
    </row>
    <row r="1005" spans="2:6" s="286" customFormat="1" x14ac:dyDescent="0.3">
      <c r="B1005" s="383"/>
      <c r="C1005" s="383"/>
      <c r="D1005" s="384"/>
      <c r="E1005" s="382"/>
      <c r="F1005" s="200"/>
    </row>
    <row r="1006" spans="2:6" s="286" customFormat="1" x14ac:dyDescent="0.3">
      <c r="B1006" s="383"/>
      <c r="C1006" s="383"/>
      <c r="D1006" s="384"/>
      <c r="E1006" s="382"/>
      <c r="F1006" s="200"/>
    </row>
    <row r="1007" spans="2:6" s="286" customFormat="1" x14ac:dyDescent="0.3">
      <c r="B1007" s="383"/>
      <c r="C1007" s="383"/>
      <c r="D1007" s="384"/>
      <c r="E1007" s="382"/>
      <c r="F1007" s="200"/>
    </row>
    <row r="1008" spans="2:6" s="286" customFormat="1" x14ac:dyDescent="0.3">
      <c r="B1008" s="383"/>
      <c r="C1008" s="383"/>
      <c r="D1008" s="384"/>
      <c r="E1008" s="382"/>
      <c r="F1008" s="200"/>
    </row>
    <row r="1009" spans="2:6" s="286" customFormat="1" x14ac:dyDescent="0.3">
      <c r="B1009" s="383"/>
      <c r="C1009" s="383"/>
      <c r="D1009" s="384"/>
      <c r="E1009" s="382"/>
      <c r="F1009" s="200"/>
    </row>
    <row r="1010" spans="2:6" s="286" customFormat="1" x14ac:dyDescent="0.3">
      <c r="B1010" s="383"/>
      <c r="C1010" s="383"/>
      <c r="D1010" s="384"/>
      <c r="E1010" s="382"/>
      <c r="F1010" s="200"/>
    </row>
    <row r="1011" spans="2:6" s="286" customFormat="1" x14ac:dyDescent="0.3">
      <c r="B1011" s="383"/>
      <c r="C1011" s="383"/>
      <c r="D1011" s="384"/>
      <c r="E1011" s="382"/>
      <c r="F1011" s="200"/>
    </row>
    <row r="1012" spans="2:6" s="286" customFormat="1" x14ac:dyDescent="0.3">
      <c r="B1012" s="383"/>
      <c r="C1012" s="383"/>
      <c r="D1012" s="384"/>
      <c r="E1012" s="382"/>
      <c r="F1012" s="200"/>
    </row>
    <row r="1013" spans="2:6" s="286" customFormat="1" x14ac:dyDescent="0.3">
      <c r="B1013" s="383"/>
      <c r="C1013" s="383"/>
      <c r="D1013" s="384"/>
      <c r="E1013" s="382"/>
      <c r="F1013" s="200"/>
    </row>
    <row r="1014" spans="2:6" s="286" customFormat="1" x14ac:dyDescent="0.3">
      <c r="B1014" s="383"/>
      <c r="C1014" s="383"/>
      <c r="D1014" s="384"/>
      <c r="E1014" s="382"/>
      <c r="F1014" s="200"/>
    </row>
    <row r="1015" spans="2:6" s="286" customFormat="1" x14ac:dyDescent="0.3">
      <c r="B1015" s="383"/>
      <c r="C1015" s="383"/>
      <c r="D1015" s="384"/>
      <c r="E1015" s="382"/>
      <c r="F1015" s="200"/>
    </row>
    <row r="1016" spans="2:6" s="286" customFormat="1" x14ac:dyDescent="0.3">
      <c r="B1016" s="383"/>
      <c r="C1016" s="383"/>
      <c r="D1016" s="384"/>
      <c r="E1016" s="382"/>
      <c r="F1016" s="200"/>
    </row>
    <row r="1017" spans="2:6" s="286" customFormat="1" x14ac:dyDescent="0.3">
      <c r="B1017" s="383"/>
      <c r="C1017" s="383"/>
      <c r="D1017" s="384"/>
      <c r="E1017" s="382"/>
      <c r="F1017" s="200"/>
    </row>
    <row r="1018" spans="2:6" s="286" customFormat="1" x14ac:dyDescent="0.3">
      <c r="B1018" s="383"/>
      <c r="C1018" s="383"/>
      <c r="D1018" s="384"/>
      <c r="E1018" s="382"/>
      <c r="F1018" s="200"/>
    </row>
    <row r="1019" spans="2:6" s="286" customFormat="1" x14ac:dyDescent="0.3">
      <c r="B1019" s="383"/>
      <c r="C1019" s="383"/>
      <c r="D1019" s="384"/>
      <c r="E1019" s="382"/>
      <c r="F1019" s="200"/>
    </row>
    <row r="1020" spans="2:6" s="286" customFormat="1" x14ac:dyDescent="0.3">
      <c r="B1020" s="383"/>
      <c r="C1020" s="383"/>
      <c r="D1020" s="384"/>
      <c r="E1020" s="382"/>
      <c r="F1020" s="200"/>
    </row>
    <row r="1021" spans="2:6" s="286" customFormat="1" x14ac:dyDescent="0.3">
      <c r="B1021" s="383"/>
      <c r="C1021" s="383"/>
      <c r="D1021" s="384"/>
      <c r="E1021" s="382"/>
      <c r="F1021" s="200"/>
    </row>
    <row r="1022" spans="2:6" s="286" customFormat="1" x14ac:dyDescent="0.3">
      <c r="B1022" s="383"/>
      <c r="C1022" s="383"/>
      <c r="D1022" s="384"/>
      <c r="E1022" s="382"/>
      <c r="F1022" s="200"/>
    </row>
    <row r="1023" spans="2:6" s="286" customFormat="1" x14ac:dyDescent="0.3">
      <c r="B1023" s="383"/>
      <c r="C1023" s="383"/>
      <c r="D1023" s="384"/>
      <c r="E1023" s="382"/>
      <c r="F1023" s="200"/>
    </row>
    <row r="1024" spans="2:6" s="286" customFormat="1" x14ac:dyDescent="0.3">
      <c r="B1024" s="383"/>
      <c r="C1024" s="383"/>
      <c r="D1024" s="384"/>
      <c r="E1024" s="382"/>
      <c r="F1024" s="200"/>
    </row>
    <row r="1025" spans="2:6" s="286" customFormat="1" x14ac:dyDescent="0.3">
      <c r="B1025" s="383"/>
      <c r="C1025" s="383"/>
      <c r="D1025" s="384"/>
      <c r="E1025" s="382"/>
      <c r="F1025" s="200"/>
    </row>
    <row r="1026" spans="2:6" s="286" customFormat="1" x14ac:dyDescent="0.3">
      <c r="B1026" s="383"/>
      <c r="C1026" s="383"/>
      <c r="D1026" s="384"/>
      <c r="E1026" s="382"/>
      <c r="F1026" s="200"/>
    </row>
    <row r="1027" spans="2:6" s="286" customFormat="1" x14ac:dyDescent="0.3">
      <c r="B1027" s="383"/>
      <c r="C1027" s="383"/>
      <c r="D1027" s="384"/>
      <c r="E1027" s="382"/>
      <c r="F1027" s="200"/>
    </row>
    <row r="1028" spans="2:6" s="286" customFormat="1" x14ac:dyDescent="0.3">
      <c r="B1028" s="383"/>
      <c r="C1028" s="383"/>
      <c r="D1028" s="384"/>
      <c r="E1028" s="382"/>
      <c r="F1028" s="200"/>
    </row>
    <row r="1029" spans="2:6" s="286" customFormat="1" x14ac:dyDescent="0.3">
      <c r="B1029" s="383"/>
      <c r="C1029" s="383"/>
      <c r="D1029" s="384"/>
      <c r="E1029" s="382"/>
      <c r="F1029" s="200"/>
    </row>
    <row r="1030" spans="2:6" s="286" customFormat="1" x14ac:dyDescent="0.3">
      <c r="B1030" s="383"/>
      <c r="C1030" s="383"/>
      <c r="D1030" s="384"/>
      <c r="E1030" s="382"/>
      <c r="F1030" s="200"/>
    </row>
    <row r="1031" spans="2:6" s="286" customFormat="1" x14ac:dyDescent="0.3">
      <c r="B1031" s="383"/>
      <c r="C1031" s="383"/>
      <c r="D1031" s="384"/>
      <c r="E1031" s="382"/>
      <c r="F1031" s="200"/>
    </row>
    <row r="1032" spans="2:6" s="286" customFormat="1" x14ac:dyDescent="0.3">
      <c r="B1032" s="383"/>
      <c r="C1032" s="383"/>
      <c r="D1032" s="384"/>
      <c r="E1032" s="382"/>
      <c r="F1032" s="200"/>
    </row>
    <row r="1033" spans="2:6" s="286" customFormat="1" x14ac:dyDescent="0.3">
      <c r="B1033" s="383"/>
      <c r="C1033" s="383"/>
      <c r="D1033" s="384"/>
      <c r="E1033" s="382"/>
      <c r="F1033" s="200"/>
    </row>
    <row r="1034" spans="2:6" s="286" customFormat="1" x14ac:dyDescent="0.3">
      <c r="B1034" s="383"/>
      <c r="C1034" s="383"/>
      <c r="D1034" s="384"/>
      <c r="E1034" s="382"/>
      <c r="F1034" s="200"/>
    </row>
    <row r="1035" spans="2:6" s="286" customFormat="1" x14ac:dyDescent="0.3">
      <c r="B1035" s="383"/>
      <c r="C1035" s="383"/>
      <c r="D1035" s="384"/>
      <c r="E1035" s="382"/>
      <c r="F1035" s="200"/>
    </row>
    <row r="1036" spans="2:6" s="286" customFormat="1" x14ac:dyDescent="0.3">
      <c r="B1036" s="383"/>
      <c r="C1036" s="383"/>
      <c r="D1036" s="384"/>
      <c r="E1036" s="382"/>
      <c r="F1036" s="200"/>
    </row>
    <row r="1037" spans="2:6" s="286" customFormat="1" x14ac:dyDescent="0.3">
      <c r="B1037" s="383"/>
      <c r="C1037" s="383"/>
      <c r="D1037" s="384"/>
      <c r="E1037" s="382"/>
      <c r="F1037" s="200"/>
    </row>
    <row r="1038" spans="2:6" s="286" customFormat="1" x14ac:dyDescent="0.3">
      <c r="B1038" s="383"/>
      <c r="C1038" s="383"/>
      <c r="D1038" s="384"/>
      <c r="E1038" s="382"/>
      <c r="F1038" s="200"/>
    </row>
    <row r="1039" spans="2:6" s="286" customFormat="1" x14ac:dyDescent="0.3">
      <c r="B1039" s="383"/>
      <c r="C1039" s="383"/>
      <c r="D1039" s="384"/>
      <c r="E1039" s="382"/>
      <c r="F1039" s="200"/>
    </row>
    <row r="1040" spans="2:6" s="286" customFormat="1" x14ac:dyDescent="0.3">
      <c r="B1040" s="383"/>
      <c r="C1040" s="383"/>
      <c r="D1040" s="384"/>
      <c r="E1040" s="382"/>
      <c r="F1040" s="200"/>
    </row>
    <row r="1041" spans="2:6" s="286" customFormat="1" x14ac:dyDescent="0.3">
      <c r="B1041" s="383"/>
      <c r="C1041" s="383"/>
      <c r="D1041" s="384"/>
      <c r="E1041" s="382"/>
      <c r="F1041" s="200"/>
    </row>
    <row r="1042" spans="2:6" s="286" customFormat="1" x14ac:dyDescent="0.3">
      <c r="B1042" s="383"/>
      <c r="C1042" s="383"/>
      <c r="D1042" s="384"/>
      <c r="E1042" s="382"/>
      <c r="F1042" s="200"/>
    </row>
    <row r="1043" spans="2:6" s="286" customFormat="1" x14ac:dyDescent="0.3">
      <c r="B1043" s="383"/>
      <c r="C1043" s="383"/>
      <c r="D1043" s="384"/>
      <c r="E1043" s="382"/>
      <c r="F1043" s="200"/>
    </row>
    <row r="1044" spans="2:6" s="286" customFormat="1" x14ac:dyDescent="0.3">
      <c r="B1044" s="383"/>
      <c r="C1044" s="383"/>
      <c r="D1044" s="384"/>
      <c r="E1044" s="382"/>
      <c r="F1044" s="200"/>
    </row>
    <row r="1045" spans="2:6" s="286" customFormat="1" x14ac:dyDescent="0.3">
      <c r="B1045" s="383"/>
      <c r="C1045" s="383"/>
      <c r="D1045" s="384"/>
      <c r="E1045" s="382"/>
      <c r="F1045" s="200"/>
    </row>
    <row r="1046" spans="2:6" s="286" customFormat="1" x14ac:dyDescent="0.3">
      <c r="B1046" s="383"/>
      <c r="C1046" s="383"/>
      <c r="D1046" s="384"/>
      <c r="E1046" s="382"/>
      <c r="F1046" s="200"/>
    </row>
    <row r="1047" spans="2:6" s="286" customFormat="1" x14ac:dyDescent="0.3">
      <c r="B1047" s="383"/>
      <c r="C1047" s="383"/>
      <c r="D1047" s="384"/>
      <c r="E1047" s="382"/>
      <c r="F1047" s="200"/>
    </row>
    <row r="1048" spans="2:6" s="286" customFormat="1" x14ac:dyDescent="0.3">
      <c r="B1048" s="383"/>
      <c r="C1048" s="383"/>
      <c r="D1048" s="384"/>
      <c r="E1048" s="382"/>
      <c r="F1048" s="200"/>
    </row>
    <row r="1049" spans="2:6" s="286" customFormat="1" x14ac:dyDescent="0.3">
      <c r="B1049" s="383"/>
      <c r="C1049" s="383"/>
      <c r="D1049" s="384"/>
      <c r="E1049" s="382"/>
      <c r="F1049" s="200"/>
    </row>
    <row r="1050" spans="2:6" s="286" customFormat="1" x14ac:dyDescent="0.3">
      <c r="B1050" s="383"/>
      <c r="C1050" s="383"/>
      <c r="D1050" s="384"/>
      <c r="E1050" s="382"/>
      <c r="F1050" s="200"/>
    </row>
    <row r="1051" spans="2:6" s="286" customFormat="1" x14ac:dyDescent="0.3">
      <c r="B1051" s="383"/>
      <c r="C1051" s="383"/>
      <c r="D1051" s="384"/>
      <c r="E1051" s="382"/>
      <c r="F1051" s="200"/>
    </row>
    <row r="1052" spans="2:6" s="286" customFormat="1" x14ac:dyDescent="0.3">
      <c r="B1052" s="383"/>
      <c r="C1052" s="383"/>
      <c r="D1052" s="384"/>
      <c r="E1052" s="382"/>
      <c r="F1052" s="200"/>
    </row>
    <row r="1053" spans="2:6" s="286" customFormat="1" x14ac:dyDescent="0.3">
      <c r="B1053" s="383"/>
      <c r="C1053" s="383"/>
      <c r="D1053" s="384"/>
      <c r="E1053" s="382"/>
      <c r="F1053" s="200"/>
    </row>
    <row r="1054" spans="2:6" s="286" customFormat="1" x14ac:dyDescent="0.3">
      <c r="B1054" s="383"/>
      <c r="C1054" s="383"/>
      <c r="D1054" s="384"/>
      <c r="E1054" s="382"/>
      <c r="F1054" s="200"/>
    </row>
    <row r="1055" spans="2:6" s="286" customFormat="1" x14ac:dyDescent="0.3">
      <c r="B1055" s="383"/>
      <c r="C1055" s="383"/>
      <c r="D1055" s="384"/>
      <c r="E1055" s="382"/>
      <c r="F1055" s="200"/>
    </row>
    <row r="1056" spans="2:6" s="286" customFormat="1" x14ac:dyDescent="0.3">
      <c r="B1056" s="383"/>
      <c r="C1056" s="383"/>
      <c r="D1056" s="384"/>
      <c r="E1056" s="382"/>
      <c r="F1056" s="200"/>
    </row>
    <row r="1057" spans="2:6" s="286" customFormat="1" x14ac:dyDescent="0.3">
      <c r="B1057" s="383"/>
      <c r="C1057" s="383"/>
      <c r="D1057" s="384"/>
      <c r="E1057" s="382"/>
      <c r="F1057" s="200"/>
    </row>
    <row r="1058" spans="2:6" s="286" customFormat="1" x14ac:dyDescent="0.3">
      <c r="B1058" s="383"/>
      <c r="C1058" s="383"/>
      <c r="D1058" s="384"/>
      <c r="E1058" s="382"/>
      <c r="F1058" s="200"/>
    </row>
    <row r="1059" spans="2:6" s="286" customFormat="1" x14ac:dyDescent="0.3">
      <c r="B1059" s="383"/>
      <c r="C1059" s="383"/>
      <c r="D1059" s="384"/>
      <c r="E1059" s="382"/>
      <c r="F1059" s="200"/>
    </row>
    <row r="1060" spans="2:6" s="286" customFormat="1" x14ac:dyDescent="0.3">
      <c r="B1060" s="383"/>
      <c r="C1060" s="383"/>
      <c r="D1060" s="384"/>
      <c r="E1060" s="382"/>
      <c r="F1060" s="200"/>
    </row>
    <row r="1061" spans="2:6" s="286" customFormat="1" x14ac:dyDescent="0.3">
      <c r="B1061" s="383"/>
      <c r="C1061" s="383"/>
      <c r="D1061" s="384"/>
      <c r="E1061" s="382"/>
      <c r="F1061" s="200"/>
    </row>
    <row r="1062" spans="2:6" s="286" customFormat="1" x14ac:dyDescent="0.3">
      <c r="B1062" s="383"/>
      <c r="C1062" s="383"/>
      <c r="D1062" s="384"/>
      <c r="E1062" s="382"/>
      <c r="F1062" s="200"/>
    </row>
    <row r="1063" spans="2:6" s="286" customFormat="1" x14ac:dyDescent="0.3">
      <c r="B1063" s="383"/>
      <c r="C1063" s="383"/>
      <c r="D1063" s="384"/>
      <c r="E1063" s="382"/>
      <c r="F1063" s="200"/>
    </row>
    <row r="1064" spans="2:6" s="286" customFormat="1" x14ac:dyDescent="0.3">
      <c r="B1064" s="383"/>
      <c r="C1064" s="383"/>
      <c r="D1064" s="384"/>
      <c r="E1064" s="382"/>
      <c r="F1064" s="200"/>
    </row>
    <row r="1065" spans="2:6" s="286" customFormat="1" x14ac:dyDescent="0.3">
      <c r="B1065" s="383"/>
      <c r="C1065" s="383"/>
      <c r="D1065" s="384"/>
      <c r="E1065" s="382"/>
      <c r="F1065" s="200"/>
    </row>
    <row r="1066" spans="2:6" s="286" customFormat="1" x14ac:dyDescent="0.3">
      <c r="B1066" s="383"/>
      <c r="C1066" s="383"/>
      <c r="D1066" s="384"/>
      <c r="E1066" s="382"/>
      <c r="F1066" s="200"/>
    </row>
    <row r="1067" spans="2:6" s="286" customFormat="1" x14ac:dyDescent="0.3">
      <c r="B1067" s="383"/>
      <c r="C1067" s="383"/>
      <c r="D1067" s="384"/>
      <c r="E1067" s="382"/>
      <c r="F1067" s="200"/>
    </row>
    <row r="1068" spans="2:6" s="286" customFormat="1" x14ac:dyDescent="0.3">
      <c r="B1068" s="383"/>
      <c r="C1068" s="383"/>
      <c r="D1068" s="384"/>
      <c r="E1068" s="382"/>
      <c r="F1068" s="200"/>
    </row>
    <row r="1069" spans="2:6" s="286" customFormat="1" x14ac:dyDescent="0.3">
      <c r="B1069" s="383"/>
      <c r="C1069" s="383"/>
      <c r="D1069" s="384"/>
      <c r="E1069" s="382"/>
      <c r="F1069" s="200"/>
    </row>
    <row r="1070" spans="2:6" s="286" customFormat="1" x14ac:dyDescent="0.3">
      <c r="B1070" s="383"/>
      <c r="C1070" s="383"/>
      <c r="D1070" s="384"/>
      <c r="E1070" s="382"/>
      <c r="F1070" s="200"/>
    </row>
    <row r="1071" spans="2:6" s="286" customFormat="1" x14ac:dyDescent="0.3">
      <c r="B1071" s="383"/>
      <c r="C1071" s="383"/>
      <c r="D1071" s="384"/>
      <c r="E1071" s="382"/>
      <c r="F1071" s="200"/>
    </row>
    <row r="1072" spans="2:6" s="286" customFormat="1" x14ac:dyDescent="0.3">
      <c r="B1072" s="383"/>
      <c r="C1072" s="383"/>
      <c r="D1072" s="384"/>
      <c r="E1072" s="382"/>
      <c r="F1072" s="200"/>
    </row>
    <row r="1073" spans="2:6" s="286" customFormat="1" x14ac:dyDescent="0.3">
      <c r="B1073" s="383"/>
      <c r="C1073" s="383"/>
      <c r="D1073" s="384"/>
      <c r="E1073" s="382"/>
      <c r="F1073" s="200"/>
    </row>
    <row r="1074" spans="2:6" s="286" customFormat="1" x14ac:dyDescent="0.3">
      <c r="B1074" s="383"/>
      <c r="C1074" s="383"/>
      <c r="D1074" s="384"/>
      <c r="E1074" s="382"/>
      <c r="F1074" s="200"/>
    </row>
    <row r="1075" spans="2:6" s="286" customFormat="1" x14ac:dyDescent="0.3">
      <c r="B1075" s="383"/>
      <c r="C1075" s="383"/>
      <c r="D1075" s="384"/>
      <c r="E1075" s="382"/>
      <c r="F1075" s="200"/>
    </row>
    <row r="1076" spans="2:6" s="286" customFormat="1" x14ac:dyDescent="0.3">
      <c r="B1076" s="383"/>
      <c r="C1076" s="383"/>
      <c r="D1076" s="384"/>
      <c r="E1076" s="382"/>
      <c r="F1076" s="200"/>
    </row>
    <row r="1077" spans="2:6" s="286" customFormat="1" x14ac:dyDescent="0.3">
      <c r="B1077" s="383"/>
      <c r="C1077" s="383"/>
      <c r="D1077" s="384"/>
      <c r="E1077" s="382"/>
      <c r="F1077" s="200"/>
    </row>
    <row r="1078" spans="2:6" s="286" customFormat="1" x14ac:dyDescent="0.3">
      <c r="B1078" s="383"/>
      <c r="C1078" s="383"/>
      <c r="D1078" s="384"/>
      <c r="E1078" s="382"/>
      <c r="F1078" s="200"/>
    </row>
    <row r="1079" spans="2:6" s="286" customFormat="1" x14ac:dyDescent="0.3">
      <c r="B1079" s="383"/>
      <c r="C1079" s="383"/>
      <c r="D1079" s="384"/>
      <c r="E1079" s="382"/>
      <c r="F1079" s="200"/>
    </row>
    <row r="1080" spans="2:6" s="286" customFormat="1" x14ac:dyDescent="0.3">
      <c r="B1080" s="383"/>
      <c r="C1080" s="383"/>
      <c r="D1080" s="384"/>
      <c r="E1080" s="382"/>
      <c r="F1080" s="200"/>
    </row>
    <row r="1081" spans="2:6" s="286" customFormat="1" x14ac:dyDescent="0.3">
      <c r="B1081" s="383"/>
      <c r="C1081" s="383"/>
      <c r="D1081" s="384"/>
      <c r="E1081" s="382"/>
      <c r="F1081" s="200"/>
    </row>
    <row r="1082" spans="2:6" s="286" customFormat="1" x14ac:dyDescent="0.3">
      <c r="B1082" s="383"/>
      <c r="C1082" s="383"/>
      <c r="D1082" s="384"/>
      <c r="E1082" s="382"/>
      <c r="F1082" s="200"/>
    </row>
    <row r="1083" spans="2:6" s="286" customFormat="1" x14ac:dyDescent="0.3">
      <c r="B1083" s="383"/>
      <c r="C1083" s="383"/>
      <c r="D1083" s="384"/>
      <c r="E1083" s="382"/>
      <c r="F1083" s="200"/>
    </row>
    <row r="1084" spans="2:6" s="286" customFormat="1" x14ac:dyDescent="0.3">
      <c r="B1084" s="383"/>
      <c r="C1084" s="383"/>
      <c r="D1084" s="384"/>
      <c r="E1084" s="382"/>
      <c r="F1084" s="200"/>
    </row>
    <row r="1085" spans="2:6" s="286" customFormat="1" x14ac:dyDescent="0.3">
      <c r="B1085" s="383"/>
      <c r="C1085" s="383"/>
      <c r="D1085" s="384"/>
      <c r="E1085" s="382"/>
      <c r="F1085" s="200"/>
    </row>
    <row r="1086" spans="2:6" s="286" customFormat="1" x14ac:dyDescent="0.3">
      <c r="B1086" s="383"/>
      <c r="C1086" s="383"/>
      <c r="D1086" s="384"/>
      <c r="E1086" s="382"/>
      <c r="F1086" s="200"/>
    </row>
    <row r="1087" spans="2:6" s="286" customFormat="1" x14ac:dyDescent="0.3">
      <c r="B1087" s="383"/>
      <c r="C1087" s="383"/>
      <c r="D1087" s="384"/>
      <c r="E1087" s="382"/>
      <c r="F1087" s="200"/>
    </row>
    <row r="1088" spans="2:6" s="286" customFormat="1" x14ac:dyDescent="0.3">
      <c r="B1088" s="383"/>
      <c r="C1088" s="383"/>
      <c r="D1088" s="384"/>
      <c r="E1088" s="382"/>
      <c r="F1088" s="200"/>
    </row>
    <row r="1089" spans="2:6" s="286" customFormat="1" x14ac:dyDescent="0.3">
      <c r="B1089" s="383"/>
      <c r="C1089" s="383"/>
      <c r="D1089" s="384"/>
      <c r="E1089" s="382"/>
      <c r="F1089" s="200"/>
    </row>
    <row r="1090" spans="2:6" s="286" customFormat="1" x14ac:dyDescent="0.3">
      <c r="B1090" s="383"/>
      <c r="C1090" s="383"/>
      <c r="D1090" s="384"/>
      <c r="E1090" s="382"/>
      <c r="F1090" s="200"/>
    </row>
    <row r="1091" spans="2:6" s="286" customFormat="1" x14ac:dyDescent="0.3">
      <c r="B1091" s="383"/>
      <c r="C1091" s="383"/>
      <c r="D1091" s="384"/>
      <c r="E1091" s="382"/>
      <c r="F1091" s="200"/>
    </row>
    <row r="1092" spans="2:6" s="286" customFormat="1" x14ac:dyDescent="0.3">
      <c r="B1092" s="383"/>
      <c r="C1092" s="383"/>
      <c r="D1092" s="384"/>
      <c r="E1092" s="382"/>
      <c r="F1092" s="200"/>
    </row>
    <row r="1093" spans="2:6" s="286" customFormat="1" x14ac:dyDescent="0.3">
      <c r="B1093" s="383"/>
      <c r="C1093" s="383"/>
      <c r="D1093" s="384"/>
      <c r="E1093" s="382"/>
      <c r="F1093" s="200"/>
    </row>
    <row r="1094" spans="2:6" s="286" customFormat="1" x14ac:dyDescent="0.3">
      <c r="B1094" s="383"/>
      <c r="C1094" s="383"/>
      <c r="D1094" s="384"/>
      <c r="E1094" s="382"/>
      <c r="F1094" s="200"/>
    </row>
    <row r="1095" spans="2:6" s="286" customFormat="1" x14ac:dyDescent="0.3">
      <c r="B1095" s="383"/>
      <c r="C1095" s="383"/>
      <c r="D1095" s="384"/>
      <c r="E1095" s="382"/>
      <c r="F1095" s="200"/>
    </row>
    <row r="1096" spans="2:6" s="286" customFormat="1" x14ac:dyDescent="0.3">
      <c r="B1096" s="383"/>
      <c r="C1096" s="383"/>
      <c r="D1096" s="384"/>
      <c r="E1096" s="382"/>
      <c r="F1096" s="200"/>
    </row>
    <row r="1097" spans="2:6" s="286" customFormat="1" x14ac:dyDescent="0.3">
      <c r="B1097" s="383"/>
      <c r="C1097" s="383"/>
      <c r="D1097" s="384"/>
      <c r="E1097" s="382"/>
      <c r="F1097" s="200"/>
    </row>
    <row r="1098" spans="2:6" s="286" customFormat="1" x14ac:dyDescent="0.3">
      <c r="B1098" s="383"/>
      <c r="C1098" s="383"/>
      <c r="D1098" s="384"/>
      <c r="E1098" s="382"/>
      <c r="F1098" s="200"/>
    </row>
    <row r="1099" spans="2:6" s="286" customFormat="1" x14ac:dyDescent="0.3">
      <c r="B1099" s="383"/>
      <c r="C1099" s="383"/>
      <c r="D1099" s="384"/>
      <c r="E1099" s="382"/>
      <c r="F1099" s="200"/>
    </row>
    <row r="1100" spans="2:6" s="286" customFormat="1" x14ac:dyDescent="0.3">
      <c r="B1100" s="383"/>
      <c r="C1100" s="383"/>
      <c r="D1100" s="384"/>
      <c r="E1100" s="382"/>
      <c r="F1100" s="200"/>
    </row>
    <row r="1101" spans="2:6" s="286" customFormat="1" x14ac:dyDescent="0.3">
      <c r="B1101" s="383"/>
      <c r="C1101" s="383"/>
      <c r="D1101" s="384"/>
      <c r="E1101" s="382"/>
      <c r="F1101" s="200"/>
    </row>
    <row r="1102" spans="2:6" s="286" customFormat="1" x14ac:dyDescent="0.3">
      <c r="B1102" s="383"/>
      <c r="C1102" s="383"/>
      <c r="D1102" s="384"/>
      <c r="E1102" s="382"/>
      <c r="F1102" s="200"/>
    </row>
    <row r="1103" spans="2:6" s="286" customFormat="1" x14ac:dyDescent="0.3">
      <c r="B1103" s="383"/>
      <c r="C1103" s="383"/>
      <c r="D1103" s="384"/>
      <c r="E1103" s="382"/>
      <c r="F1103" s="200"/>
    </row>
    <row r="1104" spans="2:6" s="286" customFormat="1" x14ac:dyDescent="0.3">
      <c r="B1104" s="383"/>
      <c r="C1104" s="383"/>
      <c r="D1104" s="384"/>
      <c r="E1104" s="382"/>
      <c r="F1104" s="200"/>
    </row>
    <row r="1105" spans="2:6" s="286" customFormat="1" x14ac:dyDescent="0.3">
      <c r="B1105" s="383"/>
      <c r="C1105" s="383"/>
      <c r="D1105" s="384"/>
      <c r="E1105" s="382"/>
      <c r="F1105" s="200"/>
    </row>
    <row r="1106" spans="2:6" s="286" customFormat="1" x14ac:dyDescent="0.3">
      <c r="B1106" s="383"/>
      <c r="C1106" s="383"/>
      <c r="D1106" s="384"/>
      <c r="E1106" s="382"/>
      <c r="F1106" s="200"/>
    </row>
    <row r="1107" spans="2:6" s="286" customFormat="1" x14ac:dyDescent="0.3">
      <c r="B1107" s="383"/>
      <c r="C1107" s="383"/>
      <c r="D1107" s="384"/>
      <c r="E1107" s="382"/>
      <c r="F1107" s="200"/>
    </row>
    <row r="1108" spans="2:6" s="286" customFormat="1" x14ac:dyDescent="0.3">
      <c r="B1108" s="383"/>
      <c r="C1108" s="383"/>
      <c r="D1108" s="384"/>
      <c r="E1108" s="382"/>
      <c r="F1108" s="200"/>
    </row>
    <row r="1109" spans="2:6" s="286" customFormat="1" x14ac:dyDescent="0.3">
      <c r="B1109" s="383"/>
      <c r="C1109" s="383"/>
      <c r="D1109" s="384"/>
      <c r="E1109" s="382"/>
      <c r="F1109" s="200"/>
    </row>
    <row r="1110" spans="2:6" s="286" customFormat="1" x14ac:dyDescent="0.3">
      <c r="B1110" s="383"/>
      <c r="C1110" s="383"/>
      <c r="D1110" s="384"/>
      <c r="E1110" s="382"/>
      <c r="F1110" s="200"/>
    </row>
    <row r="1111" spans="2:6" s="286" customFormat="1" x14ac:dyDescent="0.3">
      <c r="B1111" s="383"/>
      <c r="C1111" s="383"/>
      <c r="D1111" s="384"/>
      <c r="E1111" s="382"/>
      <c r="F1111" s="200"/>
    </row>
    <row r="1112" spans="2:6" s="286" customFormat="1" x14ac:dyDescent="0.3">
      <c r="B1112" s="383"/>
      <c r="C1112" s="383"/>
      <c r="D1112" s="384"/>
      <c r="E1112" s="382"/>
      <c r="F1112" s="200"/>
    </row>
    <row r="1113" spans="2:6" s="286" customFormat="1" x14ac:dyDescent="0.3">
      <c r="B1113" s="383"/>
      <c r="C1113" s="383"/>
      <c r="D1113" s="384"/>
      <c r="E1113" s="382"/>
      <c r="F1113" s="200"/>
    </row>
    <row r="1114" spans="2:6" s="286" customFormat="1" x14ac:dyDescent="0.3">
      <c r="B1114" s="383"/>
      <c r="C1114" s="383"/>
      <c r="D1114" s="384"/>
      <c r="E1114" s="382"/>
      <c r="F1114" s="200"/>
    </row>
    <row r="1115" spans="2:6" s="286" customFormat="1" x14ac:dyDescent="0.3">
      <c r="B1115" s="383"/>
      <c r="C1115" s="383"/>
      <c r="D1115" s="384"/>
      <c r="E1115" s="382"/>
      <c r="F1115" s="200"/>
    </row>
    <row r="1116" spans="2:6" s="286" customFormat="1" x14ac:dyDescent="0.3">
      <c r="B1116" s="383"/>
      <c r="C1116" s="383"/>
      <c r="D1116" s="384"/>
      <c r="E1116" s="382"/>
      <c r="F1116" s="200"/>
    </row>
    <row r="1117" spans="2:6" s="286" customFormat="1" x14ac:dyDescent="0.3">
      <c r="B1117" s="383"/>
      <c r="C1117" s="383"/>
      <c r="D1117" s="384"/>
      <c r="E1117" s="382"/>
      <c r="F1117" s="200"/>
    </row>
    <row r="1118" spans="2:6" s="286" customFormat="1" x14ac:dyDescent="0.3">
      <c r="B1118" s="383"/>
      <c r="C1118" s="383"/>
      <c r="D1118" s="384"/>
      <c r="E1118" s="382"/>
      <c r="F1118" s="200"/>
    </row>
    <row r="1119" spans="2:6" s="286" customFormat="1" x14ac:dyDescent="0.3">
      <c r="B1119" s="383"/>
      <c r="C1119" s="383"/>
      <c r="D1119" s="384"/>
      <c r="E1119" s="382"/>
      <c r="F1119" s="200"/>
    </row>
    <row r="1120" spans="2:6" s="286" customFormat="1" x14ac:dyDescent="0.3">
      <c r="B1120" s="383"/>
      <c r="C1120" s="383"/>
      <c r="D1120" s="384"/>
      <c r="E1120" s="382"/>
      <c r="F1120" s="200"/>
    </row>
    <row r="1121" spans="2:6" s="286" customFormat="1" x14ac:dyDescent="0.3">
      <c r="B1121" s="383"/>
      <c r="C1121" s="383"/>
      <c r="D1121" s="384"/>
      <c r="E1121" s="382"/>
      <c r="F1121" s="200"/>
    </row>
    <row r="1122" spans="2:6" s="286" customFormat="1" x14ac:dyDescent="0.3">
      <c r="B1122" s="383"/>
      <c r="C1122" s="383"/>
      <c r="D1122" s="384"/>
      <c r="E1122" s="382"/>
      <c r="F1122" s="200"/>
    </row>
    <row r="1123" spans="2:6" s="286" customFormat="1" x14ac:dyDescent="0.3">
      <c r="B1123" s="383"/>
      <c r="C1123" s="383"/>
      <c r="D1123" s="384"/>
      <c r="E1123" s="382"/>
      <c r="F1123" s="200"/>
    </row>
    <row r="1124" spans="2:6" s="286" customFormat="1" x14ac:dyDescent="0.3">
      <c r="B1124" s="383"/>
      <c r="C1124" s="383"/>
      <c r="D1124" s="384"/>
      <c r="E1124" s="382"/>
      <c r="F1124" s="200"/>
    </row>
    <row r="1125" spans="2:6" s="286" customFormat="1" x14ac:dyDescent="0.3">
      <c r="B1125" s="383"/>
      <c r="C1125" s="383"/>
      <c r="D1125" s="384"/>
      <c r="E1125" s="382"/>
      <c r="F1125" s="200"/>
    </row>
    <row r="1126" spans="2:6" s="286" customFormat="1" x14ac:dyDescent="0.3">
      <c r="B1126" s="383"/>
      <c r="C1126" s="383"/>
      <c r="D1126" s="384"/>
      <c r="E1126" s="382"/>
      <c r="F1126" s="200"/>
    </row>
    <row r="1127" spans="2:6" s="286" customFormat="1" x14ac:dyDescent="0.3">
      <c r="B1127" s="383"/>
      <c r="C1127" s="383"/>
      <c r="D1127" s="384"/>
      <c r="E1127" s="382"/>
      <c r="F1127" s="200"/>
    </row>
    <row r="1128" spans="2:6" s="286" customFormat="1" x14ac:dyDescent="0.3">
      <c r="B1128" s="383"/>
      <c r="C1128" s="383"/>
      <c r="D1128" s="384"/>
      <c r="E1128" s="382"/>
      <c r="F1128" s="200"/>
    </row>
    <row r="1129" spans="2:6" s="286" customFormat="1" x14ac:dyDescent="0.3">
      <c r="B1129" s="383"/>
      <c r="C1129" s="383"/>
      <c r="D1129" s="384"/>
      <c r="E1129" s="382"/>
      <c r="F1129" s="200"/>
    </row>
    <row r="1130" spans="2:6" s="286" customFormat="1" x14ac:dyDescent="0.3">
      <c r="B1130" s="383"/>
      <c r="C1130" s="383"/>
      <c r="D1130" s="384"/>
      <c r="E1130" s="382"/>
      <c r="F1130" s="200"/>
    </row>
    <row r="1131" spans="2:6" s="286" customFormat="1" x14ac:dyDescent="0.3">
      <c r="B1131" s="383"/>
      <c r="C1131" s="383"/>
      <c r="D1131" s="384"/>
      <c r="E1131" s="382"/>
      <c r="F1131" s="200"/>
    </row>
    <row r="1132" spans="2:6" s="286" customFormat="1" x14ac:dyDescent="0.3">
      <c r="B1132" s="383"/>
      <c r="C1132" s="383"/>
      <c r="D1132" s="384"/>
      <c r="E1132" s="382"/>
      <c r="F1132" s="200"/>
    </row>
    <row r="1133" spans="2:6" s="286" customFormat="1" x14ac:dyDescent="0.3">
      <c r="B1133" s="383"/>
      <c r="C1133" s="383"/>
      <c r="D1133" s="384"/>
      <c r="E1133" s="382"/>
      <c r="F1133" s="200"/>
    </row>
    <row r="1134" spans="2:6" s="286" customFormat="1" x14ac:dyDescent="0.3">
      <c r="B1134" s="383"/>
      <c r="C1134" s="383"/>
      <c r="D1134" s="384"/>
      <c r="E1134" s="382"/>
      <c r="F1134" s="200"/>
    </row>
    <row r="1135" spans="2:6" s="286" customFormat="1" x14ac:dyDescent="0.3">
      <c r="B1135" s="383"/>
      <c r="C1135" s="383"/>
      <c r="D1135" s="384"/>
      <c r="E1135" s="382"/>
      <c r="F1135" s="200"/>
    </row>
    <row r="1136" spans="2:6" s="286" customFormat="1" x14ac:dyDescent="0.3">
      <c r="B1136" s="383"/>
      <c r="C1136" s="383"/>
      <c r="D1136" s="384"/>
      <c r="E1136" s="382"/>
      <c r="F1136" s="200"/>
    </row>
    <row r="1137" spans="2:6" s="286" customFormat="1" x14ac:dyDescent="0.3">
      <c r="B1137" s="383"/>
      <c r="C1137" s="383"/>
      <c r="D1137" s="384"/>
      <c r="E1137" s="382"/>
      <c r="F1137" s="200"/>
    </row>
    <row r="1138" spans="2:6" s="286" customFormat="1" x14ac:dyDescent="0.3">
      <c r="B1138" s="383"/>
      <c r="C1138" s="383"/>
      <c r="D1138" s="384"/>
      <c r="E1138" s="382"/>
      <c r="F1138" s="200"/>
    </row>
    <row r="1139" spans="2:6" s="286" customFormat="1" x14ac:dyDescent="0.3">
      <c r="B1139" s="383"/>
      <c r="C1139" s="383"/>
      <c r="D1139" s="384"/>
      <c r="E1139" s="382"/>
      <c r="F1139" s="200"/>
    </row>
    <row r="1140" spans="2:6" s="286" customFormat="1" x14ac:dyDescent="0.3">
      <c r="B1140" s="383"/>
      <c r="C1140" s="383"/>
      <c r="D1140" s="384"/>
      <c r="E1140" s="382"/>
      <c r="F1140" s="200"/>
    </row>
    <row r="1141" spans="2:6" s="286" customFormat="1" x14ac:dyDescent="0.3">
      <c r="B1141" s="383"/>
      <c r="C1141" s="383"/>
      <c r="D1141" s="384"/>
      <c r="E1141" s="382"/>
      <c r="F1141" s="200"/>
    </row>
    <row r="1142" spans="2:6" s="286" customFormat="1" x14ac:dyDescent="0.3">
      <c r="B1142" s="383"/>
      <c r="C1142" s="383"/>
      <c r="D1142" s="384"/>
      <c r="E1142" s="382"/>
      <c r="F1142" s="200"/>
    </row>
    <row r="1143" spans="2:6" s="286" customFormat="1" x14ac:dyDescent="0.3">
      <c r="B1143" s="383"/>
      <c r="C1143" s="383"/>
      <c r="D1143" s="384"/>
      <c r="E1143" s="382"/>
      <c r="F1143" s="200"/>
    </row>
    <row r="1144" spans="2:6" s="286" customFormat="1" x14ac:dyDescent="0.3">
      <c r="B1144" s="383"/>
      <c r="C1144" s="383"/>
      <c r="D1144" s="384"/>
      <c r="E1144" s="382"/>
      <c r="F1144" s="200"/>
    </row>
    <row r="1145" spans="2:6" s="286" customFormat="1" x14ac:dyDescent="0.3">
      <c r="B1145" s="383"/>
      <c r="C1145" s="383"/>
      <c r="D1145" s="384"/>
      <c r="E1145" s="382"/>
      <c r="F1145" s="200"/>
    </row>
    <row r="1146" spans="2:6" s="286" customFormat="1" x14ac:dyDescent="0.3">
      <c r="B1146" s="383"/>
      <c r="C1146" s="383"/>
      <c r="D1146" s="384"/>
      <c r="E1146" s="382"/>
      <c r="F1146" s="200"/>
    </row>
    <row r="1147" spans="2:6" s="286" customFormat="1" x14ac:dyDescent="0.3">
      <c r="B1147" s="383"/>
      <c r="C1147" s="383"/>
      <c r="D1147" s="384"/>
      <c r="E1147" s="382"/>
      <c r="F1147" s="200"/>
    </row>
    <row r="1148" spans="2:6" s="286" customFormat="1" x14ac:dyDescent="0.3">
      <c r="B1148" s="383"/>
      <c r="C1148" s="383"/>
      <c r="D1148" s="384"/>
      <c r="E1148" s="382"/>
      <c r="F1148" s="200"/>
    </row>
    <row r="1149" spans="2:6" s="286" customFormat="1" x14ac:dyDescent="0.3">
      <c r="B1149" s="383"/>
      <c r="C1149" s="383"/>
      <c r="D1149" s="384"/>
      <c r="E1149" s="382"/>
      <c r="F1149" s="200"/>
    </row>
    <row r="1150" spans="2:6" s="286" customFormat="1" x14ac:dyDescent="0.3">
      <c r="B1150" s="383"/>
      <c r="C1150" s="383"/>
      <c r="D1150" s="384"/>
      <c r="E1150" s="382"/>
      <c r="F1150" s="200"/>
    </row>
    <row r="1151" spans="2:6" s="286" customFormat="1" x14ac:dyDescent="0.3">
      <c r="B1151" s="383"/>
      <c r="C1151" s="383"/>
      <c r="D1151" s="384"/>
      <c r="E1151" s="382"/>
      <c r="F1151" s="200"/>
    </row>
    <row r="1152" spans="2:6" s="286" customFormat="1" x14ac:dyDescent="0.3">
      <c r="B1152" s="383"/>
      <c r="C1152" s="383"/>
      <c r="D1152" s="384"/>
      <c r="E1152" s="382"/>
      <c r="F1152" s="200"/>
    </row>
    <row r="1153" spans="2:6" s="286" customFormat="1" x14ac:dyDescent="0.3">
      <c r="B1153" s="383"/>
      <c r="C1153" s="383"/>
      <c r="D1153" s="384"/>
      <c r="E1153" s="382"/>
      <c r="F1153" s="200"/>
    </row>
    <row r="1154" spans="2:6" s="286" customFormat="1" x14ac:dyDescent="0.3">
      <c r="B1154" s="383"/>
      <c r="C1154" s="383"/>
      <c r="D1154" s="384"/>
      <c r="E1154" s="382"/>
      <c r="F1154" s="200"/>
    </row>
    <row r="1155" spans="2:6" s="286" customFormat="1" x14ac:dyDescent="0.3">
      <c r="B1155" s="383"/>
      <c r="C1155" s="383"/>
      <c r="D1155" s="384"/>
      <c r="E1155" s="382"/>
      <c r="F1155" s="200"/>
    </row>
    <row r="1156" spans="2:6" s="286" customFormat="1" x14ac:dyDescent="0.3">
      <c r="B1156" s="383"/>
      <c r="C1156" s="383"/>
      <c r="D1156" s="384"/>
      <c r="E1156" s="382"/>
      <c r="F1156" s="200"/>
    </row>
    <row r="1157" spans="2:6" s="286" customFormat="1" x14ac:dyDescent="0.3">
      <c r="B1157" s="383"/>
      <c r="C1157" s="383"/>
      <c r="D1157" s="384"/>
      <c r="E1157" s="382"/>
      <c r="F1157" s="200"/>
    </row>
    <row r="1158" spans="2:6" s="286" customFormat="1" x14ac:dyDescent="0.3">
      <c r="B1158" s="383"/>
      <c r="C1158" s="383"/>
      <c r="D1158" s="384"/>
      <c r="E1158" s="382"/>
      <c r="F1158" s="200"/>
    </row>
    <row r="1159" spans="2:6" s="286" customFormat="1" x14ac:dyDescent="0.3">
      <c r="B1159" s="383"/>
      <c r="C1159" s="383"/>
      <c r="D1159" s="384"/>
      <c r="E1159" s="382"/>
      <c r="F1159" s="200"/>
    </row>
    <row r="1160" spans="2:6" s="286" customFormat="1" x14ac:dyDescent="0.3">
      <c r="B1160" s="383"/>
      <c r="C1160" s="383"/>
      <c r="D1160" s="384"/>
      <c r="E1160" s="382"/>
      <c r="F1160" s="200"/>
    </row>
    <row r="1161" spans="2:6" s="286" customFormat="1" x14ac:dyDescent="0.3">
      <c r="B1161" s="383"/>
      <c r="C1161" s="383"/>
      <c r="D1161" s="384"/>
      <c r="E1161" s="382"/>
      <c r="F1161" s="200"/>
    </row>
    <row r="1162" spans="2:6" s="286" customFormat="1" x14ac:dyDescent="0.3">
      <c r="B1162" s="383"/>
      <c r="C1162" s="383"/>
      <c r="D1162" s="384"/>
      <c r="E1162" s="382"/>
      <c r="F1162" s="200"/>
    </row>
    <row r="1163" spans="2:6" s="286" customFormat="1" x14ac:dyDescent="0.3">
      <c r="B1163" s="383"/>
      <c r="C1163" s="383"/>
      <c r="D1163" s="384"/>
      <c r="E1163" s="382"/>
      <c r="F1163" s="200"/>
    </row>
    <row r="1164" spans="2:6" s="286" customFormat="1" x14ac:dyDescent="0.3">
      <c r="B1164" s="383"/>
      <c r="C1164" s="383"/>
      <c r="D1164" s="384"/>
      <c r="E1164" s="382"/>
      <c r="F1164" s="200"/>
    </row>
    <row r="1165" spans="2:6" s="286" customFormat="1" x14ac:dyDescent="0.3">
      <c r="B1165" s="383"/>
      <c r="C1165" s="383"/>
      <c r="D1165" s="384"/>
      <c r="E1165" s="382"/>
      <c r="F1165" s="200"/>
    </row>
    <row r="1166" spans="2:6" s="286" customFormat="1" x14ac:dyDescent="0.3">
      <c r="B1166" s="383"/>
      <c r="C1166" s="383"/>
      <c r="D1166" s="384"/>
      <c r="E1166" s="382"/>
      <c r="F1166" s="200"/>
    </row>
    <row r="1167" spans="2:6" s="286" customFormat="1" x14ac:dyDescent="0.3">
      <c r="B1167" s="383"/>
      <c r="C1167" s="383"/>
      <c r="D1167" s="384"/>
      <c r="E1167" s="382"/>
      <c r="F1167" s="200"/>
    </row>
    <row r="1168" spans="2:6" s="286" customFormat="1" x14ac:dyDescent="0.3">
      <c r="B1168" s="383"/>
      <c r="C1168" s="383"/>
      <c r="D1168" s="384"/>
      <c r="E1168" s="382"/>
      <c r="F1168" s="200"/>
    </row>
    <row r="1169" spans="2:6" s="286" customFormat="1" x14ac:dyDescent="0.3">
      <c r="B1169" s="383"/>
      <c r="C1169" s="383"/>
      <c r="D1169" s="384"/>
      <c r="E1169" s="382"/>
      <c r="F1169" s="200"/>
    </row>
    <row r="1170" spans="2:6" s="286" customFormat="1" x14ac:dyDescent="0.3">
      <c r="B1170" s="383"/>
      <c r="C1170" s="383"/>
      <c r="D1170" s="384"/>
      <c r="E1170" s="382"/>
      <c r="F1170" s="200"/>
    </row>
    <row r="1171" spans="2:6" s="286" customFormat="1" x14ac:dyDescent="0.3">
      <c r="B1171" s="383"/>
      <c r="C1171" s="383"/>
      <c r="D1171" s="384"/>
      <c r="E1171" s="382"/>
      <c r="F1171" s="200"/>
    </row>
    <row r="1172" spans="2:6" s="286" customFormat="1" x14ac:dyDescent="0.3">
      <c r="B1172" s="383"/>
      <c r="C1172" s="383"/>
      <c r="D1172" s="384"/>
      <c r="E1172" s="382"/>
      <c r="F1172" s="200"/>
    </row>
    <row r="1173" spans="2:6" s="286" customFormat="1" x14ac:dyDescent="0.3">
      <c r="B1173" s="383"/>
      <c r="C1173" s="383"/>
      <c r="D1173" s="384"/>
      <c r="E1173" s="382"/>
      <c r="F1173" s="200"/>
    </row>
    <row r="1174" spans="2:6" s="286" customFormat="1" x14ac:dyDescent="0.3">
      <c r="B1174" s="383"/>
      <c r="C1174" s="383"/>
      <c r="D1174" s="384"/>
      <c r="E1174" s="382"/>
      <c r="F1174" s="200"/>
    </row>
    <row r="1175" spans="2:6" s="286" customFormat="1" x14ac:dyDescent="0.3">
      <c r="B1175" s="383"/>
      <c r="C1175" s="383"/>
      <c r="D1175" s="384"/>
      <c r="E1175" s="382"/>
      <c r="F1175" s="200"/>
    </row>
    <row r="1176" spans="2:6" s="286" customFormat="1" x14ac:dyDescent="0.3">
      <c r="B1176" s="383"/>
      <c r="C1176" s="383"/>
      <c r="D1176" s="384"/>
      <c r="E1176" s="382"/>
      <c r="F1176" s="200"/>
    </row>
    <row r="1177" spans="2:6" s="286" customFormat="1" x14ac:dyDescent="0.3">
      <c r="B1177" s="383"/>
      <c r="C1177" s="383"/>
      <c r="D1177" s="384"/>
      <c r="E1177" s="382"/>
      <c r="F1177" s="200"/>
    </row>
    <row r="1178" spans="2:6" s="286" customFormat="1" x14ac:dyDescent="0.3">
      <c r="B1178" s="383"/>
      <c r="C1178" s="383"/>
      <c r="D1178" s="384"/>
      <c r="E1178" s="382"/>
      <c r="F1178" s="200"/>
    </row>
    <row r="1179" spans="2:6" s="286" customFormat="1" x14ac:dyDescent="0.3">
      <c r="B1179" s="383"/>
      <c r="C1179" s="383"/>
      <c r="D1179" s="384"/>
      <c r="E1179" s="382"/>
      <c r="F1179" s="200"/>
    </row>
    <row r="1180" spans="2:6" s="286" customFormat="1" x14ac:dyDescent="0.3">
      <c r="B1180" s="383"/>
      <c r="C1180" s="383"/>
      <c r="D1180" s="384"/>
      <c r="E1180" s="382"/>
      <c r="F1180" s="200"/>
    </row>
    <row r="1181" spans="2:6" s="286" customFormat="1" x14ac:dyDescent="0.3">
      <c r="B1181" s="383"/>
      <c r="C1181" s="383"/>
      <c r="D1181" s="384"/>
      <c r="E1181" s="382"/>
      <c r="F1181" s="200"/>
    </row>
    <row r="1182" spans="2:6" s="286" customFormat="1" x14ac:dyDescent="0.3">
      <c r="B1182" s="383"/>
      <c r="C1182" s="383"/>
      <c r="D1182" s="384"/>
      <c r="E1182" s="382"/>
      <c r="F1182" s="200"/>
    </row>
    <row r="1183" spans="2:6" s="286" customFormat="1" x14ac:dyDescent="0.3">
      <c r="B1183" s="383"/>
      <c r="C1183" s="383"/>
      <c r="D1183" s="384"/>
      <c r="E1183" s="382"/>
      <c r="F1183" s="200"/>
    </row>
    <row r="1184" spans="2:6" s="286" customFormat="1" x14ac:dyDescent="0.3">
      <c r="B1184" s="383"/>
      <c r="C1184" s="383"/>
      <c r="D1184" s="384"/>
      <c r="E1184" s="382"/>
      <c r="F1184" s="200"/>
    </row>
    <row r="1185" spans="2:6" s="286" customFormat="1" x14ac:dyDescent="0.3">
      <c r="B1185" s="383"/>
      <c r="C1185" s="383"/>
      <c r="D1185" s="384"/>
      <c r="E1185" s="382"/>
      <c r="F1185" s="200"/>
    </row>
    <row r="1186" spans="2:6" s="286" customFormat="1" x14ac:dyDescent="0.3">
      <c r="B1186" s="383"/>
      <c r="C1186" s="383"/>
      <c r="D1186" s="384"/>
      <c r="E1186" s="382"/>
      <c r="F1186" s="200"/>
    </row>
    <row r="1187" spans="2:6" s="286" customFormat="1" x14ac:dyDescent="0.3">
      <c r="B1187" s="383"/>
      <c r="C1187" s="383"/>
      <c r="D1187" s="384"/>
      <c r="E1187" s="382"/>
      <c r="F1187" s="200"/>
    </row>
    <row r="1188" spans="2:6" s="286" customFormat="1" x14ac:dyDescent="0.3">
      <c r="B1188" s="383"/>
      <c r="C1188" s="383"/>
      <c r="D1188" s="384"/>
      <c r="E1188" s="382"/>
      <c r="F1188" s="200"/>
    </row>
    <row r="1189" spans="2:6" s="286" customFormat="1" x14ac:dyDescent="0.3">
      <c r="B1189" s="383"/>
      <c r="C1189" s="383"/>
      <c r="D1189" s="384"/>
      <c r="E1189" s="382"/>
      <c r="F1189" s="200"/>
    </row>
    <row r="1190" spans="2:6" s="286" customFormat="1" x14ac:dyDescent="0.3">
      <c r="B1190" s="383"/>
      <c r="C1190" s="383"/>
      <c r="D1190" s="384"/>
      <c r="E1190" s="382"/>
      <c r="F1190" s="200"/>
    </row>
    <row r="1191" spans="2:6" s="286" customFormat="1" x14ac:dyDescent="0.3">
      <c r="B1191" s="383"/>
      <c r="C1191" s="383"/>
      <c r="D1191" s="384"/>
      <c r="E1191" s="382"/>
      <c r="F1191" s="200"/>
    </row>
    <row r="1192" spans="2:6" s="286" customFormat="1" x14ac:dyDescent="0.3">
      <c r="B1192" s="383"/>
      <c r="C1192" s="383"/>
      <c r="D1192" s="384"/>
      <c r="E1192" s="382"/>
      <c r="F1192" s="200"/>
    </row>
    <row r="1193" spans="2:6" s="286" customFormat="1" x14ac:dyDescent="0.3">
      <c r="B1193" s="383"/>
      <c r="C1193" s="383"/>
      <c r="D1193" s="384"/>
      <c r="E1193" s="382"/>
      <c r="F1193" s="200"/>
    </row>
    <row r="1194" spans="2:6" s="286" customFormat="1" x14ac:dyDescent="0.3">
      <c r="B1194" s="383"/>
      <c r="C1194" s="383"/>
      <c r="D1194" s="384"/>
      <c r="E1194" s="382"/>
      <c r="F1194" s="200"/>
    </row>
    <row r="1195" spans="2:6" s="286" customFormat="1" x14ac:dyDescent="0.3">
      <c r="B1195" s="383"/>
      <c r="C1195" s="383"/>
      <c r="D1195" s="384"/>
      <c r="E1195" s="382"/>
      <c r="F1195" s="200"/>
    </row>
    <row r="1196" spans="2:6" s="286" customFormat="1" x14ac:dyDescent="0.3">
      <c r="B1196" s="383"/>
      <c r="C1196" s="383"/>
      <c r="D1196" s="384"/>
      <c r="E1196" s="382"/>
      <c r="F1196" s="200"/>
    </row>
    <row r="1197" spans="2:6" s="286" customFormat="1" x14ac:dyDescent="0.3">
      <c r="B1197" s="383"/>
      <c r="C1197" s="383"/>
      <c r="D1197" s="384"/>
      <c r="E1197" s="382"/>
      <c r="F1197" s="200"/>
    </row>
    <row r="1198" spans="2:6" s="286" customFormat="1" x14ac:dyDescent="0.3">
      <c r="B1198" s="383"/>
      <c r="C1198" s="383"/>
      <c r="D1198" s="384"/>
      <c r="E1198" s="382"/>
      <c r="F1198" s="200"/>
    </row>
    <row r="1199" spans="2:6" s="286" customFormat="1" x14ac:dyDescent="0.3">
      <c r="B1199" s="383"/>
      <c r="C1199" s="383"/>
      <c r="D1199" s="384"/>
      <c r="E1199" s="382"/>
      <c r="F1199" s="200"/>
    </row>
    <row r="1200" spans="2:6" s="286" customFormat="1" x14ac:dyDescent="0.3">
      <c r="B1200" s="383"/>
      <c r="C1200" s="383"/>
      <c r="D1200" s="384"/>
      <c r="E1200" s="382"/>
      <c r="F1200" s="200"/>
    </row>
    <row r="1201" spans="2:6" s="286" customFormat="1" x14ac:dyDescent="0.3">
      <c r="B1201" s="383"/>
      <c r="C1201" s="383"/>
      <c r="D1201" s="384"/>
      <c r="E1201" s="382"/>
      <c r="F1201" s="200"/>
    </row>
    <row r="1202" spans="2:6" s="286" customFormat="1" x14ac:dyDescent="0.3">
      <c r="B1202" s="383"/>
      <c r="C1202" s="383"/>
      <c r="D1202" s="384"/>
      <c r="E1202" s="382"/>
      <c r="F1202" s="200"/>
    </row>
    <row r="1203" spans="2:6" s="286" customFormat="1" x14ac:dyDescent="0.3">
      <c r="B1203" s="383"/>
      <c r="C1203" s="383"/>
      <c r="D1203" s="384"/>
      <c r="E1203" s="382"/>
      <c r="F1203" s="200"/>
    </row>
    <row r="1204" spans="2:6" s="286" customFormat="1" x14ac:dyDescent="0.3">
      <c r="B1204" s="383"/>
      <c r="C1204" s="383"/>
      <c r="D1204" s="384"/>
      <c r="E1204" s="382"/>
      <c r="F1204" s="200"/>
    </row>
    <row r="1205" spans="2:6" s="286" customFormat="1" x14ac:dyDescent="0.3">
      <c r="B1205" s="383"/>
      <c r="C1205" s="383"/>
      <c r="D1205" s="384"/>
      <c r="E1205" s="382"/>
      <c r="F1205" s="200"/>
    </row>
    <row r="1206" spans="2:6" s="286" customFormat="1" x14ac:dyDescent="0.3">
      <c r="B1206" s="383"/>
      <c r="C1206" s="383"/>
      <c r="D1206" s="384"/>
      <c r="E1206" s="382"/>
      <c r="F1206" s="200"/>
    </row>
    <row r="1207" spans="2:6" s="286" customFormat="1" x14ac:dyDescent="0.3">
      <c r="B1207" s="383"/>
      <c r="C1207" s="383"/>
      <c r="D1207" s="384"/>
      <c r="E1207" s="382"/>
      <c r="F1207" s="200"/>
    </row>
    <row r="1208" spans="2:6" s="286" customFormat="1" x14ac:dyDescent="0.3">
      <c r="B1208" s="383"/>
      <c r="C1208" s="383"/>
      <c r="D1208" s="384"/>
      <c r="E1208" s="382"/>
      <c r="F1208" s="200"/>
    </row>
    <row r="1209" spans="2:6" s="286" customFormat="1" x14ac:dyDescent="0.3">
      <c r="B1209" s="383"/>
      <c r="C1209" s="383"/>
      <c r="D1209" s="384"/>
      <c r="E1209" s="382"/>
      <c r="F1209" s="200"/>
    </row>
    <row r="1210" spans="2:6" s="286" customFormat="1" x14ac:dyDescent="0.3">
      <c r="B1210" s="383"/>
      <c r="C1210" s="383"/>
      <c r="D1210" s="384"/>
      <c r="E1210" s="382"/>
      <c r="F1210" s="200"/>
    </row>
    <row r="1211" spans="2:6" s="286" customFormat="1" x14ac:dyDescent="0.3">
      <c r="B1211" s="383"/>
      <c r="C1211" s="383"/>
      <c r="D1211" s="384"/>
      <c r="E1211" s="382"/>
      <c r="F1211" s="200"/>
    </row>
    <row r="1212" spans="2:6" s="286" customFormat="1" x14ac:dyDescent="0.3">
      <c r="B1212" s="383"/>
      <c r="C1212" s="383"/>
      <c r="D1212" s="384"/>
      <c r="E1212" s="382"/>
      <c r="F1212" s="200"/>
    </row>
    <row r="1213" spans="2:6" s="286" customFormat="1" x14ac:dyDescent="0.3">
      <c r="B1213" s="383"/>
      <c r="C1213" s="383"/>
      <c r="D1213" s="384"/>
      <c r="E1213" s="382"/>
      <c r="F1213" s="200"/>
    </row>
    <row r="1214" spans="2:6" s="286" customFormat="1" x14ac:dyDescent="0.3">
      <c r="B1214" s="383"/>
      <c r="C1214" s="383"/>
      <c r="D1214" s="384"/>
      <c r="E1214" s="382"/>
      <c r="F1214" s="200"/>
    </row>
    <row r="1215" spans="2:6" s="286" customFormat="1" x14ac:dyDescent="0.3">
      <c r="B1215" s="383"/>
      <c r="C1215" s="383"/>
      <c r="D1215" s="384"/>
      <c r="E1215" s="382"/>
      <c r="F1215" s="200"/>
    </row>
    <row r="1216" spans="2:6" s="286" customFormat="1" x14ac:dyDescent="0.3">
      <c r="B1216" s="383"/>
      <c r="C1216" s="383"/>
      <c r="D1216" s="384"/>
      <c r="E1216" s="382"/>
      <c r="F1216" s="200"/>
    </row>
    <row r="1217" spans="2:6" s="286" customFormat="1" x14ac:dyDescent="0.3">
      <c r="B1217" s="383"/>
      <c r="C1217" s="383"/>
      <c r="D1217" s="384"/>
      <c r="E1217" s="382"/>
      <c r="F1217" s="200"/>
    </row>
    <row r="1218" spans="2:6" s="286" customFormat="1" x14ac:dyDescent="0.3">
      <c r="B1218" s="383"/>
      <c r="C1218" s="383"/>
      <c r="D1218" s="384"/>
      <c r="E1218" s="382"/>
      <c r="F1218" s="200"/>
    </row>
    <row r="1219" spans="2:6" s="286" customFormat="1" x14ac:dyDescent="0.3">
      <c r="B1219" s="383"/>
      <c r="C1219" s="383"/>
      <c r="D1219" s="384"/>
      <c r="E1219" s="382"/>
      <c r="F1219" s="200"/>
    </row>
    <row r="1220" spans="2:6" s="286" customFormat="1" x14ac:dyDescent="0.3">
      <c r="B1220" s="383"/>
      <c r="C1220" s="383"/>
      <c r="D1220" s="384"/>
      <c r="E1220" s="382"/>
      <c r="F1220" s="200"/>
    </row>
    <row r="1221" spans="2:6" s="286" customFormat="1" x14ac:dyDescent="0.3">
      <c r="B1221" s="383"/>
      <c r="C1221" s="383"/>
      <c r="D1221" s="384"/>
      <c r="E1221" s="382"/>
      <c r="F1221" s="200"/>
    </row>
    <row r="1222" spans="2:6" s="286" customFormat="1" x14ac:dyDescent="0.3">
      <c r="B1222" s="383"/>
      <c r="C1222" s="383"/>
      <c r="D1222" s="384"/>
      <c r="E1222" s="382"/>
      <c r="F1222" s="200"/>
    </row>
    <row r="1223" spans="2:6" s="286" customFormat="1" x14ac:dyDescent="0.3">
      <c r="B1223" s="383"/>
      <c r="C1223" s="383"/>
      <c r="D1223" s="384"/>
      <c r="E1223" s="382"/>
      <c r="F1223" s="200"/>
    </row>
    <row r="1224" spans="2:6" s="286" customFormat="1" x14ac:dyDescent="0.3">
      <c r="B1224" s="383"/>
      <c r="C1224" s="383"/>
      <c r="D1224" s="384"/>
      <c r="E1224" s="382"/>
      <c r="F1224" s="200"/>
    </row>
    <row r="1225" spans="2:6" s="286" customFormat="1" x14ac:dyDescent="0.3">
      <c r="B1225" s="383"/>
      <c r="C1225" s="383"/>
      <c r="D1225" s="384"/>
      <c r="E1225" s="382"/>
      <c r="F1225" s="200"/>
    </row>
    <row r="1226" spans="2:6" s="286" customFormat="1" x14ac:dyDescent="0.3">
      <c r="B1226" s="383"/>
      <c r="C1226" s="383"/>
      <c r="D1226" s="384"/>
      <c r="E1226" s="382"/>
      <c r="F1226" s="200"/>
    </row>
    <row r="1227" spans="2:6" s="286" customFormat="1" x14ac:dyDescent="0.3">
      <c r="B1227" s="383"/>
      <c r="C1227" s="383"/>
      <c r="D1227" s="384"/>
      <c r="E1227" s="382"/>
      <c r="F1227" s="200"/>
    </row>
    <row r="1228" spans="2:6" s="286" customFormat="1" x14ac:dyDescent="0.3">
      <c r="B1228" s="383"/>
      <c r="C1228" s="383"/>
      <c r="D1228" s="384"/>
      <c r="E1228" s="382"/>
      <c r="F1228" s="200"/>
    </row>
    <row r="1229" spans="2:6" s="286" customFormat="1" x14ac:dyDescent="0.3">
      <c r="B1229" s="383"/>
      <c r="C1229" s="383"/>
      <c r="D1229" s="384"/>
      <c r="E1229" s="382"/>
      <c r="F1229" s="200"/>
    </row>
    <row r="1230" spans="2:6" s="286" customFormat="1" x14ac:dyDescent="0.3">
      <c r="B1230" s="383"/>
      <c r="C1230" s="383"/>
      <c r="D1230" s="384"/>
      <c r="E1230" s="382"/>
      <c r="F1230" s="200"/>
    </row>
    <row r="1231" spans="2:6" s="286" customFormat="1" x14ac:dyDescent="0.3">
      <c r="B1231" s="383"/>
      <c r="C1231" s="383"/>
      <c r="D1231" s="384"/>
      <c r="E1231" s="382"/>
      <c r="F1231" s="200"/>
    </row>
    <row r="1232" spans="2:6" s="286" customFormat="1" x14ac:dyDescent="0.3">
      <c r="B1232" s="383"/>
      <c r="C1232" s="383"/>
      <c r="D1232" s="384"/>
      <c r="E1232" s="382"/>
      <c r="F1232" s="200"/>
    </row>
    <row r="1233" spans="2:6" s="286" customFormat="1" x14ac:dyDescent="0.3">
      <c r="B1233" s="383"/>
      <c r="C1233" s="383"/>
      <c r="D1233" s="384"/>
      <c r="E1233" s="382"/>
      <c r="F1233" s="200"/>
    </row>
    <row r="1234" spans="2:6" s="286" customFormat="1" x14ac:dyDescent="0.3">
      <c r="B1234" s="383"/>
      <c r="C1234" s="383"/>
      <c r="D1234" s="384"/>
      <c r="E1234" s="382"/>
      <c r="F1234" s="200"/>
    </row>
    <row r="1235" spans="2:6" s="286" customFormat="1" x14ac:dyDescent="0.3">
      <c r="B1235" s="383"/>
      <c r="C1235" s="383"/>
      <c r="D1235" s="384"/>
      <c r="E1235" s="382"/>
      <c r="F1235" s="200"/>
    </row>
    <row r="1236" spans="2:6" s="286" customFormat="1" x14ac:dyDescent="0.3">
      <c r="B1236" s="383"/>
      <c r="C1236" s="383"/>
      <c r="D1236" s="384"/>
      <c r="E1236" s="382"/>
      <c r="F1236" s="200"/>
    </row>
    <row r="1237" spans="2:6" s="286" customFormat="1" x14ac:dyDescent="0.3">
      <c r="B1237" s="383"/>
      <c r="C1237" s="383"/>
      <c r="D1237" s="384"/>
      <c r="E1237" s="382"/>
      <c r="F1237" s="200"/>
    </row>
    <row r="1238" spans="2:6" s="286" customFormat="1" x14ac:dyDescent="0.3">
      <c r="B1238" s="383"/>
      <c r="C1238" s="383"/>
      <c r="D1238" s="384"/>
      <c r="E1238" s="382"/>
      <c r="F1238" s="200"/>
    </row>
    <row r="1239" spans="2:6" s="286" customFormat="1" x14ac:dyDescent="0.3">
      <c r="B1239" s="383"/>
      <c r="C1239" s="383"/>
      <c r="D1239" s="384"/>
      <c r="E1239" s="382"/>
      <c r="F1239" s="200"/>
    </row>
    <row r="1240" spans="2:6" s="286" customFormat="1" x14ac:dyDescent="0.3">
      <c r="B1240" s="383"/>
      <c r="C1240" s="383"/>
      <c r="D1240" s="384"/>
      <c r="E1240" s="382"/>
      <c r="F1240" s="200"/>
    </row>
    <row r="1241" spans="2:6" s="286" customFormat="1" x14ac:dyDescent="0.3">
      <c r="B1241" s="383"/>
      <c r="C1241" s="383"/>
      <c r="D1241" s="384"/>
      <c r="E1241" s="382"/>
      <c r="F1241" s="200"/>
    </row>
    <row r="1242" spans="2:6" s="286" customFormat="1" x14ac:dyDescent="0.3">
      <c r="B1242" s="383"/>
      <c r="C1242" s="383"/>
      <c r="D1242" s="384"/>
      <c r="E1242" s="382"/>
      <c r="F1242" s="200"/>
    </row>
    <row r="1243" spans="2:6" s="286" customFormat="1" x14ac:dyDescent="0.3">
      <c r="B1243" s="383"/>
      <c r="C1243" s="383"/>
      <c r="D1243" s="384"/>
      <c r="E1243" s="382"/>
      <c r="F1243" s="200"/>
    </row>
    <row r="1244" spans="2:6" s="286" customFormat="1" x14ac:dyDescent="0.3">
      <c r="B1244" s="383"/>
      <c r="C1244" s="383"/>
      <c r="D1244" s="384"/>
      <c r="E1244" s="382"/>
      <c r="F1244" s="200"/>
    </row>
    <row r="1245" spans="2:6" s="286" customFormat="1" x14ac:dyDescent="0.3">
      <c r="B1245" s="383"/>
      <c r="C1245" s="383"/>
      <c r="D1245" s="384"/>
      <c r="E1245" s="382"/>
      <c r="F1245" s="200"/>
    </row>
    <row r="1246" spans="2:6" s="286" customFormat="1" x14ac:dyDescent="0.3">
      <c r="B1246" s="383"/>
      <c r="C1246" s="383"/>
      <c r="D1246" s="384"/>
      <c r="E1246" s="382"/>
      <c r="F1246" s="200"/>
    </row>
    <row r="1247" spans="2:6" s="286" customFormat="1" x14ac:dyDescent="0.3">
      <c r="B1247" s="383"/>
      <c r="C1247" s="383"/>
      <c r="D1247" s="384"/>
      <c r="E1247" s="382"/>
      <c r="F1247" s="200"/>
    </row>
    <row r="1248" spans="2:6" s="286" customFormat="1" x14ac:dyDescent="0.3">
      <c r="B1248" s="383"/>
      <c r="C1248" s="383"/>
      <c r="D1248" s="384"/>
      <c r="E1248" s="382"/>
      <c r="F1248" s="200"/>
    </row>
    <row r="1249" spans="2:6" s="286" customFormat="1" x14ac:dyDescent="0.3">
      <c r="B1249" s="383"/>
      <c r="C1249" s="383"/>
      <c r="D1249" s="384"/>
      <c r="E1249" s="382"/>
      <c r="F1249" s="200"/>
    </row>
    <row r="1250" spans="2:6" s="286" customFormat="1" x14ac:dyDescent="0.3">
      <c r="B1250" s="383"/>
      <c r="C1250" s="383"/>
      <c r="D1250" s="384"/>
      <c r="E1250" s="382"/>
      <c r="F1250" s="200"/>
    </row>
    <row r="1251" spans="2:6" s="286" customFormat="1" x14ac:dyDescent="0.3">
      <c r="B1251" s="383"/>
      <c r="C1251" s="383"/>
      <c r="D1251" s="384"/>
      <c r="E1251" s="382"/>
      <c r="F1251" s="200"/>
    </row>
    <row r="1252" spans="2:6" s="286" customFormat="1" x14ac:dyDescent="0.3">
      <c r="B1252" s="383"/>
      <c r="C1252" s="383"/>
      <c r="D1252" s="384"/>
      <c r="E1252" s="382"/>
      <c r="F1252" s="200"/>
    </row>
    <row r="1253" spans="2:6" s="286" customFormat="1" x14ac:dyDescent="0.3">
      <c r="B1253" s="383"/>
      <c r="C1253" s="383"/>
      <c r="D1253" s="384"/>
      <c r="E1253" s="382"/>
      <c r="F1253" s="200"/>
    </row>
    <row r="1254" spans="2:6" s="286" customFormat="1" x14ac:dyDescent="0.3">
      <c r="B1254" s="383"/>
      <c r="C1254" s="383"/>
      <c r="D1254" s="384"/>
      <c r="E1254" s="382"/>
      <c r="F1254" s="200"/>
    </row>
    <row r="1255" spans="2:6" s="286" customFormat="1" x14ac:dyDescent="0.3">
      <c r="B1255" s="383"/>
      <c r="C1255" s="383"/>
      <c r="D1255" s="384"/>
      <c r="E1255" s="382"/>
      <c r="F1255" s="200"/>
    </row>
    <row r="1256" spans="2:6" s="286" customFormat="1" x14ac:dyDescent="0.3">
      <c r="B1256" s="383"/>
      <c r="C1256" s="383"/>
      <c r="D1256" s="384"/>
      <c r="E1256" s="382"/>
      <c r="F1256" s="200"/>
    </row>
    <row r="1257" spans="2:6" s="286" customFormat="1" x14ac:dyDescent="0.3">
      <c r="B1257" s="383"/>
      <c r="C1257" s="383"/>
      <c r="D1257" s="384"/>
      <c r="E1257" s="382"/>
      <c r="F1257" s="200"/>
    </row>
    <row r="1258" spans="2:6" s="286" customFormat="1" x14ac:dyDescent="0.3">
      <c r="B1258" s="383"/>
      <c r="C1258" s="383"/>
      <c r="D1258" s="384"/>
      <c r="E1258" s="382"/>
      <c r="F1258" s="200"/>
    </row>
    <row r="1259" spans="2:6" s="286" customFormat="1" x14ac:dyDescent="0.3">
      <c r="B1259" s="383"/>
      <c r="C1259" s="383"/>
      <c r="D1259" s="384"/>
      <c r="E1259" s="382"/>
      <c r="F1259" s="200"/>
    </row>
    <row r="1260" spans="2:6" s="286" customFormat="1" x14ac:dyDescent="0.3">
      <c r="B1260" s="383"/>
      <c r="C1260" s="383"/>
      <c r="D1260" s="384"/>
      <c r="E1260" s="382"/>
      <c r="F1260" s="200"/>
    </row>
    <row r="1261" spans="2:6" s="286" customFormat="1" x14ac:dyDescent="0.3">
      <c r="B1261" s="383"/>
      <c r="C1261" s="383"/>
      <c r="D1261" s="384"/>
      <c r="E1261" s="382"/>
      <c r="F1261" s="200"/>
    </row>
    <row r="1262" spans="2:6" s="286" customFormat="1" x14ac:dyDescent="0.3">
      <c r="B1262" s="383"/>
      <c r="C1262" s="383"/>
      <c r="D1262" s="384"/>
      <c r="E1262" s="382"/>
      <c r="F1262" s="200"/>
    </row>
    <row r="1263" spans="2:6" s="286" customFormat="1" x14ac:dyDescent="0.3">
      <c r="B1263" s="383"/>
      <c r="C1263" s="383"/>
      <c r="D1263" s="384"/>
      <c r="E1263" s="382"/>
      <c r="F1263" s="200"/>
    </row>
    <row r="1264" spans="2:6" s="286" customFormat="1" x14ac:dyDescent="0.3">
      <c r="B1264" s="383"/>
      <c r="C1264" s="383"/>
      <c r="D1264" s="384"/>
      <c r="E1264" s="382"/>
      <c r="F1264" s="200"/>
    </row>
    <row r="1265" spans="2:6" s="286" customFormat="1" x14ac:dyDescent="0.3">
      <c r="B1265" s="383"/>
      <c r="C1265" s="383"/>
      <c r="D1265" s="384"/>
      <c r="E1265" s="382"/>
      <c r="F1265" s="200"/>
    </row>
    <row r="1266" spans="2:6" s="286" customFormat="1" x14ac:dyDescent="0.3">
      <c r="B1266" s="383"/>
      <c r="C1266" s="383"/>
      <c r="D1266" s="384"/>
      <c r="E1266" s="382"/>
      <c r="F1266" s="200"/>
    </row>
    <row r="1267" spans="2:6" s="286" customFormat="1" x14ac:dyDescent="0.3">
      <c r="B1267" s="383"/>
      <c r="C1267" s="383"/>
      <c r="D1267" s="384"/>
      <c r="E1267" s="382"/>
      <c r="F1267" s="200"/>
    </row>
    <row r="1268" spans="2:6" s="286" customFormat="1" x14ac:dyDescent="0.3">
      <c r="B1268" s="383"/>
      <c r="C1268" s="383"/>
      <c r="D1268" s="384"/>
      <c r="E1268" s="382"/>
      <c r="F1268" s="200"/>
    </row>
    <row r="1269" spans="2:6" s="286" customFormat="1" x14ac:dyDescent="0.3">
      <c r="B1269" s="383"/>
      <c r="C1269" s="383"/>
      <c r="D1269" s="384"/>
      <c r="E1269" s="382"/>
      <c r="F1269" s="200"/>
    </row>
    <row r="1270" spans="2:6" s="286" customFormat="1" x14ac:dyDescent="0.3">
      <c r="B1270" s="383"/>
      <c r="C1270" s="383"/>
      <c r="D1270" s="384"/>
      <c r="E1270" s="382"/>
      <c r="F1270" s="200"/>
    </row>
    <row r="1271" spans="2:6" s="286" customFormat="1" x14ac:dyDescent="0.3">
      <c r="B1271" s="383"/>
      <c r="C1271" s="383"/>
      <c r="D1271" s="384"/>
      <c r="E1271" s="382"/>
      <c r="F1271" s="200"/>
    </row>
    <row r="1272" spans="2:6" s="286" customFormat="1" x14ac:dyDescent="0.3">
      <c r="B1272" s="383"/>
      <c r="C1272" s="383"/>
      <c r="D1272" s="384"/>
      <c r="E1272" s="382"/>
      <c r="F1272" s="200"/>
    </row>
    <row r="1273" spans="2:6" s="286" customFormat="1" x14ac:dyDescent="0.3">
      <c r="B1273" s="383"/>
      <c r="C1273" s="383"/>
      <c r="D1273" s="384"/>
      <c r="E1273" s="382"/>
      <c r="F1273" s="200"/>
    </row>
    <row r="1274" spans="2:6" s="286" customFormat="1" x14ac:dyDescent="0.3">
      <c r="B1274" s="383"/>
      <c r="C1274" s="383"/>
      <c r="D1274" s="384"/>
      <c r="E1274" s="382"/>
      <c r="F1274" s="200"/>
    </row>
    <row r="1275" spans="2:6" s="286" customFormat="1" x14ac:dyDescent="0.3">
      <c r="B1275" s="383"/>
      <c r="C1275" s="383"/>
      <c r="D1275" s="384"/>
      <c r="E1275" s="382"/>
      <c r="F1275" s="200"/>
    </row>
    <row r="1276" spans="2:6" s="286" customFormat="1" x14ac:dyDescent="0.3">
      <c r="B1276" s="383"/>
      <c r="C1276" s="383"/>
      <c r="D1276" s="384"/>
      <c r="E1276" s="382"/>
      <c r="F1276" s="200"/>
    </row>
    <row r="1277" spans="2:6" s="286" customFormat="1" x14ac:dyDescent="0.3">
      <c r="B1277" s="383"/>
      <c r="C1277" s="383"/>
      <c r="D1277" s="384"/>
      <c r="E1277" s="382"/>
      <c r="F1277" s="200"/>
    </row>
    <row r="1278" spans="2:6" s="286" customFormat="1" x14ac:dyDescent="0.3">
      <c r="B1278" s="383"/>
      <c r="C1278" s="383"/>
      <c r="D1278" s="384"/>
      <c r="E1278" s="382"/>
      <c r="F1278" s="200"/>
    </row>
    <row r="1279" spans="2:6" s="286" customFormat="1" x14ac:dyDescent="0.3">
      <c r="B1279" s="383"/>
      <c r="C1279" s="383"/>
      <c r="D1279" s="384"/>
      <c r="E1279" s="382"/>
      <c r="F1279" s="200"/>
    </row>
    <row r="1280" spans="2:6" s="286" customFormat="1" x14ac:dyDescent="0.3">
      <c r="B1280" s="383"/>
      <c r="C1280" s="383"/>
      <c r="D1280" s="384"/>
      <c r="E1280" s="382"/>
      <c r="F1280" s="200"/>
    </row>
    <row r="1281" spans="2:6" s="286" customFormat="1" x14ac:dyDescent="0.3">
      <c r="B1281" s="383"/>
      <c r="C1281" s="383"/>
      <c r="D1281" s="384"/>
      <c r="E1281" s="382"/>
      <c r="F1281" s="200"/>
    </row>
    <row r="1282" spans="2:6" s="286" customFormat="1" x14ac:dyDescent="0.3">
      <c r="B1282" s="383"/>
      <c r="C1282" s="383"/>
      <c r="D1282" s="384"/>
      <c r="E1282" s="382"/>
      <c r="F1282" s="200"/>
    </row>
    <row r="1283" spans="2:6" s="286" customFormat="1" x14ac:dyDescent="0.3">
      <c r="B1283" s="383"/>
      <c r="C1283" s="383"/>
      <c r="D1283" s="384"/>
      <c r="E1283" s="382"/>
      <c r="F1283" s="200"/>
    </row>
    <row r="1284" spans="2:6" s="286" customFormat="1" x14ac:dyDescent="0.3">
      <c r="B1284" s="383"/>
      <c r="C1284" s="383"/>
      <c r="D1284" s="384"/>
      <c r="E1284" s="382"/>
      <c r="F1284" s="200"/>
    </row>
    <row r="1285" spans="2:6" s="286" customFormat="1" x14ac:dyDescent="0.3">
      <c r="B1285" s="383"/>
      <c r="C1285" s="383"/>
      <c r="D1285" s="384"/>
      <c r="E1285" s="382"/>
      <c r="F1285" s="200"/>
    </row>
    <row r="1286" spans="2:6" s="286" customFormat="1" x14ac:dyDescent="0.3">
      <c r="B1286" s="383"/>
      <c r="C1286" s="383"/>
      <c r="D1286" s="384"/>
      <c r="E1286" s="382"/>
      <c r="F1286" s="200"/>
    </row>
    <row r="1287" spans="2:6" s="286" customFormat="1" x14ac:dyDescent="0.3">
      <c r="B1287" s="383"/>
      <c r="C1287" s="383"/>
      <c r="D1287" s="384"/>
      <c r="E1287" s="382"/>
      <c r="F1287" s="200"/>
    </row>
    <row r="1288" spans="2:6" s="286" customFormat="1" x14ac:dyDescent="0.3">
      <c r="B1288" s="383"/>
      <c r="C1288" s="383"/>
      <c r="D1288" s="384"/>
      <c r="E1288" s="382"/>
      <c r="F1288" s="200"/>
    </row>
    <row r="1289" spans="2:6" s="286" customFormat="1" x14ac:dyDescent="0.3">
      <c r="B1289" s="383"/>
      <c r="C1289" s="383"/>
      <c r="D1289" s="384"/>
      <c r="E1289" s="382"/>
      <c r="F1289" s="200"/>
    </row>
    <row r="1290" spans="2:6" s="286" customFormat="1" x14ac:dyDescent="0.3">
      <c r="B1290" s="383"/>
      <c r="C1290" s="383"/>
      <c r="D1290" s="384"/>
      <c r="E1290" s="382"/>
      <c r="F1290" s="200"/>
    </row>
    <row r="1291" spans="2:6" s="286" customFormat="1" x14ac:dyDescent="0.3">
      <c r="B1291" s="383"/>
      <c r="C1291" s="383"/>
      <c r="D1291" s="384"/>
      <c r="E1291" s="382"/>
      <c r="F1291" s="200"/>
    </row>
    <row r="1292" spans="2:6" s="286" customFormat="1" x14ac:dyDescent="0.3">
      <c r="B1292" s="383"/>
      <c r="C1292" s="383"/>
      <c r="D1292" s="384"/>
      <c r="E1292" s="382"/>
      <c r="F1292" s="200"/>
    </row>
    <row r="1293" spans="2:6" s="286" customFormat="1" x14ac:dyDescent="0.3">
      <c r="B1293" s="383"/>
      <c r="C1293" s="383"/>
      <c r="D1293" s="384"/>
      <c r="E1293" s="382"/>
      <c r="F1293" s="200"/>
    </row>
    <row r="1294" spans="2:6" s="286" customFormat="1" x14ac:dyDescent="0.3">
      <c r="B1294" s="383"/>
      <c r="C1294" s="383"/>
      <c r="D1294" s="384"/>
      <c r="E1294" s="382"/>
      <c r="F1294" s="200"/>
    </row>
    <row r="1295" spans="2:6" s="286" customFormat="1" x14ac:dyDescent="0.3">
      <c r="B1295" s="383"/>
      <c r="C1295" s="383"/>
      <c r="D1295" s="384"/>
      <c r="E1295" s="382"/>
      <c r="F1295" s="200"/>
    </row>
    <row r="1296" spans="2:6" s="286" customFormat="1" x14ac:dyDescent="0.3">
      <c r="B1296" s="383"/>
      <c r="C1296" s="383"/>
      <c r="D1296" s="384"/>
      <c r="E1296" s="382"/>
      <c r="F1296" s="200"/>
    </row>
    <row r="1297" spans="2:6" s="286" customFormat="1" x14ac:dyDescent="0.3">
      <c r="B1297" s="383"/>
      <c r="C1297" s="383"/>
      <c r="D1297" s="384"/>
      <c r="E1297" s="382"/>
      <c r="F1297" s="200"/>
    </row>
    <row r="1298" spans="2:6" s="286" customFormat="1" x14ac:dyDescent="0.3">
      <c r="B1298" s="383"/>
      <c r="C1298" s="383"/>
      <c r="D1298" s="384"/>
      <c r="E1298" s="382"/>
      <c r="F1298" s="200"/>
    </row>
    <row r="1299" spans="2:6" s="286" customFormat="1" x14ac:dyDescent="0.3">
      <c r="B1299" s="383"/>
      <c r="C1299" s="383"/>
      <c r="D1299" s="384"/>
      <c r="E1299" s="382"/>
      <c r="F1299" s="200"/>
    </row>
    <row r="1300" spans="2:6" s="286" customFormat="1" x14ac:dyDescent="0.3">
      <c r="B1300" s="383"/>
      <c r="C1300" s="383"/>
      <c r="D1300" s="384"/>
      <c r="E1300" s="382"/>
      <c r="F1300" s="200"/>
    </row>
    <row r="1301" spans="2:6" s="286" customFormat="1" x14ac:dyDescent="0.3">
      <c r="B1301" s="383"/>
      <c r="C1301" s="383"/>
      <c r="D1301" s="384"/>
      <c r="E1301" s="382"/>
      <c r="F1301" s="200"/>
    </row>
    <row r="1302" spans="2:6" s="286" customFormat="1" x14ac:dyDescent="0.3">
      <c r="B1302" s="383"/>
      <c r="C1302" s="383"/>
      <c r="D1302" s="384"/>
      <c r="E1302" s="382"/>
      <c r="F1302" s="200"/>
    </row>
    <row r="1303" spans="2:6" s="286" customFormat="1" x14ac:dyDescent="0.3">
      <c r="B1303" s="383"/>
      <c r="C1303" s="383"/>
      <c r="D1303" s="384"/>
      <c r="E1303" s="382"/>
      <c r="F1303" s="200"/>
    </row>
    <row r="1304" spans="2:6" s="286" customFormat="1" x14ac:dyDescent="0.3">
      <c r="B1304" s="383"/>
      <c r="C1304" s="383"/>
      <c r="D1304" s="384"/>
      <c r="E1304" s="382"/>
      <c r="F1304" s="200"/>
    </row>
    <row r="1305" spans="2:6" s="286" customFormat="1" x14ac:dyDescent="0.3">
      <c r="B1305" s="383"/>
      <c r="C1305" s="383"/>
      <c r="D1305" s="384"/>
      <c r="E1305" s="382"/>
      <c r="F1305" s="200"/>
    </row>
    <row r="1306" spans="2:6" s="286" customFormat="1" x14ac:dyDescent="0.3">
      <c r="B1306" s="383"/>
      <c r="C1306" s="383"/>
      <c r="D1306" s="384"/>
      <c r="E1306" s="382"/>
      <c r="F1306" s="200"/>
    </row>
    <row r="1307" spans="2:6" s="286" customFormat="1" x14ac:dyDescent="0.3">
      <c r="B1307" s="383"/>
      <c r="C1307" s="383"/>
      <c r="D1307" s="384"/>
      <c r="E1307" s="382"/>
      <c r="F1307" s="200"/>
    </row>
    <row r="1308" spans="2:6" s="286" customFormat="1" x14ac:dyDescent="0.3">
      <c r="B1308" s="383"/>
      <c r="C1308" s="383"/>
      <c r="D1308" s="384"/>
      <c r="E1308" s="382"/>
      <c r="F1308" s="200"/>
    </row>
    <row r="1309" spans="2:6" s="286" customFormat="1" x14ac:dyDescent="0.3">
      <c r="B1309" s="383"/>
      <c r="C1309" s="383"/>
      <c r="D1309" s="384"/>
      <c r="E1309" s="382"/>
      <c r="F1309" s="200"/>
    </row>
    <row r="1310" spans="2:6" s="286" customFormat="1" x14ac:dyDescent="0.3">
      <c r="B1310" s="383"/>
      <c r="C1310" s="383"/>
      <c r="D1310" s="384"/>
      <c r="E1310" s="382"/>
      <c r="F1310" s="200"/>
    </row>
    <row r="1311" spans="2:6" s="286" customFormat="1" x14ac:dyDescent="0.3">
      <c r="B1311" s="383"/>
      <c r="C1311" s="383"/>
      <c r="D1311" s="384"/>
      <c r="E1311" s="382"/>
      <c r="F1311" s="200"/>
    </row>
    <row r="1312" spans="2:6" s="286" customFormat="1" x14ac:dyDescent="0.3">
      <c r="B1312" s="383"/>
      <c r="C1312" s="383"/>
      <c r="D1312" s="384"/>
      <c r="E1312" s="382"/>
      <c r="F1312" s="200"/>
    </row>
    <row r="1313" spans="2:6" s="286" customFormat="1" x14ac:dyDescent="0.3">
      <c r="B1313" s="383"/>
      <c r="C1313" s="383"/>
      <c r="D1313" s="384"/>
      <c r="E1313" s="382"/>
      <c r="F1313" s="200"/>
    </row>
    <row r="1314" spans="2:6" s="286" customFormat="1" x14ac:dyDescent="0.3">
      <c r="B1314" s="383"/>
      <c r="C1314" s="383"/>
      <c r="D1314" s="384"/>
      <c r="E1314" s="382"/>
      <c r="F1314" s="200"/>
    </row>
    <row r="1315" spans="2:6" s="286" customFormat="1" x14ac:dyDescent="0.3">
      <c r="B1315" s="383"/>
      <c r="C1315" s="383"/>
      <c r="D1315" s="384"/>
      <c r="E1315" s="382"/>
      <c r="F1315" s="200"/>
    </row>
    <row r="1316" spans="2:6" s="286" customFormat="1" x14ac:dyDescent="0.3">
      <c r="B1316" s="383"/>
      <c r="C1316" s="383"/>
      <c r="D1316" s="384"/>
      <c r="E1316" s="382"/>
      <c r="F1316" s="200"/>
    </row>
    <row r="1317" spans="2:6" s="286" customFormat="1" x14ac:dyDescent="0.3">
      <c r="B1317" s="383"/>
      <c r="C1317" s="383"/>
      <c r="D1317" s="384"/>
      <c r="E1317" s="382"/>
      <c r="F1317" s="200"/>
    </row>
    <row r="1318" spans="2:6" s="286" customFormat="1" x14ac:dyDescent="0.3">
      <c r="B1318" s="383"/>
      <c r="C1318" s="383"/>
      <c r="D1318" s="384"/>
      <c r="E1318" s="382"/>
      <c r="F1318" s="200"/>
    </row>
    <row r="1319" spans="2:6" s="286" customFormat="1" x14ac:dyDescent="0.3">
      <c r="B1319" s="383"/>
      <c r="C1319" s="383"/>
      <c r="D1319" s="384"/>
      <c r="E1319" s="382"/>
      <c r="F1319" s="200"/>
    </row>
    <row r="1320" spans="2:6" s="286" customFormat="1" x14ac:dyDescent="0.3">
      <c r="B1320" s="383"/>
      <c r="C1320" s="383"/>
      <c r="D1320" s="384"/>
      <c r="E1320" s="382"/>
      <c r="F1320" s="200"/>
    </row>
    <row r="1321" spans="2:6" s="286" customFormat="1" x14ac:dyDescent="0.3">
      <c r="B1321" s="383"/>
      <c r="C1321" s="383"/>
      <c r="D1321" s="384"/>
      <c r="E1321" s="382"/>
      <c r="F1321" s="200"/>
    </row>
    <row r="1322" spans="2:6" s="286" customFormat="1" x14ac:dyDescent="0.3">
      <c r="B1322" s="383"/>
      <c r="C1322" s="383"/>
      <c r="D1322" s="384"/>
      <c r="E1322" s="382"/>
      <c r="F1322" s="200"/>
    </row>
    <row r="1323" spans="2:6" s="286" customFormat="1" x14ac:dyDescent="0.3">
      <c r="B1323" s="383"/>
      <c r="C1323" s="383"/>
      <c r="D1323" s="384"/>
      <c r="E1323" s="382"/>
      <c r="F1323" s="200"/>
    </row>
    <row r="1324" spans="2:6" s="286" customFormat="1" x14ac:dyDescent="0.3">
      <c r="B1324" s="383"/>
      <c r="C1324" s="383"/>
      <c r="D1324" s="384"/>
      <c r="E1324" s="382"/>
      <c r="F1324" s="200"/>
    </row>
    <row r="1325" spans="2:6" s="286" customFormat="1" x14ac:dyDescent="0.3">
      <c r="B1325" s="383"/>
      <c r="C1325" s="383"/>
      <c r="D1325" s="384"/>
      <c r="E1325" s="382"/>
      <c r="F1325" s="200"/>
    </row>
    <row r="1326" spans="2:6" s="286" customFormat="1" x14ac:dyDescent="0.3">
      <c r="B1326" s="383"/>
      <c r="C1326" s="383"/>
      <c r="D1326" s="384"/>
      <c r="E1326" s="382"/>
      <c r="F1326" s="200"/>
    </row>
    <row r="1327" spans="2:6" s="286" customFormat="1" x14ac:dyDescent="0.3">
      <c r="B1327" s="383"/>
      <c r="C1327" s="383"/>
      <c r="D1327" s="384"/>
      <c r="E1327" s="382"/>
      <c r="F1327" s="200"/>
    </row>
    <row r="1328" spans="2:6" s="286" customFormat="1" x14ac:dyDescent="0.3">
      <c r="B1328" s="383"/>
      <c r="C1328" s="383"/>
      <c r="D1328" s="384"/>
      <c r="E1328" s="382"/>
      <c r="F1328" s="200"/>
    </row>
    <row r="1329" spans="2:6" s="286" customFormat="1" x14ac:dyDescent="0.3">
      <c r="B1329" s="383"/>
      <c r="C1329" s="383"/>
      <c r="D1329" s="384"/>
      <c r="E1329" s="382"/>
      <c r="F1329" s="200"/>
    </row>
    <row r="1330" spans="2:6" s="286" customFormat="1" x14ac:dyDescent="0.3">
      <c r="B1330" s="383"/>
      <c r="C1330" s="383"/>
      <c r="D1330" s="384"/>
      <c r="E1330" s="382"/>
      <c r="F1330" s="200"/>
    </row>
    <row r="1331" spans="2:6" s="286" customFormat="1" x14ac:dyDescent="0.3">
      <c r="B1331" s="383"/>
      <c r="C1331" s="383"/>
      <c r="D1331" s="384"/>
      <c r="E1331" s="382"/>
      <c r="F1331" s="200"/>
    </row>
    <row r="1332" spans="2:6" s="286" customFormat="1" x14ac:dyDescent="0.3">
      <c r="B1332" s="383"/>
      <c r="C1332" s="383"/>
      <c r="D1332" s="384"/>
      <c r="E1332" s="382"/>
      <c r="F1332" s="200"/>
    </row>
    <row r="1333" spans="2:6" s="286" customFormat="1" x14ac:dyDescent="0.3">
      <c r="B1333" s="383"/>
      <c r="C1333" s="383"/>
      <c r="D1333" s="384"/>
      <c r="E1333" s="382"/>
      <c r="F1333" s="200"/>
    </row>
    <row r="1334" spans="2:6" s="286" customFormat="1" x14ac:dyDescent="0.3">
      <c r="B1334" s="383"/>
      <c r="C1334" s="383"/>
      <c r="D1334" s="384"/>
      <c r="E1334" s="382"/>
      <c r="F1334" s="200"/>
    </row>
    <row r="1335" spans="2:6" s="286" customFormat="1" x14ac:dyDescent="0.3">
      <c r="B1335" s="383"/>
      <c r="C1335" s="383"/>
      <c r="D1335" s="384"/>
      <c r="E1335" s="382"/>
      <c r="F1335" s="200"/>
    </row>
    <row r="1336" spans="2:6" s="286" customFormat="1" x14ac:dyDescent="0.3">
      <c r="B1336" s="383"/>
      <c r="C1336" s="383"/>
      <c r="D1336" s="384"/>
      <c r="E1336" s="382"/>
      <c r="F1336" s="200"/>
    </row>
    <row r="1337" spans="2:6" s="286" customFormat="1" x14ac:dyDescent="0.3">
      <c r="B1337" s="383"/>
      <c r="C1337" s="383"/>
      <c r="D1337" s="384"/>
      <c r="E1337" s="382"/>
      <c r="F1337" s="200"/>
    </row>
    <row r="1338" spans="2:6" s="286" customFormat="1" x14ac:dyDescent="0.3">
      <c r="B1338" s="383"/>
      <c r="C1338" s="383"/>
      <c r="D1338" s="384"/>
      <c r="E1338" s="382"/>
      <c r="F1338" s="200"/>
    </row>
    <row r="1339" spans="2:6" s="286" customFormat="1" x14ac:dyDescent="0.3">
      <c r="B1339" s="383"/>
      <c r="C1339" s="383"/>
      <c r="D1339" s="384"/>
      <c r="E1339" s="382"/>
      <c r="F1339" s="200"/>
    </row>
    <row r="1340" spans="2:6" s="286" customFormat="1" x14ac:dyDescent="0.3">
      <c r="B1340" s="383"/>
      <c r="C1340" s="383"/>
      <c r="D1340" s="384"/>
      <c r="E1340" s="382"/>
      <c r="F1340" s="200"/>
    </row>
    <row r="1341" spans="2:6" s="286" customFormat="1" x14ac:dyDescent="0.3">
      <c r="B1341" s="383"/>
      <c r="C1341" s="383"/>
      <c r="D1341" s="384"/>
      <c r="E1341" s="382"/>
      <c r="F1341" s="200"/>
    </row>
    <row r="1342" spans="2:6" s="286" customFormat="1" x14ac:dyDescent="0.3">
      <c r="B1342" s="383"/>
      <c r="C1342" s="383"/>
      <c r="D1342" s="384"/>
      <c r="E1342" s="382"/>
      <c r="F1342" s="200"/>
    </row>
    <row r="1343" spans="2:6" s="286" customFormat="1" x14ac:dyDescent="0.3">
      <c r="B1343" s="383"/>
      <c r="C1343" s="383"/>
      <c r="D1343" s="384"/>
      <c r="E1343" s="382"/>
      <c r="F1343" s="200"/>
    </row>
    <row r="1344" spans="2:6" s="286" customFormat="1" x14ac:dyDescent="0.3">
      <c r="B1344" s="383"/>
      <c r="C1344" s="383"/>
      <c r="D1344" s="384"/>
      <c r="E1344" s="382"/>
      <c r="F1344" s="200"/>
    </row>
    <row r="1345" spans="2:6" s="286" customFormat="1" x14ac:dyDescent="0.3">
      <c r="B1345" s="383"/>
      <c r="C1345" s="383"/>
      <c r="D1345" s="384"/>
      <c r="E1345" s="382"/>
      <c r="F1345" s="200"/>
    </row>
    <row r="1346" spans="2:6" s="286" customFormat="1" x14ac:dyDescent="0.3">
      <c r="B1346" s="383"/>
      <c r="C1346" s="383"/>
      <c r="D1346" s="384"/>
      <c r="E1346" s="382"/>
      <c r="F1346" s="200"/>
    </row>
    <row r="1347" spans="2:6" s="286" customFormat="1" x14ac:dyDescent="0.3">
      <c r="B1347" s="383"/>
      <c r="C1347" s="383"/>
      <c r="D1347" s="384"/>
      <c r="E1347" s="382"/>
      <c r="F1347" s="200"/>
    </row>
    <row r="1348" spans="2:6" s="286" customFormat="1" x14ac:dyDescent="0.3">
      <c r="B1348" s="383"/>
      <c r="C1348" s="383"/>
      <c r="D1348" s="384"/>
      <c r="E1348" s="382"/>
      <c r="F1348" s="200"/>
    </row>
    <row r="1349" spans="2:6" s="286" customFormat="1" x14ac:dyDescent="0.3">
      <c r="B1349" s="383"/>
      <c r="C1349" s="383"/>
      <c r="D1349" s="384"/>
      <c r="E1349" s="382"/>
      <c r="F1349" s="200"/>
    </row>
    <row r="1350" spans="2:6" s="286" customFormat="1" x14ac:dyDescent="0.3">
      <c r="B1350" s="383"/>
      <c r="C1350" s="383"/>
      <c r="D1350" s="384"/>
      <c r="E1350" s="382"/>
      <c r="F1350" s="200"/>
    </row>
    <row r="1351" spans="2:6" s="286" customFormat="1" x14ac:dyDescent="0.3">
      <c r="B1351" s="383"/>
      <c r="C1351" s="383"/>
      <c r="D1351" s="384"/>
      <c r="E1351" s="382"/>
      <c r="F1351" s="200"/>
    </row>
    <row r="1352" spans="2:6" s="286" customFormat="1" x14ac:dyDescent="0.3">
      <c r="B1352" s="383"/>
      <c r="C1352" s="383"/>
      <c r="D1352" s="384"/>
      <c r="E1352" s="382"/>
      <c r="F1352" s="200"/>
    </row>
    <row r="1353" spans="2:6" s="286" customFormat="1" x14ac:dyDescent="0.3">
      <c r="B1353" s="383"/>
      <c r="C1353" s="383"/>
      <c r="D1353" s="384"/>
      <c r="E1353" s="382"/>
      <c r="F1353" s="200"/>
    </row>
    <row r="1354" spans="2:6" s="286" customFormat="1" x14ac:dyDescent="0.3">
      <c r="B1354" s="383"/>
      <c r="C1354" s="383"/>
      <c r="D1354" s="384"/>
      <c r="E1354" s="382"/>
      <c r="F1354" s="200"/>
    </row>
    <row r="1355" spans="2:6" s="286" customFormat="1" x14ac:dyDescent="0.3">
      <c r="B1355" s="383"/>
      <c r="C1355" s="383"/>
      <c r="D1355" s="384"/>
      <c r="E1355" s="382"/>
      <c r="F1355" s="200"/>
    </row>
    <row r="1356" spans="2:6" s="286" customFormat="1" x14ac:dyDescent="0.3">
      <c r="B1356" s="383"/>
      <c r="C1356" s="383"/>
      <c r="D1356" s="384"/>
      <c r="E1356" s="382"/>
      <c r="F1356" s="200"/>
    </row>
    <row r="1357" spans="2:6" s="286" customFormat="1" x14ac:dyDescent="0.3">
      <c r="B1357" s="383"/>
      <c r="C1357" s="383"/>
      <c r="D1357" s="384"/>
      <c r="E1357" s="382"/>
      <c r="F1357" s="200"/>
    </row>
    <row r="1358" spans="2:6" s="286" customFormat="1" x14ac:dyDescent="0.3">
      <c r="B1358" s="383"/>
      <c r="C1358" s="383"/>
      <c r="D1358" s="384"/>
      <c r="E1358" s="382"/>
      <c r="F1358" s="200"/>
    </row>
    <row r="1359" spans="2:6" s="286" customFormat="1" x14ac:dyDescent="0.3">
      <c r="B1359" s="383"/>
      <c r="C1359" s="383"/>
      <c r="D1359" s="384"/>
      <c r="E1359" s="382"/>
      <c r="F1359" s="200"/>
    </row>
    <row r="1360" spans="2:6" s="286" customFormat="1" x14ac:dyDescent="0.3">
      <c r="B1360" s="383"/>
      <c r="C1360" s="383"/>
      <c r="D1360" s="384"/>
      <c r="E1360" s="382"/>
      <c r="F1360" s="200"/>
    </row>
    <row r="1361" spans="2:6" s="286" customFormat="1" x14ac:dyDescent="0.3">
      <c r="B1361" s="383"/>
      <c r="C1361" s="383"/>
      <c r="D1361" s="384"/>
      <c r="E1361" s="382"/>
      <c r="F1361" s="200"/>
    </row>
    <row r="1362" spans="2:6" s="286" customFormat="1" x14ac:dyDescent="0.3">
      <c r="B1362" s="383"/>
      <c r="C1362" s="383"/>
      <c r="D1362" s="384"/>
      <c r="E1362" s="382"/>
      <c r="F1362" s="200"/>
    </row>
    <row r="1363" spans="2:6" s="286" customFormat="1" x14ac:dyDescent="0.3">
      <c r="B1363" s="383"/>
      <c r="C1363" s="383"/>
      <c r="D1363" s="384"/>
      <c r="E1363" s="382"/>
      <c r="F1363" s="200"/>
    </row>
    <row r="1364" spans="2:6" s="286" customFormat="1" x14ac:dyDescent="0.3">
      <c r="B1364" s="383"/>
      <c r="C1364" s="383"/>
      <c r="D1364" s="384"/>
      <c r="E1364" s="382"/>
      <c r="F1364" s="200"/>
    </row>
    <row r="1365" spans="2:6" s="286" customFormat="1" x14ac:dyDescent="0.3">
      <c r="B1365" s="383"/>
      <c r="C1365" s="383"/>
      <c r="D1365" s="384"/>
      <c r="E1365" s="382"/>
      <c r="F1365" s="200"/>
    </row>
    <row r="1366" spans="2:6" s="286" customFormat="1" x14ac:dyDescent="0.3">
      <c r="B1366" s="383"/>
      <c r="C1366" s="383"/>
      <c r="D1366" s="384"/>
      <c r="E1366" s="382"/>
      <c r="F1366" s="200"/>
    </row>
    <row r="1367" spans="2:6" s="286" customFormat="1" x14ac:dyDescent="0.3">
      <c r="B1367" s="383"/>
      <c r="C1367" s="383"/>
      <c r="D1367" s="384"/>
      <c r="E1367" s="382"/>
      <c r="F1367" s="200"/>
    </row>
    <row r="1368" spans="2:6" s="286" customFormat="1" x14ac:dyDescent="0.3">
      <c r="B1368" s="383"/>
      <c r="C1368" s="383"/>
      <c r="D1368" s="384"/>
      <c r="E1368" s="382"/>
      <c r="F1368" s="200"/>
    </row>
    <row r="1369" spans="2:6" s="286" customFormat="1" x14ac:dyDescent="0.3">
      <c r="B1369" s="383"/>
      <c r="C1369" s="383"/>
      <c r="D1369" s="384"/>
      <c r="E1369" s="382"/>
      <c r="F1369" s="200"/>
    </row>
    <row r="1370" spans="2:6" s="286" customFormat="1" x14ac:dyDescent="0.3">
      <c r="B1370" s="383"/>
      <c r="C1370" s="383"/>
      <c r="D1370" s="384"/>
      <c r="E1370" s="382"/>
      <c r="F1370" s="200"/>
    </row>
    <row r="1371" spans="2:6" s="286" customFormat="1" x14ac:dyDescent="0.3">
      <c r="B1371" s="383"/>
      <c r="C1371" s="383"/>
      <c r="D1371" s="384"/>
      <c r="E1371" s="382"/>
      <c r="F1371" s="200"/>
    </row>
    <row r="1372" spans="2:6" s="286" customFormat="1" x14ac:dyDescent="0.3">
      <c r="B1372" s="383"/>
      <c r="C1372" s="383"/>
      <c r="D1372" s="384"/>
      <c r="E1372" s="382"/>
      <c r="F1372" s="200"/>
    </row>
    <row r="1373" spans="2:6" s="286" customFormat="1" x14ac:dyDescent="0.3">
      <c r="B1373" s="383"/>
      <c r="C1373" s="383"/>
      <c r="D1373" s="384"/>
      <c r="E1373" s="382"/>
      <c r="F1373" s="200"/>
    </row>
    <row r="1374" spans="2:6" s="286" customFormat="1" x14ac:dyDescent="0.3">
      <c r="B1374" s="383"/>
      <c r="C1374" s="383"/>
      <c r="D1374" s="384"/>
      <c r="E1374" s="382"/>
      <c r="F1374" s="200"/>
    </row>
    <row r="1375" spans="2:6" s="286" customFormat="1" x14ac:dyDescent="0.3">
      <c r="B1375" s="383"/>
      <c r="C1375" s="383"/>
      <c r="D1375" s="384"/>
      <c r="E1375" s="382"/>
      <c r="F1375" s="200"/>
    </row>
    <row r="1376" spans="2:6" s="286" customFormat="1" x14ac:dyDescent="0.3">
      <c r="B1376" s="383"/>
      <c r="C1376" s="383"/>
      <c r="D1376" s="384"/>
      <c r="E1376" s="382"/>
      <c r="F1376" s="200"/>
    </row>
    <row r="1377" spans="2:6" s="286" customFormat="1" x14ac:dyDescent="0.3">
      <c r="B1377" s="383"/>
      <c r="C1377" s="383"/>
      <c r="D1377" s="384"/>
      <c r="E1377" s="382"/>
      <c r="F1377" s="200"/>
    </row>
    <row r="1378" spans="2:6" s="286" customFormat="1" x14ac:dyDescent="0.3">
      <c r="B1378" s="383"/>
      <c r="C1378" s="383"/>
      <c r="D1378" s="384"/>
      <c r="E1378" s="382"/>
      <c r="F1378" s="200"/>
    </row>
    <row r="1379" spans="2:6" s="286" customFormat="1" x14ac:dyDescent="0.3">
      <c r="B1379" s="383"/>
      <c r="C1379" s="383"/>
      <c r="D1379" s="384"/>
      <c r="E1379" s="382"/>
      <c r="F1379" s="200"/>
    </row>
    <row r="1380" spans="2:6" s="286" customFormat="1" x14ac:dyDescent="0.3">
      <c r="B1380" s="383"/>
      <c r="C1380" s="383"/>
      <c r="D1380" s="384"/>
      <c r="E1380" s="382"/>
      <c r="F1380" s="200"/>
    </row>
    <row r="1381" spans="2:6" s="286" customFormat="1" x14ac:dyDescent="0.3">
      <c r="B1381" s="383"/>
      <c r="C1381" s="383"/>
      <c r="D1381" s="384"/>
      <c r="E1381" s="382"/>
      <c r="F1381" s="200"/>
    </row>
    <row r="1382" spans="2:6" s="286" customFormat="1" x14ac:dyDescent="0.3">
      <c r="B1382" s="383"/>
      <c r="C1382" s="383"/>
      <c r="D1382" s="384"/>
      <c r="E1382" s="382"/>
      <c r="F1382" s="200"/>
    </row>
    <row r="1383" spans="2:6" s="286" customFormat="1" x14ac:dyDescent="0.3">
      <c r="B1383" s="383"/>
      <c r="C1383" s="383"/>
      <c r="D1383" s="384"/>
      <c r="E1383" s="382"/>
      <c r="F1383" s="200"/>
    </row>
    <row r="1384" spans="2:6" s="286" customFormat="1" x14ac:dyDescent="0.3">
      <c r="B1384" s="383"/>
      <c r="C1384" s="383"/>
      <c r="D1384" s="384"/>
      <c r="E1384" s="382"/>
      <c r="F1384" s="200"/>
    </row>
    <row r="1385" spans="2:6" s="286" customFormat="1" x14ac:dyDescent="0.3">
      <c r="B1385" s="383"/>
      <c r="C1385" s="383"/>
      <c r="D1385" s="384"/>
      <c r="E1385" s="382"/>
      <c r="F1385" s="200"/>
    </row>
    <row r="1386" spans="2:6" s="286" customFormat="1" x14ac:dyDescent="0.3">
      <c r="B1386" s="383"/>
      <c r="C1386" s="383"/>
      <c r="D1386" s="384"/>
      <c r="E1386" s="382"/>
      <c r="F1386" s="200"/>
    </row>
    <row r="1387" spans="2:6" s="286" customFormat="1" x14ac:dyDescent="0.3">
      <c r="B1387" s="383"/>
      <c r="C1387" s="383"/>
      <c r="D1387" s="384"/>
      <c r="E1387" s="382"/>
      <c r="F1387" s="200"/>
    </row>
    <row r="1388" spans="2:6" s="286" customFormat="1" x14ac:dyDescent="0.3">
      <c r="B1388" s="383"/>
      <c r="C1388" s="383"/>
      <c r="D1388" s="384"/>
      <c r="E1388" s="382"/>
      <c r="F1388" s="200"/>
    </row>
    <row r="1389" spans="2:6" s="286" customFormat="1" x14ac:dyDescent="0.3">
      <c r="B1389" s="383"/>
      <c r="C1389" s="383"/>
      <c r="D1389" s="384"/>
      <c r="E1389" s="382"/>
      <c r="F1389" s="200"/>
    </row>
    <row r="1390" spans="2:6" s="286" customFormat="1" x14ac:dyDescent="0.3">
      <c r="B1390" s="383"/>
      <c r="C1390" s="383"/>
      <c r="D1390" s="384"/>
      <c r="E1390" s="382"/>
      <c r="F1390" s="200"/>
    </row>
    <row r="1391" spans="2:6" s="286" customFormat="1" x14ac:dyDescent="0.3">
      <c r="B1391" s="383"/>
      <c r="C1391" s="383"/>
      <c r="D1391" s="384"/>
      <c r="E1391" s="382"/>
      <c r="F1391" s="200"/>
    </row>
    <row r="1392" spans="2:6" s="286" customFormat="1" x14ac:dyDescent="0.3">
      <c r="B1392" s="383"/>
      <c r="C1392" s="383"/>
      <c r="D1392" s="384"/>
      <c r="E1392" s="382"/>
      <c r="F1392" s="200"/>
    </row>
    <row r="1393" spans="2:6" s="286" customFormat="1" x14ac:dyDescent="0.3">
      <c r="B1393" s="383"/>
      <c r="C1393" s="383"/>
      <c r="D1393" s="384"/>
      <c r="E1393" s="382"/>
      <c r="F1393" s="200"/>
    </row>
    <row r="1394" spans="2:6" s="286" customFormat="1" x14ac:dyDescent="0.3">
      <c r="B1394" s="383"/>
      <c r="C1394" s="383"/>
      <c r="D1394" s="384"/>
      <c r="E1394" s="382"/>
      <c r="F1394" s="200"/>
    </row>
    <row r="1395" spans="2:6" s="286" customFormat="1" x14ac:dyDescent="0.3">
      <c r="B1395" s="383"/>
      <c r="C1395" s="383"/>
      <c r="D1395" s="384"/>
      <c r="E1395" s="382"/>
      <c r="F1395" s="200"/>
    </row>
    <row r="1396" spans="2:6" s="286" customFormat="1" x14ac:dyDescent="0.3">
      <c r="B1396" s="383"/>
      <c r="C1396" s="383"/>
      <c r="D1396" s="384"/>
      <c r="E1396" s="382"/>
      <c r="F1396" s="200"/>
    </row>
    <row r="1397" spans="2:6" s="286" customFormat="1" x14ac:dyDescent="0.3">
      <c r="B1397" s="383"/>
      <c r="C1397" s="383"/>
      <c r="D1397" s="384"/>
      <c r="E1397" s="382"/>
      <c r="F1397" s="200"/>
    </row>
    <row r="1398" spans="2:6" s="286" customFormat="1" x14ac:dyDescent="0.3">
      <c r="B1398" s="383"/>
      <c r="C1398" s="383"/>
      <c r="D1398" s="384"/>
      <c r="E1398" s="382"/>
      <c r="F1398" s="200"/>
    </row>
    <row r="1399" spans="2:6" s="286" customFormat="1" x14ac:dyDescent="0.3">
      <c r="B1399" s="383"/>
      <c r="C1399" s="383"/>
      <c r="D1399" s="384"/>
      <c r="E1399" s="382"/>
      <c r="F1399" s="200"/>
    </row>
    <row r="1400" spans="2:6" s="286" customFormat="1" x14ac:dyDescent="0.3">
      <c r="B1400" s="383"/>
      <c r="C1400" s="383"/>
      <c r="D1400" s="384"/>
      <c r="E1400" s="382"/>
      <c r="F1400" s="200"/>
    </row>
    <row r="1401" spans="2:6" s="286" customFormat="1" x14ac:dyDescent="0.3">
      <c r="B1401" s="383"/>
      <c r="C1401" s="383"/>
      <c r="D1401" s="384"/>
      <c r="E1401" s="382"/>
      <c r="F1401" s="200"/>
    </row>
    <row r="1402" spans="2:6" s="286" customFormat="1" x14ac:dyDescent="0.3">
      <c r="B1402" s="383"/>
      <c r="C1402" s="383"/>
      <c r="D1402" s="384"/>
      <c r="E1402" s="382"/>
      <c r="F1402" s="200"/>
    </row>
    <row r="1403" spans="2:6" s="286" customFormat="1" x14ac:dyDescent="0.3">
      <c r="B1403" s="383"/>
      <c r="C1403" s="383"/>
      <c r="D1403" s="384"/>
      <c r="E1403" s="382"/>
      <c r="F1403" s="200"/>
    </row>
    <row r="1404" spans="2:6" s="286" customFormat="1" x14ac:dyDescent="0.3">
      <c r="B1404" s="383"/>
      <c r="C1404" s="383"/>
      <c r="D1404" s="384"/>
      <c r="E1404" s="382"/>
      <c r="F1404" s="200"/>
    </row>
    <row r="1405" spans="2:6" s="286" customFormat="1" x14ac:dyDescent="0.3">
      <c r="B1405" s="383"/>
      <c r="C1405" s="383"/>
      <c r="D1405" s="384"/>
      <c r="E1405" s="382"/>
      <c r="F1405" s="200"/>
    </row>
    <row r="1406" spans="2:6" s="286" customFormat="1" x14ac:dyDescent="0.3">
      <c r="B1406" s="383"/>
      <c r="C1406" s="383"/>
      <c r="D1406" s="384"/>
      <c r="E1406" s="382"/>
      <c r="F1406" s="200"/>
    </row>
    <row r="1407" spans="2:6" s="286" customFormat="1" x14ac:dyDescent="0.3">
      <c r="B1407" s="383"/>
      <c r="C1407" s="383"/>
      <c r="D1407" s="384"/>
      <c r="E1407" s="382"/>
      <c r="F1407" s="200"/>
    </row>
    <row r="1408" spans="2:6" s="286" customFormat="1" x14ac:dyDescent="0.3">
      <c r="B1408" s="383"/>
      <c r="C1408" s="383"/>
      <c r="D1408" s="384"/>
      <c r="E1408" s="382"/>
      <c r="F1408" s="200"/>
    </row>
    <row r="1409" spans="2:6" s="286" customFormat="1" x14ac:dyDescent="0.3">
      <c r="B1409" s="383"/>
      <c r="C1409" s="383"/>
      <c r="D1409" s="384"/>
      <c r="E1409" s="382"/>
      <c r="F1409" s="200"/>
    </row>
    <row r="1410" spans="2:6" s="286" customFormat="1" x14ac:dyDescent="0.3">
      <c r="B1410" s="383"/>
      <c r="C1410" s="383"/>
      <c r="D1410" s="384"/>
      <c r="E1410" s="382"/>
      <c r="F1410" s="200"/>
    </row>
    <row r="1411" spans="2:6" s="286" customFormat="1" x14ac:dyDescent="0.3">
      <c r="B1411" s="383"/>
      <c r="C1411" s="383"/>
      <c r="D1411" s="384"/>
      <c r="E1411" s="382"/>
      <c r="F1411" s="200"/>
    </row>
    <row r="1412" spans="2:6" s="286" customFormat="1" x14ac:dyDescent="0.3">
      <c r="B1412" s="383"/>
      <c r="C1412" s="383"/>
      <c r="D1412" s="384"/>
      <c r="E1412" s="382"/>
      <c r="F1412" s="200"/>
    </row>
    <row r="1413" spans="2:6" s="286" customFormat="1" x14ac:dyDescent="0.3">
      <c r="B1413" s="383"/>
      <c r="C1413" s="383"/>
      <c r="D1413" s="384"/>
      <c r="E1413" s="382"/>
      <c r="F1413" s="200"/>
    </row>
    <row r="1414" spans="2:6" s="286" customFormat="1" x14ac:dyDescent="0.3">
      <c r="B1414" s="383"/>
      <c r="C1414" s="383"/>
      <c r="D1414" s="384"/>
      <c r="E1414" s="382"/>
      <c r="F1414" s="200"/>
    </row>
    <row r="1415" spans="2:6" s="286" customFormat="1" x14ac:dyDescent="0.3">
      <c r="B1415" s="383"/>
      <c r="C1415" s="383"/>
      <c r="D1415" s="384"/>
      <c r="E1415" s="382"/>
      <c r="F1415" s="200"/>
    </row>
    <row r="1416" spans="2:6" s="286" customFormat="1" x14ac:dyDescent="0.3">
      <c r="B1416" s="383"/>
      <c r="C1416" s="383"/>
      <c r="D1416" s="384"/>
      <c r="E1416" s="382"/>
      <c r="F1416" s="200"/>
    </row>
    <row r="1417" spans="2:6" s="286" customFormat="1" x14ac:dyDescent="0.3">
      <c r="B1417" s="383"/>
      <c r="C1417" s="383"/>
      <c r="D1417" s="384"/>
      <c r="E1417" s="382"/>
      <c r="F1417" s="200"/>
    </row>
    <row r="1418" spans="2:6" s="286" customFormat="1" x14ac:dyDescent="0.3">
      <c r="B1418" s="383"/>
      <c r="C1418" s="383"/>
      <c r="D1418" s="384"/>
      <c r="E1418" s="382"/>
      <c r="F1418" s="200"/>
    </row>
    <row r="1419" spans="2:6" s="286" customFormat="1" x14ac:dyDescent="0.3">
      <c r="B1419" s="383"/>
      <c r="C1419" s="383"/>
      <c r="D1419" s="384"/>
      <c r="E1419" s="382"/>
      <c r="F1419" s="200"/>
    </row>
    <row r="1420" spans="2:6" s="286" customFormat="1" x14ac:dyDescent="0.3">
      <c r="B1420" s="383"/>
      <c r="C1420" s="383"/>
      <c r="D1420" s="384"/>
      <c r="E1420" s="382"/>
      <c r="F1420" s="200"/>
    </row>
    <row r="1421" spans="2:6" s="286" customFormat="1" x14ac:dyDescent="0.3">
      <c r="B1421" s="383"/>
      <c r="C1421" s="383"/>
      <c r="D1421" s="384"/>
      <c r="E1421" s="382"/>
      <c r="F1421" s="200"/>
    </row>
    <row r="1422" spans="2:6" s="286" customFormat="1" x14ac:dyDescent="0.3">
      <c r="B1422" s="383"/>
      <c r="C1422" s="383"/>
      <c r="D1422" s="384"/>
      <c r="E1422" s="382"/>
      <c r="F1422" s="200"/>
    </row>
    <row r="1423" spans="2:6" s="286" customFormat="1" x14ac:dyDescent="0.3">
      <c r="B1423" s="383"/>
      <c r="C1423" s="383"/>
      <c r="D1423" s="384"/>
      <c r="E1423" s="382"/>
      <c r="F1423" s="200"/>
    </row>
    <row r="1424" spans="2:6" s="286" customFormat="1" x14ac:dyDescent="0.3">
      <c r="B1424" s="383"/>
      <c r="C1424" s="383"/>
      <c r="D1424" s="384"/>
      <c r="E1424" s="382"/>
      <c r="F1424" s="200"/>
    </row>
    <row r="1425" spans="2:6" s="286" customFormat="1" x14ac:dyDescent="0.3">
      <c r="B1425" s="383"/>
      <c r="C1425" s="383"/>
      <c r="D1425" s="384"/>
      <c r="E1425" s="382"/>
      <c r="F1425" s="200"/>
    </row>
    <row r="1426" spans="2:6" s="286" customFormat="1" x14ac:dyDescent="0.3">
      <c r="B1426" s="383"/>
      <c r="C1426" s="383"/>
      <c r="D1426" s="384"/>
      <c r="E1426" s="382"/>
      <c r="F1426" s="200"/>
    </row>
    <row r="1427" spans="2:6" s="286" customFormat="1" x14ac:dyDescent="0.3">
      <c r="B1427" s="383"/>
      <c r="C1427" s="383"/>
      <c r="D1427" s="384"/>
      <c r="E1427" s="382"/>
      <c r="F1427" s="200"/>
    </row>
    <row r="1428" spans="2:6" s="286" customFormat="1" x14ac:dyDescent="0.3">
      <c r="B1428" s="383"/>
      <c r="C1428" s="383"/>
      <c r="D1428" s="384"/>
      <c r="E1428" s="382"/>
      <c r="F1428" s="200"/>
    </row>
    <row r="1429" spans="2:6" s="286" customFormat="1" x14ac:dyDescent="0.3">
      <c r="B1429" s="383"/>
      <c r="C1429" s="383"/>
      <c r="D1429" s="384"/>
      <c r="E1429" s="382"/>
      <c r="F1429" s="200"/>
    </row>
    <row r="1430" spans="2:6" s="286" customFormat="1" x14ac:dyDescent="0.3">
      <c r="B1430" s="383"/>
      <c r="C1430" s="383"/>
      <c r="D1430" s="384"/>
      <c r="E1430" s="382"/>
      <c r="F1430" s="200"/>
    </row>
    <row r="1431" spans="2:6" s="286" customFormat="1" x14ac:dyDescent="0.3">
      <c r="B1431" s="383"/>
      <c r="C1431" s="383"/>
      <c r="D1431" s="384"/>
      <c r="E1431" s="382"/>
      <c r="F1431" s="200"/>
    </row>
    <row r="1432" spans="2:6" s="286" customFormat="1" x14ac:dyDescent="0.3">
      <c r="B1432" s="383"/>
      <c r="C1432" s="383"/>
      <c r="D1432" s="384"/>
      <c r="E1432" s="382"/>
      <c r="F1432" s="200"/>
    </row>
    <row r="1433" spans="2:6" s="286" customFormat="1" x14ac:dyDescent="0.3">
      <c r="B1433" s="383"/>
      <c r="C1433" s="383"/>
      <c r="D1433" s="384"/>
      <c r="E1433" s="382"/>
      <c r="F1433" s="200"/>
    </row>
    <row r="1434" spans="2:6" s="286" customFormat="1" x14ac:dyDescent="0.3">
      <c r="B1434" s="383"/>
      <c r="C1434" s="383"/>
      <c r="D1434" s="384"/>
      <c r="E1434" s="382"/>
      <c r="F1434" s="200"/>
    </row>
    <row r="1435" spans="2:6" s="286" customFormat="1" x14ac:dyDescent="0.3">
      <c r="B1435" s="383"/>
      <c r="C1435" s="383"/>
      <c r="D1435" s="384"/>
      <c r="E1435" s="382"/>
      <c r="F1435" s="200"/>
    </row>
    <row r="1436" spans="2:6" s="286" customFormat="1" x14ac:dyDescent="0.3">
      <c r="B1436" s="383"/>
      <c r="C1436" s="383"/>
      <c r="D1436" s="384"/>
      <c r="E1436" s="382"/>
      <c r="F1436" s="200"/>
    </row>
    <row r="1437" spans="2:6" s="286" customFormat="1" x14ac:dyDescent="0.3">
      <c r="B1437" s="383"/>
      <c r="C1437" s="383"/>
      <c r="D1437" s="384"/>
      <c r="E1437" s="382"/>
      <c r="F1437" s="200"/>
    </row>
    <row r="1438" spans="2:6" s="286" customFormat="1" x14ac:dyDescent="0.3">
      <c r="B1438" s="383"/>
      <c r="C1438" s="383"/>
      <c r="D1438" s="384"/>
      <c r="E1438" s="382"/>
      <c r="F1438" s="200"/>
    </row>
    <row r="1439" spans="2:6" s="286" customFormat="1" x14ac:dyDescent="0.3">
      <c r="B1439" s="383"/>
      <c r="C1439" s="383"/>
      <c r="D1439" s="384"/>
      <c r="E1439" s="382"/>
      <c r="F1439" s="200"/>
    </row>
    <row r="1440" spans="2:6" s="286" customFormat="1" x14ac:dyDescent="0.3">
      <c r="B1440" s="383"/>
      <c r="C1440" s="383"/>
      <c r="D1440" s="384"/>
      <c r="E1440" s="382"/>
      <c r="F1440" s="200"/>
    </row>
    <row r="1441" spans="2:6" s="286" customFormat="1" x14ac:dyDescent="0.3">
      <c r="B1441" s="383"/>
      <c r="C1441" s="383"/>
      <c r="D1441" s="384"/>
      <c r="E1441" s="382"/>
      <c r="F1441" s="200"/>
    </row>
    <row r="1442" spans="2:6" s="286" customFormat="1" x14ac:dyDescent="0.3">
      <c r="B1442" s="383"/>
      <c r="C1442" s="383"/>
      <c r="D1442" s="384"/>
      <c r="E1442" s="382"/>
      <c r="F1442" s="200"/>
    </row>
    <row r="1443" spans="2:6" s="286" customFormat="1" x14ac:dyDescent="0.3">
      <c r="B1443" s="383"/>
      <c r="C1443" s="383"/>
      <c r="D1443" s="384"/>
      <c r="E1443" s="382"/>
      <c r="F1443" s="200"/>
    </row>
    <row r="1444" spans="2:6" s="286" customFormat="1" x14ac:dyDescent="0.3">
      <c r="B1444" s="383"/>
      <c r="C1444" s="383"/>
      <c r="D1444" s="384"/>
      <c r="E1444" s="382"/>
      <c r="F1444" s="200"/>
    </row>
    <row r="1445" spans="2:6" s="286" customFormat="1" x14ac:dyDescent="0.3">
      <c r="B1445" s="383"/>
      <c r="C1445" s="383"/>
      <c r="D1445" s="384"/>
      <c r="E1445" s="382"/>
      <c r="F1445" s="200"/>
    </row>
    <row r="1446" spans="2:6" s="286" customFormat="1" x14ac:dyDescent="0.3">
      <c r="B1446" s="383"/>
      <c r="C1446" s="383"/>
      <c r="D1446" s="384"/>
      <c r="E1446" s="382"/>
      <c r="F1446" s="200"/>
    </row>
    <row r="1447" spans="2:6" s="286" customFormat="1" x14ac:dyDescent="0.3">
      <c r="B1447" s="383"/>
      <c r="C1447" s="383"/>
      <c r="D1447" s="384"/>
      <c r="E1447" s="382"/>
      <c r="F1447" s="200"/>
    </row>
    <row r="1448" spans="2:6" s="286" customFormat="1" x14ac:dyDescent="0.3">
      <c r="B1448" s="383"/>
      <c r="C1448" s="383"/>
      <c r="D1448" s="384"/>
      <c r="E1448" s="382"/>
      <c r="F1448" s="200"/>
    </row>
    <row r="1449" spans="2:6" s="286" customFormat="1" x14ac:dyDescent="0.3">
      <c r="B1449" s="383"/>
      <c r="C1449" s="383"/>
      <c r="D1449" s="384"/>
      <c r="E1449" s="382"/>
      <c r="F1449" s="200"/>
    </row>
    <row r="1450" spans="2:6" s="286" customFormat="1" x14ac:dyDescent="0.3">
      <c r="B1450" s="383"/>
      <c r="C1450" s="383"/>
      <c r="D1450" s="384"/>
      <c r="E1450" s="382"/>
      <c r="F1450" s="200"/>
    </row>
    <row r="1451" spans="2:6" s="286" customFormat="1" x14ac:dyDescent="0.3">
      <c r="B1451" s="383"/>
      <c r="C1451" s="383"/>
      <c r="D1451" s="384"/>
      <c r="E1451" s="382"/>
      <c r="F1451" s="200"/>
    </row>
    <row r="1452" spans="2:6" s="286" customFormat="1" x14ac:dyDescent="0.3">
      <c r="B1452" s="383"/>
      <c r="C1452" s="383"/>
      <c r="D1452" s="384"/>
      <c r="E1452" s="382"/>
      <c r="F1452" s="200"/>
    </row>
    <row r="1453" spans="2:6" s="286" customFormat="1" x14ac:dyDescent="0.3">
      <c r="B1453" s="383"/>
      <c r="C1453" s="383"/>
      <c r="D1453" s="384"/>
      <c r="E1453" s="382"/>
      <c r="F1453" s="200"/>
    </row>
    <row r="1454" spans="2:6" s="286" customFormat="1" x14ac:dyDescent="0.3">
      <c r="B1454" s="383"/>
      <c r="C1454" s="383"/>
      <c r="D1454" s="384"/>
      <c r="E1454" s="382"/>
      <c r="F1454" s="200"/>
    </row>
    <row r="1455" spans="2:6" s="286" customFormat="1" x14ac:dyDescent="0.3">
      <c r="B1455" s="383"/>
      <c r="C1455" s="383"/>
      <c r="D1455" s="384"/>
      <c r="E1455" s="382"/>
      <c r="F1455" s="200"/>
    </row>
    <row r="1456" spans="2:6" s="286" customFormat="1" x14ac:dyDescent="0.3">
      <c r="B1456" s="383"/>
      <c r="C1456" s="383"/>
      <c r="D1456" s="384"/>
      <c r="E1456" s="382"/>
      <c r="F1456" s="200"/>
    </row>
    <row r="1457" spans="2:6" s="286" customFormat="1" x14ac:dyDescent="0.3">
      <c r="B1457" s="383"/>
      <c r="C1457" s="383"/>
      <c r="D1457" s="384"/>
      <c r="E1457" s="382"/>
      <c r="F1457" s="200"/>
    </row>
    <row r="1458" spans="2:6" s="286" customFormat="1" x14ac:dyDescent="0.3">
      <c r="B1458" s="383"/>
      <c r="C1458" s="383"/>
      <c r="D1458" s="384"/>
      <c r="E1458" s="382"/>
      <c r="F1458" s="200"/>
    </row>
    <row r="1459" spans="2:6" s="286" customFormat="1" x14ac:dyDescent="0.3">
      <c r="B1459" s="383"/>
      <c r="C1459" s="383"/>
      <c r="D1459" s="384"/>
      <c r="E1459" s="382"/>
      <c r="F1459" s="200"/>
    </row>
    <row r="1460" spans="2:6" s="286" customFormat="1" x14ac:dyDescent="0.3">
      <c r="B1460" s="383"/>
      <c r="C1460" s="383"/>
      <c r="D1460" s="384"/>
      <c r="E1460" s="382"/>
      <c r="F1460" s="200"/>
    </row>
    <row r="1461" spans="2:6" s="286" customFormat="1" x14ac:dyDescent="0.3">
      <c r="B1461" s="383"/>
      <c r="C1461" s="383"/>
      <c r="D1461" s="384"/>
      <c r="E1461" s="382"/>
      <c r="F1461" s="200"/>
    </row>
    <row r="1462" spans="2:6" s="286" customFormat="1" x14ac:dyDescent="0.3">
      <c r="B1462" s="383"/>
      <c r="C1462" s="383"/>
      <c r="D1462" s="384"/>
      <c r="E1462" s="382"/>
      <c r="F1462" s="200"/>
    </row>
    <row r="1463" spans="2:6" s="286" customFormat="1" x14ac:dyDescent="0.3">
      <c r="B1463" s="383"/>
      <c r="C1463" s="383"/>
      <c r="D1463" s="384"/>
      <c r="E1463" s="382"/>
      <c r="F1463" s="200"/>
    </row>
    <row r="1464" spans="2:6" s="286" customFormat="1" x14ac:dyDescent="0.3">
      <c r="B1464" s="383"/>
      <c r="C1464" s="383"/>
      <c r="D1464" s="384"/>
      <c r="E1464" s="382"/>
      <c r="F1464" s="200"/>
    </row>
    <row r="1465" spans="2:6" s="286" customFormat="1" x14ac:dyDescent="0.3">
      <c r="B1465" s="383"/>
      <c r="C1465" s="383"/>
      <c r="D1465" s="384"/>
      <c r="E1465" s="382"/>
      <c r="F1465" s="200"/>
    </row>
    <row r="1466" spans="2:6" s="286" customFormat="1" x14ac:dyDescent="0.3">
      <c r="B1466" s="383"/>
      <c r="C1466" s="383"/>
      <c r="D1466" s="384"/>
      <c r="E1466" s="382"/>
      <c r="F1466" s="200"/>
    </row>
    <row r="1467" spans="2:6" s="286" customFormat="1" x14ac:dyDescent="0.3">
      <c r="B1467" s="383"/>
      <c r="C1467" s="383"/>
      <c r="D1467" s="384"/>
      <c r="E1467" s="382"/>
      <c r="F1467" s="200"/>
    </row>
    <row r="1468" spans="2:6" s="286" customFormat="1" x14ac:dyDescent="0.3">
      <c r="B1468" s="383"/>
      <c r="C1468" s="383"/>
      <c r="D1468" s="384"/>
      <c r="E1468" s="382"/>
      <c r="F1468" s="200"/>
    </row>
    <row r="1469" spans="2:6" s="286" customFormat="1" x14ac:dyDescent="0.3">
      <c r="B1469" s="383"/>
      <c r="C1469" s="383"/>
      <c r="D1469" s="384"/>
      <c r="E1469" s="382"/>
      <c r="F1469" s="200"/>
    </row>
    <row r="1470" spans="2:6" s="286" customFormat="1" x14ac:dyDescent="0.3">
      <c r="B1470" s="383"/>
      <c r="C1470" s="383"/>
      <c r="D1470" s="384"/>
      <c r="E1470" s="382"/>
      <c r="F1470" s="200"/>
    </row>
    <row r="1471" spans="2:6" s="286" customFormat="1" x14ac:dyDescent="0.3">
      <c r="B1471" s="383"/>
      <c r="C1471" s="383"/>
      <c r="D1471" s="384"/>
      <c r="E1471" s="382"/>
      <c r="F1471" s="200"/>
    </row>
    <row r="1472" spans="2:6" s="286" customFormat="1" x14ac:dyDescent="0.3">
      <c r="B1472" s="383"/>
      <c r="C1472" s="383"/>
      <c r="D1472" s="384"/>
      <c r="E1472" s="382"/>
      <c r="F1472" s="200"/>
    </row>
    <row r="1473" spans="2:6" s="286" customFormat="1" x14ac:dyDescent="0.3">
      <c r="B1473" s="383"/>
      <c r="C1473" s="383"/>
      <c r="D1473" s="384"/>
      <c r="E1473" s="382"/>
      <c r="F1473" s="200"/>
    </row>
    <row r="1474" spans="2:6" s="286" customFormat="1" x14ac:dyDescent="0.3">
      <c r="B1474" s="383"/>
      <c r="C1474" s="383"/>
      <c r="D1474" s="384"/>
      <c r="E1474" s="382"/>
      <c r="F1474" s="200"/>
    </row>
    <row r="1475" spans="2:6" s="286" customFormat="1" x14ac:dyDescent="0.3">
      <c r="B1475" s="383"/>
      <c r="C1475" s="383"/>
      <c r="D1475" s="384"/>
      <c r="E1475" s="382"/>
      <c r="F1475" s="200"/>
    </row>
    <row r="1476" spans="2:6" s="286" customFormat="1" x14ac:dyDescent="0.3">
      <c r="B1476" s="383"/>
      <c r="C1476" s="383"/>
      <c r="D1476" s="384"/>
      <c r="E1476" s="382"/>
      <c r="F1476" s="200"/>
    </row>
    <row r="1477" spans="2:6" s="286" customFormat="1" x14ac:dyDescent="0.3">
      <c r="B1477" s="383"/>
      <c r="C1477" s="383"/>
      <c r="D1477" s="384"/>
      <c r="E1477" s="382"/>
      <c r="F1477" s="200"/>
    </row>
    <row r="1478" spans="2:6" s="286" customFormat="1" x14ac:dyDescent="0.3">
      <c r="B1478" s="383"/>
      <c r="C1478" s="383"/>
      <c r="D1478" s="384"/>
      <c r="E1478" s="382"/>
      <c r="F1478" s="200"/>
    </row>
    <row r="1479" spans="2:6" s="286" customFormat="1" x14ac:dyDescent="0.3">
      <c r="B1479" s="383"/>
      <c r="C1479" s="383"/>
      <c r="D1479" s="384"/>
      <c r="E1479" s="382"/>
      <c r="F1479" s="200"/>
    </row>
    <row r="1480" spans="2:6" s="286" customFormat="1" x14ac:dyDescent="0.3">
      <c r="B1480" s="383"/>
      <c r="C1480" s="383"/>
      <c r="D1480" s="384"/>
      <c r="E1480" s="382"/>
      <c r="F1480" s="200"/>
    </row>
    <row r="1481" spans="2:6" s="286" customFormat="1" x14ac:dyDescent="0.3">
      <c r="B1481" s="383"/>
      <c r="C1481" s="383"/>
      <c r="D1481" s="384"/>
      <c r="E1481" s="382"/>
      <c r="F1481" s="200"/>
    </row>
    <row r="1482" spans="2:6" s="286" customFormat="1" x14ac:dyDescent="0.3">
      <c r="B1482" s="383"/>
      <c r="C1482" s="383"/>
      <c r="D1482" s="384"/>
      <c r="E1482" s="382"/>
      <c r="F1482" s="200"/>
    </row>
    <row r="1483" spans="2:6" s="286" customFormat="1" x14ac:dyDescent="0.3">
      <c r="B1483" s="383"/>
      <c r="C1483" s="383"/>
      <c r="D1483" s="384"/>
      <c r="E1483" s="382"/>
      <c r="F1483" s="200"/>
    </row>
    <row r="1484" spans="2:6" s="286" customFormat="1" x14ac:dyDescent="0.3">
      <c r="B1484" s="383"/>
      <c r="C1484" s="383"/>
      <c r="D1484" s="384"/>
      <c r="E1484" s="382"/>
      <c r="F1484" s="200"/>
    </row>
    <row r="1485" spans="2:6" s="286" customFormat="1" x14ac:dyDescent="0.3">
      <c r="B1485" s="383"/>
      <c r="C1485" s="383"/>
      <c r="D1485" s="384"/>
      <c r="E1485" s="382"/>
      <c r="F1485" s="200"/>
    </row>
    <row r="1486" spans="2:6" s="286" customFormat="1" x14ac:dyDescent="0.3">
      <c r="B1486" s="383"/>
      <c r="C1486" s="383"/>
      <c r="D1486" s="384"/>
      <c r="E1486" s="382"/>
      <c r="F1486" s="200"/>
    </row>
    <row r="1487" spans="2:6" s="286" customFormat="1" x14ac:dyDescent="0.3">
      <c r="B1487" s="383"/>
      <c r="C1487" s="383"/>
      <c r="D1487" s="384"/>
      <c r="E1487" s="382"/>
      <c r="F1487" s="200"/>
    </row>
    <row r="1488" spans="2:6" s="286" customFormat="1" x14ac:dyDescent="0.3">
      <c r="B1488" s="383"/>
      <c r="C1488" s="383"/>
      <c r="D1488" s="384"/>
      <c r="E1488" s="382"/>
      <c r="F1488" s="200"/>
    </row>
    <row r="1489" spans="2:6" s="286" customFormat="1" x14ac:dyDescent="0.3">
      <c r="B1489" s="383"/>
      <c r="C1489" s="383"/>
      <c r="D1489" s="384"/>
      <c r="E1489" s="382"/>
      <c r="F1489" s="200"/>
    </row>
    <row r="1490" spans="2:6" s="286" customFormat="1" x14ac:dyDescent="0.3">
      <c r="B1490" s="383"/>
      <c r="C1490" s="383"/>
      <c r="D1490" s="384"/>
      <c r="E1490" s="382"/>
      <c r="F1490" s="200"/>
    </row>
    <row r="1491" spans="2:6" s="286" customFormat="1" x14ac:dyDescent="0.3">
      <c r="B1491" s="383"/>
      <c r="C1491" s="383"/>
      <c r="D1491" s="384"/>
      <c r="E1491" s="382"/>
      <c r="F1491" s="200"/>
    </row>
    <row r="1492" spans="2:6" s="286" customFormat="1" x14ac:dyDescent="0.3">
      <c r="B1492" s="383"/>
      <c r="C1492" s="383"/>
      <c r="D1492" s="384"/>
      <c r="E1492" s="382"/>
      <c r="F1492" s="200"/>
    </row>
    <row r="1493" spans="2:6" s="286" customFormat="1" x14ac:dyDescent="0.3">
      <c r="B1493" s="383"/>
      <c r="C1493" s="383"/>
      <c r="D1493" s="384"/>
      <c r="E1493" s="382"/>
      <c r="F1493" s="200"/>
    </row>
    <row r="1494" spans="2:6" s="286" customFormat="1" x14ac:dyDescent="0.3">
      <c r="B1494" s="383"/>
      <c r="C1494" s="383"/>
      <c r="D1494" s="384"/>
      <c r="E1494" s="382"/>
      <c r="F1494" s="200"/>
    </row>
    <row r="1495" spans="2:6" s="286" customFormat="1" x14ac:dyDescent="0.3">
      <c r="B1495" s="383"/>
      <c r="C1495" s="383"/>
      <c r="D1495" s="384"/>
      <c r="E1495" s="382"/>
      <c r="F1495" s="200"/>
    </row>
    <row r="1496" spans="2:6" s="286" customFormat="1" x14ac:dyDescent="0.3">
      <c r="B1496" s="383"/>
      <c r="C1496" s="383"/>
      <c r="D1496" s="384"/>
      <c r="E1496" s="382"/>
      <c r="F1496" s="200"/>
    </row>
    <row r="1497" spans="2:6" s="286" customFormat="1" x14ac:dyDescent="0.3">
      <c r="B1497" s="383"/>
      <c r="C1497" s="383"/>
      <c r="D1497" s="384"/>
      <c r="E1497" s="382"/>
      <c r="F1497" s="200"/>
    </row>
    <row r="1498" spans="2:6" s="286" customFormat="1" x14ac:dyDescent="0.3">
      <c r="B1498" s="383"/>
      <c r="C1498" s="383"/>
      <c r="D1498" s="384"/>
      <c r="E1498" s="382"/>
      <c r="F1498" s="200"/>
    </row>
    <row r="1499" spans="2:6" s="286" customFormat="1" x14ac:dyDescent="0.3">
      <c r="B1499" s="383"/>
      <c r="C1499" s="383"/>
      <c r="D1499" s="384"/>
      <c r="E1499" s="382"/>
      <c r="F1499" s="200"/>
    </row>
    <row r="1500" spans="2:6" s="286" customFormat="1" x14ac:dyDescent="0.3">
      <c r="B1500" s="383"/>
      <c r="C1500" s="383"/>
      <c r="D1500" s="384"/>
      <c r="E1500" s="382"/>
      <c r="F1500" s="200"/>
    </row>
    <row r="1501" spans="2:6" s="286" customFormat="1" x14ac:dyDescent="0.3">
      <c r="B1501" s="383"/>
      <c r="C1501" s="383"/>
      <c r="D1501" s="384"/>
      <c r="E1501" s="382"/>
      <c r="F1501" s="200"/>
    </row>
    <row r="1502" spans="2:6" s="286" customFormat="1" x14ac:dyDescent="0.3">
      <c r="B1502" s="383"/>
      <c r="C1502" s="383"/>
      <c r="D1502" s="384"/>
      <c r="E1502" s="382"/>
      <c r="F1502" s="200"/>
    </row>
    <row r="1503" spans="2:6" s="286" customFormat="1" x14ac:dyDescent="0.3">
      <c r="B1503" s="383"/>
      <c r="C1503" s="383"/>
      <c r="D1503" s="384"/>
      <c r="E1503" s="382"/>
      <c r="F1503" s="200"/>
    </row>
    <row r="1504" spans="2:6" s="286" customFormat="1" x14ac:dyDescent="0.3">
      <c r="B1504" s="383"/>
      <c r="C1504" s="383"/>
      <c r="D1504" s="384"/>
      <c r="E1504" s="382"/>
      <c r="F1504" s="200"/>
    </row>
    <row r="1505" spans="2:6" s="286" customFormat="1" x14ac:dyDescent="0.3">
      <c r="B1505" s="383"/>
      <c r="C1505" s="383"/>
      <c r="D1505" s="384"/>
      <c r="E1505" s="382"/>
      <c r="F1505" s="200"/>
    </row>
    <row r="1506" spans="2:6" s="286" customFormat="1" x14ac:dyDescent="0.3">
      <c r="B1506" s="383"/>
      <c r="C1506" s="383"/>
      <c r="D1506" s="384"/>
      <c r="E1506" s="382"/>
      <c r="F1506" s="200"/>
    </row>
    <row r="1507" spans="2:6" s="286" customFormat="1" x14ac:dyDescent="0.3">
      <c r="B1507" s="383"/>
      <c r="C1507" s="383"/>
      <c r="D1507" s="384"/>
      <c r="E1507" s="382"/>
      <c r="F1507" s="200"/>
    </row>
    <row r="1508" spans="2:6" s="286" customFormat="1" x14ac:dyDescent="0.3">
      <c r="B1508" s="383"/>
      <c r="C1508" s="383"/>
      <c r="D1508" s="384"/>
      <c r="E1508" s="382"/>
      <c r="F1508" s="200"/>
    </row>
    <row r="1509" spans="2:6" s="286" customFormat="1" x14ac:dyDescent="0.3">
      <c r="B1509" s="383"/>
      <c r="C1509" s="383"/>
      <c r="D1509" s="384"/>
      <c r="E1509" s="382"/>
      <c r="F1509" s="200"/>
    </row>
    <row r="1510" spans="2:6" s="286" customFormat="1" x14ac:dyDescent="0.3">
      <c r="B1510" s="383"/>
      <c r="C1510" s="383"/>
      <c r="D1510" s="384"/>
      <c r="E1510" s="382"/>
      <c r="F1510" s="200"/>
    </row>
    <row r="1511" spans="2:6" s="286" customFormat="1" x14ac:dyDescent="0.3">
      <c r="B1511" s="383"/>
      <c r="C1511" s="383"/>
      <c r="D1511" s="384"/>
      <c r="E1511" s="382"/>
      <c r="F1511" s="200"/>
    </row>
    <row r="1512" spans="2:6" s="286" customFormat="1" x14ac:dyDescent="0.3">
      <c r="B1512" s="383"/>
      <c r="C1512" s="383"/>
      <c r="D1512" s="384"/>
      <c r="E1512" s="382"/>
      <c r="F1512" s="200"/>
    </row>
    <row r="1513" spans="2:6" s="286" customFormat="1" x14ac:dyDescent="0.3">
      <c r="B1513" s="383"/>
      <c r="C1513" s="383"/>
      <c r="D1513" s="384"/>
      <c r="E1513" s="382"/>
      <c r="F1513" s="200"/>
    </row>
    <row r="1514" spans="2:6" s="286" customFormat="1" x14ac:dyDescent="0.3">
      <c r="B1514" s="383"/>
      <c r="C1514" s="383"/>
      <c r="D1514" s="384"/>
      <c r="E1514" s="382"/>
      <c r="F1514" s="200"/>
    </row>
    <row r="1515" spans="2:6" s="286" customFormat="1" x14ac:dyDescent="0.3">
      <c r="B1515" s="383"/>
      <c r="C1515" s="383"/>
      <c r="D1515" s="384"/>
      <c r="E1515" s="382"/>
      <c r="F1515" s="200"/>
    </row>
    <row r="1516" spans="2:6" s="286" customFormat="1" x14ac:dyDescent="0.3">
      <c r="B1516" s="383"/>
      <c r="C1516" s="383"/>
      <c r="D1516" s="384"/>
      <c r="E1516" s="382"/>
      <c r="F1516" s="200"/>
    </row>
    <row r="1517" spans="2:6" s="286" customFormat="1" x14ac:dyDescent="0.3">
      <c r="B1517" s="383"/>
      <c r="C1517" s="383"/>
      <c r="D1517" s="384"/>
      <c r="E1517" s="382"/>
      <c r="F1517" s="200"/>
    </row>
    <row r="1518" spans="2:6" s="286" customFormat="1" x14ac:dyDescent="0.3">
      <c r="B1518" s="383"/>
      <c r="C1518" s="383"/>
      <c r="D1518" s="384"/>
      <c r="E1518" s="382"/>
      <c r="F1518" s="200"/>
    </row>
    <row r="1519" spans="2:6" s="286" customFormat="1" x14ac:dyDescent="0.3">
      <c r="B1519" s="383"/>
      <c r="C1519" s="383"/>
      <c r="D1519" s="384"/>
      <c r="E1519" s="382"/>
      <c r="F1519" s="200"/>
    </row>
    <row r="1520" spans="2:6" s="286" customFormat="1" x14ac:dyDescent="0.3">
      <c r="B1520" s="383"/>
      <c r="C1520" s="383"/>
      <c r="D1520" s="384"/>
      <c r="E1520" s="382"/>
      <c r="F1520" s="200"/>
    </row>
    <row r="1521" spans="2:6" s="286" customFormat="1" x14ac:dyDescent="0.3">
      <c r="B1521" s="383"/>
      <c r="C1521" s="383"/>
      <c r="D1521" s="384"/>
      <c r="E1521" s="382"/>
      <c r="F1521" s="200"/>
    </row>
    <row r="1522" spans="2:6" s="286" customFormat="1" x14ac:dyDescent="0.3">
      <c r="B1522" s="383"/>
      <c r="C1522" s="383"/>
      <c r="D1522" s="384"/>
      <c r="E1522" s="382"/>
      <c r="F1522" s="200"/>
    </row>
    <row r="1523" spans="2:6" s="286" customFormat="1" x14ac:dyDescent="0.3">
      <c r="B1523" s="383"/>
      <c r="C1523" s="383"/>
      <c r="D1523" s="384"/>
      <c r="E1523" s="382"/>
      <c r="F1523" s="200"/>
    </row>
    <row r="1524" spans="2:6" s="286" customFormat="1" x14ac:dyDescent="0.3">
      <c r="B1524" s="383"/>
      <c r="C1524" s="383"/>
      <c r="D1524" s="384"/>
      <c r="E1524" s="382"/>
      <c r="F1524" s="200"/>
    </row>
    <row r="1525" spans="2:6" s="286" customFormat="1" x14ac:dyDescent="0.3">
      <c r="B1525" s="383"/>
      <c r="C1525" s="383"/>
      <c r="D1525" s="384"/>
      <c r="E1525" s="382"/>
      <c r="F1525" s="200"/>
    </row>
    <row r="1526" spans="2:6" s="286" customFormat="1" x14ac:dyDescent="0.3">
      <c r="B1526" s="383"/>
      <c r="C1526" s="383"/>
      <c r="D1526" s="384"/>
      <c r="E1526" s="382"/>
      <c r="F1526" s="200"/>
    </row>
    <row r="1527" spans="2:6" s="286" customFormat="1" x14ac:dyDescent="0.3">
      <c r="B1527" s="383"/>
      <c r="C1527" s="383"/>
      <c r="D1527" s="384"/>
      <c r="E1527" s="382"/>
      <c r="F1527" s="200"/>
    </row>
    <row r="1528" spans="2:6" s="286" customFormat="1" x14ac:dyDescent="0.3">
      <c r="B1528" s="383"/>
      <c r="C1528" s="383"/>
      <c r="D1528" s="384"/>
      <c r="E1528" s="382"/>
      <c r="F1528" s="200"/>
    </row>
    <row r="1529" spans="2:6" s="286" customFormat="1" x14ac:dyDescent="0.3">
      <c r="B1529" s="383"/>
      <c r="C1529" s="383"/>
      <c r="D1529" s="384"/>
      <c r="E1529" s="382"/>
      <c r="F1529" s="200"/>
    </row>
    <row r="1530" spans="2:6" s="286" customFormat="1" x14ac:dyDescent="0.3">
      <c r="B1530" s="383"/>
      <c r="C1530" s="383"/>
      <c r="D1530" s="384"/>
      <c r="E1530" s="382"/>
      <c r="F1530" s="200"/>
    </row>
    <row r="1531" spans="2:6" s="286" customFormat="1" x14ac:dyDescent="0.3">
      <c r="B1531" s="383"/>
      <c r="C1531" s="383"/>
      <c r="D1531" s="384"/>
      <c r="E1531" s="382"/>
      <c r="F1531" s="200"/>
    </row>
    <row r="1532" spans="2:6" s="286" customFormat="1" x14ac:dyDescent="0.3">
      <c r="B1532" s="383"/>
      <c r="C1532" s="383"/>
      <c r="D1532" s="384"/>
      <c r="E1532" s="382"/>
      <c r="F1532" s="200"/>
    </row>
    <row r="1533" spans="2:6" s="286" customFormat="1" x14ac:dyDescent="0.3">
      <c r="B1533" s="383"/>
      <c r="C1533" s="383"/>
      <c r="D1533" s="384"/>
      <c r="E1533" s="382"/>
      <c r="F1533" s="200"/>
    </row>
    <row r="1534" spans="2:6" s="286" customFormat="1" x14ac:dyDescent="0.3">
      <c r="B1534" s="383"/>
      <c r="C1534" s="383"/>
      <c r="D1534" s="384"/>
      <c r="E1534" s="382"/>
      <c r="F1534" s="200"/>
    </row>
    <row r="1535" spans="2:6" s="286" customFormat="1" x14ac:dyDescent="0.3">
      <c r="B1535" s="383"/>
      <c r="C1535" s="383"/>
      <c r="D1535" s="384"/>
      <c r="E1535" s="382"/>
      <c r="F1535" s="200"/>
    </row>
    <row r="1536" spans="2:6" s="286" customFormat="1" x14ac:dyDescent="0.3">
      <c r="B1536" s="383"/>
      <c r="C1536" s="383"/>
      <c r="D1536" s="384"/>
      <c r="E1536" s="382"/>
      <c r="F1536" s="200"/>
    </row>
    <row r="1537" spans="2:6" s="286" customFormat="1" x14ac:dyDescent="0.3">
      <c r="B1537" s="383"/>
      <c r="C1537" s="383"/>
      <c r="D1537" s="384"/>
      <c r="E1537" s="382"/>
      <c r="F1537" s="200"/>
    </row>
    <row r="1538" spans="2:6" s="286" customFormat="1" x14ac:dyDescent="0.3">
      <c r="B1538" s="383"/>
      <c r="C1538" s="383"/>
      <c r="D1538" s="384"/>
      <c r="E1538" s="382"/>
      <c r="F1538" s="200"/>
    </row>
    <row r="1539" spans="2:6" s="286" customFormat="1" x14ac:dyDescent="0.3">
      <c r="B1539" s="383"/>
      <c r="C1539" s="383"/>
      <c r="D1539" s="384"/>
      <c r="E1539" s="382"/>
      <c r="F1539" s="200"/>
    </row>
    <row r="1540" spans="2:6" s="286" customFormat="1" x14ac:dyDescent="0.3">
      <c r="B1540" s="383"/>
      <c r="C1540" s="383"/>
      <c r="D1540" s="384"/>
      <c r="E1540" s="382"/>
      <c r="F1540" s="200"/>
    </row>
    <row r="1541" spans="2:6" s="286" customFormat="1" x14ac:dyDescent="0.3">
      <c r="B1541" s="383"/>
      <c r="C1541" s="383"/>
      <c r="D1541" s="384"/>
      <c r="E1541" s="382"/>
      <c r="F1541" s="200"/>
    </row>
    <row r="1542" spans="2:6" s="286" customFormat="1" x14ac:dyDescent="0.3">
      <c r="B1542" s="383"/>
      <c r="C1542" s="383"/>
      <c r="D1542" s="384"/>
      <c r="E1542" s="382"/>
      <c r="F1542" s="200"/>
    </row>
    <row r="1543" spans="2:6" s="286" customFormat="1" x14ac:dyDescent="0.3">
      <c r="B1543" s="383"/>
      <c r="C1543" s="383"/>
      <c r="D1543" s="384"/>
      <c r="E1543" s="382"/>
      <c r="F1543" s="200"/>
    </row>
    <row r="1544" spans="2:6" s="286" customFormat="1" x14ac:dyDescent="0.3">
      <c r="B1544" s="383"/>
      <c r="C1544" s="383"/>
      <c r="D1544" s="384"/>
      <c r="E1544" s="382"/>
      <c r="F1544" s="200"/>
    </row>
    <row r="1545" spans="2:6" s="286" customFormat="1" x14ac:dyDescent="0.3">
      <c r="B1545" s="383"/>
      <c r="C1545" s="383"/>
      <c r="D1545" s="384"/>
      <c r="E1545" s="382"/>
      <c r="F1545" s="200"/>
    </row>
    <row r="1546" spans="2:6" s="286" customFormat="1" x14ac:dyDescent="0.3">
      <c r="B1546" s="383"/>
      <c r="C1546" s="383"/>
      <c r="D1546" s="384"/>
      <c r="E1546" s="382"/>
      <c r="F1546" s="200"/>
    </row>
    <row r="1547" spans="2:6" s="286" customFormat="1" x14ac:dyDescent="0.3">
      <c r="B1547" s="383"/>
      <c r="C1547" s="383"/>
      <c r="D1547" s="384"/>
      <c r="E1547" s="382"/>
      <c r="F1547" s="200"/>
    </row>
    <row r="1548" spans="2:6" s="286" customFormat="1" x14ac:dyDescent="0.3">
      <c r="B1548" s="383"/>
      <c r="C1548" s="383"/>
      <c r="D1548" s="384"/>
      <c r="E1548" s="382"/>
      <c r="F1548" s="200"/>
    </row>
    <row r="1549" spans="2:6" s="286" customFormat="1" x14ac:dyDescent="0.3">
      <c r="B1549" s="383"/>
      <c r="C1549" s="383"/>
      <c r="D1549" s="384"/>
      <c r="E1549" s="382"/>
      <c r="F1549" s="200"/>
    </row>
    <row r="1550" spans="2:6" s="286" customFormat="1" x14ac:dyDescent="0.3">
      <c r="B1550" s="383"/>
      <c r="C1550" s="383"/>
      <c r="D1550" s="384"/>
      <c r="E1550" s="382"/>
      <c r="F1550" s="200"/>
    </row>
    <row r="1551" spans="2:6" s="286" customFormat="1" x14ac:dyDescent="0.3">
      <c r="B1551" s="383"/>
      <c r="C1551" s="383"/>
      <c r="D1551" s="384"/>
      <c r="E1551" s="382"/>
      <c r="F1551" s="200"/>
    </row>
    <row r="1552" spans="2:6" s="286" customFormat="1" x14ac:dyDescent="0.3">
      <c r="B1552" s="383"/>
      <c r="C1552" s="383"/>
      <c r="D1552" s="384"/>
      <c r="E1552" s="382"/>
      <c r="F1552" s="200"/>
    </row>
    <row r="1553" spans="2:6" s="286" customFormat="1" x14ac:dyDescent="0.3">
      <c r="B1553" s="383"/>
      <c r="C1553" s="383"/>
      <c r="D1553" s="384"/>
      <c r="E1553" s="382"/>
      <c r="F1553" s="200"/>
    </row>
    <row r="1554" spans="2:6" s="286" customFormat="1" x14ac:dyDescent="0.3">
      <c r="B1554" s="383"/>
      <c r="C1554" s="383"/>
      <c r="D1554" s="384"/>
      <c r="E1554" s="382"/>
      <c r="F1554" s="200"/>
    </row>
    <row r="1555" spans="2:6" s="286" customFormat="1" x14ac:dyDescent="0.3">
      <c r="B1555" s="383"/>
      <c r="C1555" s="383"/>
      <c r="D1555" s="384"/>
      <c r="E1555" s="382"/>
      <c r="F1555" s="200"/>
    </row>
    <row r="1556" spans="2:6" s="286" customFormat="1" x14ac:dyDescent="0.3">
      <c r="B1556" s="383"/>
      <c r="C1556" s="383"/>
      <c r="D1556" s="384"/>
      <c r="E1556" s="382"/>
      <c r="F1556" s="200"/>
    </row>
    <row r="1557" spans="2:6" s="286" customFormat="1" x14ac:dyDescent="0.3">
      <c r="B1557" s="383"/>
      <c r="C1557" s="383"/>
      <c r="D1557" s="384"/>
      <c r="E1557" s="382"/>
      <c r="F1557" s="200"/>
    </row>
    <row r="1558" spans="2:6" s="286" customFormat="1" x14ac:dyDescent="0.3">
      <c r="B1558" s="383"/>
      <c r="C1558" s="383"/>
      <c r="D1558" s="384"/>
      <c r="E1558" s="382"/>
      <c r="F1558" s="200"/>
    </row>
    <row r="1559" spans="2:6" s="286" customFormat="1" x14ac:dyDescent="0.3">
      <c r="B1559" s="383"/>
      <c r="C1559" s="383"/>
      <c r="D1559" s="384"/>
      <c r="E1559" s="382"/>
      <c r="F1559" s="200"/>
    </row>
    <row r="1560" spans="2:6" s="286" customFormat="1" x14ac:dyDescent="0.3">
      <c r="B1560" s="383"/>
      <c r="C1560" s="383"/>
      <c r="D1560" s="384"/>
      <c r="E1560" s="382"/>
      <c r="F1560" s="200"/>
    </row>
    <row r="1561" spans="2:6" s="286" customFormat="1" x14ac:dyDescent="0.3">
      <c r="B1561" s="383"/>
      <c r="C1561" s="383"/>
      <c r="D1561" s="384"/>
      <c r="E1561" s="382"/>
      <c r="F1561" s="200"/>
    </row>
    <row r="1562" spans="2:6" s="286" customFormat="1" x14ac:dyDescent="0.3">
      <c r="B1562" s="383"/>
      <c r="C1562" s="383"/>
      <c r="D1562" s="384"/>
      <c r="E1562" s="382"/>
      <c r="F1562" s="200"/>
    </row>
    <row r="1563" spans="2:6" s="286" customFormat="1" x14ac:dyDescent="0.3">
      <c r="B1563" s="383"/>
      <c r="C1563" s="383"/>
      <c r="D1563" s="384"/>
      <c r="E1563" s="382"/>
      <c r="F1563" s="200"/>
    </row>
    <row r="1564" spans="2:6" s="286" customFormat="1" x14ac:dyDescent="0.3">
      <c r="B1564" s="383"/>
      <c r="C1564" s="383"/>
      <c r="D1564" s="384"/>
      <c r="E1564" s="382"/>
      <c r="F1564" s="200"/>
    </row>
    <row r="1565" spans="2:6" s="286" customFormat="1" x14ac:dyDescent="0.3">
      <c r="B1565" s="383"/>
      <c r="C1565" s="383"/>
      <c r="D1565" s="384"/>
      <c r="E1565" s="382"/>
      <c r="F1565" s="200"/>
    </row>
    <row r="1566" spans="2:6" s="286" customFormat="1" x14ac:dyDescent="0.3">
      <c r="B1566" s="383"/>
      <c r="C1566" s="383"/>
      <c r="D1566" s="384"/>
      <c r="E1566" s="382"/>
      <c r="F1566" s="200"/>
    </row>
    <row r="1567" spans="2:6" s="286" customFormat="1" x14ac:dyDescent="0.3">
      <c r="B1567" s="383"/>
      <c r="C1567" s="383"/>
      <c r="D1567" s="384"/>
      <c r="E1567" s="382"/>
      <c r="F1567" s="200"/>
    </row>
    <row r="1568" spans="2:6" s="286" customFormat="1" x14ac:dyDescent="0.3">
      <c r="B1568" s="383"/>
      <c r="C1568" s="383"/>
      <c r="D1568" s="384"/>
      <c r="E1568" s="382"/>
      <c r="F1568" s="200"/>
    </row>
    <row r="1569" spans="2:6" s="286" customFormat="1" x14ac:dyDescent="0.3">
      <c r="B1569" s="383"/>
      <c r="C1569" s="383"/>
      <c r="D1569" s="384"/>
      <c r="E1569" s="382"/>
      <c r="F1569" s="200"/>
    </row>
    <row r="1570" spans="2:6" s="286" customFormat="1" x14ac:dyDescent="0.3">
      <c r="B1570" s="383"/>
      <c r="C1570" s="383"/>
      <c r="D1570" s="384"/>
      <c r="E1570" s="382"/>
      <c r="F1570" s="200"/>
    </row>
    <row r="1571" spans="2:6" s="286" customFormat="1" x14ac:dyDescent="0.3">
      <c r="B1571" s="383"/>
      <c r="C1571" s="383"/>
      <c r="D1571" s="384"/>
      <c r="E1571" s="382"/>
      <c r="F1571" s="200"/>
    </row>
    <row r="1572" spans="2:6" s="286" customFormat="1" x14ac:dyDescent="0.3">
      <c r="B1572" s="383"/>
      <c r="C1572" s="383"/>
      <c r="D1572" s="384"/>
      <c r="E1572" s="382"/>
      <c r="F1572" s="200"/>
    </row>
    <row r="1573" spans="2:6" s="286" customFormat="1" x14ac:dyDescent="0.3">
      <c r="B1573" s="383"/>
      <c r="C1573" s="383"/>
      <c r="D1573" s="384"/>
      <c r="E1573" s="382"/>
      <c r="F1573" s="200"/>
    </row>
    <row r="1574" spans="2:6" s="286" customFormat="1" x14ac:dyDescent="0.3">
      <c r="B1574" s="383"/>
      <c r="C1574" s="383"/>
      <c r="D1574" s="384"/>
      <c r="E1574" s="382"/>
      <c r="F1574" s="200"/>
    </row>
    <row r="1575" spans="2:6" s="286" customFormat="1" x14ac:dyDescent="0.3">
      <c r="B1575" s="383"/>
      <c r="C1575" s="383"/>
      <c r="D1575" s="384"/>
      <c r="E1575" s="382"/>
      <c r="F1575" s="200"/>
    </row>
    <row r="1576" spans="2:6" s="286" customFormat="1" x14ac:dyDescent="0.3">
      <c r="B1576" s="383"/>
      <c r="C1576" s="383"/>
      <c r="D1576" s="384"/>
      <c r="E1576" s="382"/>
      <c r="F1576" s="200"/>
    </row>
    <row r="1577" spans="2:6" s="286" customFormat="1" x14ac:dyDescent="0.3">
      <c r="B1577" s="383"/>
      <c r="C1577" s="383"/>
      <c r="D1577" s="384"/>
      <c r="E1577" s="382"/>
      <c r="F1577" s="200"/>
    </row>
    <row r="1578" spans="2:6" s="286" customFormat="1" x14ac:dyDescent="0.3">
      <c r="B1578" s="383"/>
      <c r="C1578" s="383"/>
      <c r="D1578" s="384"/>
      <c r="E1578" s="382"/>
      <c r="F1578" s="200"/>
    </row>
    <row r="1579" spans="2:6" s="286" customFormat="1" x14ac:dyDescent="0.3">
      <c r="B1579" s="383"/>
      <c r="C1579" s="383"/>
      <c r="D1579" s="384"/>
      <c r="E1579" s="382"/>
      <c r="F1579" s="200"/>
    </row>
    <row r="1580" spans="2:6" s="286" customFormat="1" x14ac:dyDescent="0.3">
      <c r="B1580" s="383"/>
      <c r="C1580" s="383"/>
      <c r="D1580" s="384"/>
      <c r="E1580" s="382"/>
      <c r="F1580" s="200"/>
    </row>
    <row r="1581" spans="2:6" s="286" customFormat="1" x14ac:dyDescent="0.3">
      <c r="B1581" s="383"/>
      <c r="C1581" s="383"/>
      <c r="D1581" s="384"/>
      <c r="E1581" s="382"/>
      <c r="F1581" s="200"/>
    </row>
    <row r="1582" spans="2:6" s="286" customFormat="1" x14ac:dyDescent="0.3">
      <c r="B1582" s="383"/>
      <c r="C1582" s="383"/>
      <c r="D1582" s="384"/>
      <c r="E1582" s="382"/>
      <c r="F1582" s="200"/>
    </row>
    <row r="1583" spans="2:6" s="286" customFormat="1" x14ac:dyDescent="0.3">
      <c r="B1583" s="383"/>
      <c r="C1583" s="383"/>
      <c r="D1583" s="384"/>
      <c r="E1583" s="382"/>
      <c r="F1583" s="200"/>
    </row>
    <row r="1584" spans="2:6" s="286" customFormat="1" x14ac:dyDescent="0.3">
      <c r="B1584" s="383"/>
      <c r="C1584" s="383"/>
      <c r="D1584" s="384"/>
      <c r="E1584" s="382"/>
      <c r="F1584" s="200"/>
    </row>
    <row r="1585" spans="2:6" s="286" customFormat="1" x14ac:dyDescent="0.3">
      <c r="B1585" s="383"/>
      <c r="C1585" s="383"/>
      <c r="D1585" s="384"/>
      <c r="E1585" s="382"/>
      <c r="F1585" s="200"/>
    </row>
    <row r="1586" spans="2:6" s="286" customFormat="1" x14ac:dyDescent="0.3">
      <c r="B1586" s="383"/>
      <c r="C1586" s="383"/>
      <c r="D1586" s="384"/>
      <c r="E1586" s="382"/>
      <c r="F1586" s="200"/>
    </row>
    <row r="1587" spans="2:6" s="286" customFormat="1" x14ac:dyDescent="0.3">
      <c r="B1587" s="383"/>
      <c r="C1587" s="383"/>
      <c r="D1587" s="384"/>
      <c r="E1587" s="382"/>
      <c r="F1587" s="200"/>
    </row>
    <row r="1588" spans="2:6" s="286" customFormat="1" x14ac:dyDescent="0.3">
      <c r="B1588" s="383"/>
      <c r="C1588" s="383"/>
      <c r="D1588" s="384"/>
      <c r="E1588" s="382"/>
      <c r="F1588" s="200"/>
    </row>
    <row r="1589" spans="2:6" s="286" customFormat="1" x14ac:dyDescent="0.3">
      <c r="B1589" s="383"/>
      <c r="C1589" s="383"/>
      <c r="D1589" s="384"/>
      <c r="E1589" s="382"/>
      <c r="F1589" s="200"/>
    </row>
    <row r="1590" spans="2:6" s="286" customFormat="1" x14ac:dyDescent="0.3">
      <c r="B1590" s="383"/>
      <c r="C1590" s="383"/>
      <c r="D1590" s="384"/>
      <c r="E1590" s="382"/>
      <c r="F1590" s="200"/>
    </row>
    <row r="1591" spans="2:6" s="286" customFormat="1" x14ac:dyDescent="0.3">
      <c r="B1591" s="383"/>
      <c r="C1591" s="383"/>
      <c r="D1591" s="384"/>
      <c r="E1591" s="382"/>
      <c r="F1591" s="200"/>
    </row>
    <row r="1592" spans="2:6" s="286" customFormat="1" x14ac:dyDescent="0.3">
      <c r="B1592" s="383"/>
      <c r="C1592" s="383"/>
      <c r="D1592" s="384"/>
      <c r="E1592" s="382"/>
      <c r="F1592" s="200"/>
    </row>
    <row r="1593" spans="2:6" s="286" customFormat="1" x14ac:dyDescent="0.3">
      <c r="B1593" s="383"/>
      <c r="C1593" s="383"/>
      <c r="D1593" s="384"/>
      <c r="E1593" s="382"/>
      <c r="F1593" s="200"/>
    </row>
    <row r="1594" spans="2:6" s="286" customFormat="1" x14ac:dyDescent="0.3">
      <c r="B1594" s="383"/>
      <c r="C1594" s="383"/>
      <c r="D1594" s="384"/>
      <c r="E1594" s="382"/>
      <c r="F1594" s="200"/>
    </row>
    <row r="1595" spans="2:6" s="286" customFormat="1" x14ac:dyDescent="0.3">
      <c r="B1595" s="383"/>
      <c r="C1595" s="383"/>
      <c r="D1595" s="384"/>
      <c r="E1595" s="382"/>
      <c r="F1595" s="200"/>
    </row>
    <row r="1596" spans="2:6" s="286" customFormat="1" x14ac:dyDescent="0.3">
      <c r="B1596" s="383"/>
      <c r="C1596" s="383"/>
      <c r="D1596" s="384"/>
      <c r="E1596" s="382"/>
      <c r="F1596" s="200"/>
    </row>
    <row r="1597" spans="2:6" s="286" customFormat="1" x14ac:dyDescent="0.3">
      <c r="B1597" s="383"/>
      <c r="C1597" s="383"/>
      <c r="D1597" s="384"/>
      <c r="E1597" s="382"/>
      <c r="F1597" s="200"/>
    </row>
    <row r="1598" spans="2:6" s="286" customFormat="1" x14ac:dyDescent="0.3">
      <c r="B1598" s="383"/>
      <c r="C1598" s="383"/>
      <c r="D1598" s="384"/>
      <c r="E1598" s="382"/>
      <c r="F1598" s="200"/>
    </row>
    <row r="1599" spans="2:6" s="286" customFormat="1" x14ac:dyDescent="0.3">
      <c r="B1599" s="383"/>
      <c r="C1599" s="383"/>
      <c r="D1599" s="384"/>
      <c r="E1599" s="382"/>
      <c r="F1599" s="200"/>
    </row>
    <row r="1600" spans="2:6" s="286" customFormat="1" x14ac:dyDescent="0.3">
      <c r="B1600" s="383"/>
      <c r="C1600" s="383"/>
      <c r="D1600" s="384"/>
      <c r="E1600" s="382"/>
      <c r="F1600" s="200"/>
    </row>
    <row r="1601" spans="2:6" s="286" customFormat="1" x14ac:dyDescent="0.3">
      <c r="B1601" s="383"/>
      <c r="C1601" s="383"/>
      <c r="D1601" s="384"/>
      <c r="E1601" s="382"/>
      <c r="F1601" s="200"/>
    </row>
    <row r="1602" spans="2:6" s="286" customFormat="1" x14ac:dyDescent="0.3">
      <c r="B1602" s="383"/>
      <c r="C1602" s="383"/>
      <c r="D1602" s="384"/>
      <c r="E1602" s="382"/>
      <c r="F1602" s="200"/>
    </row>
    <row r="1603" spans="2:6" s="286" customFormat="1" x14ac:dyDescent="0.3">
      <c r="B1603" s="383"/>
      <c r="C1603" s="383"/>
      <c r="D1603" s="384"/>
      <c r="E1603" s="382"/>
      <c r="F1603" s="200"/>
    </row>
    <row r="1604" spans="2:6" s="286" customFormat="1" x14ac:dyDescent="0.3">
      <c r="B1604" s="383"/>
      <c r="C1604" s="383"/>
      <c r="D1604" s="384"/>
      <c r="E1604" s="382"/>
      <c r="F1604" s="200"/>
    </row>
    <row r="1605" spans="2:6" s="286" customFormat="1" x14ac:dyDescent="0.3">
      <c r="B1605" s="383"/>
      <c r="C1605" s="383"/>
      <c r="D1605" s="384"/>
      <c r="E1605" s="382"/>
      <c r="F1605" s="200"/>
    </row>
    <row r="1606" spans="2:6" s="286" customFormat="1" x14ac:dyDescent="0.3">
      <c r="B1606" s="383"/>
      <c r="C1606" s="383"/>
      <c r="D1606" s="384"/>
      <c r="E1606" s="382"/>
      <c r="F1606" s="200"/>
    </row>
    <row r="1607" spans="2:6" s="286" customFormat="1" x14ac:dyDescent="0.3">
      <c r="B1607" s="383"/>
      <c r="C1607" s="383"/>
      <c r="D1607" s="384"/>
      <c r="E1607" s="382"/>
      <c r="F1607" s="200"/>
    </row>
    <row r="1608" spans="2:6" s="286" customFormat="1" x14ac:dyDescent="0.3">
      <c r="B1608" s="383"/>
      <c r="C1608" s="383"/>
      <c r="D1608" s="384"/>
      <c r="E1608" s="382"/>
      <c r="F1608" s="200"/>
    </row>
    <row r="1609" spans="2:6" s="286" customFormat="1" x14ac:dyDescent="0.3">
      <c r="B1609" s="383"/>
      <c r="C1609" s="383"/>
      <c r="D1609" s="384"/>
      <c r="E1609" s="382"/>
      <c r="F1609" s="200"/>
    </row>
    <row r="1610" spans="2:6" s="286" customFormat="1" x14ac:dyDescent="0.3">
      <c r="B1610" s="383"/>
      <c r="C1610" s="383"/>
      <c r="D1610" s="384"/>
      <c r="E1610" s="382"/>
      <c r="F1610" s="200"/>
    </row>
    <row r="1611" spans="2:6" s="286" customFormat="1" x14ac:dyDescent="0.3">
      <c r="B1611" s="383"/>
      <c r="C1611" s="383"/>
      <c r="D1611" s="384"/>
      <c r="E1611" s="382"/>
      <c r="F1611" s="200"/>
    </row>
    <row r="1612" spans="2:6" s="286" customFormat="1" x14ac:dyDescent="0.3">
      <c r="B1612" s="383"/>
      <c r="C1612" s="383"/>
      <c r="D1612" s="384"/>
      <c r="E1612" s="382"/>
      <c r="F1612" s="200"/>
    </row>
    <row r="1613" spans="2:6" s="286" customFormat="1" x14ac:dyDescent="0.3">
      <c r="B1613" s="383"/>
      <c r="C1613" s="383"/>
      <c r="D1613" s="384"/>
      <c r="E1613" s="382"/>
      <c r="F1613" s="200"/>
    </row>
    <row r="1614" spans="2:6" s="286" customFormat="1" x14ac:dyDescent="0.3">
      <c r="B1614" s="383"/>
      <c r="C1614" s="383"/>
      <c r="D1614" s="384"/>
      <c r="E1614" s="382"/>
      <c r="F1614" s="200"/>
    </row>
    <row r="1615" spans="2:6" s="286" customFormat="1" x14ac:dyDescent="0.3">
      <c r="B1615" s="383"/>
      <c r="C1615" s="383"/>
      <c r="D1615" s="384"/>
      <c r="E1615" s="382"/>
      <c r="F1615" s="200"/>
    </row>
    <row r="1616" spans="2:6" s="286" customFormat="1" x14ac:dyDescent="0.3">
      <c r="B1616" s="383"/>
      <c r="C1616" s="383"/>
      <c r="D1616" s="384"/>
      <c r="E1616" s="382"/>
      <c r="F1616" s="200"/>
    </row>
    <row r="1617" spans="2:6" s="286" customFormat="1" x14ac:dyDescent="0.3">
      <c r="B1617" s="383"/>
      <c r="C1617" s="383"/>
      <c r="D1617" s="384"/>
      <c r="E1617" s="382"/>
      <c r="F1617" s="200"/>
    </row>
    <row r="1618" spans="2:6" s="286" customFormat="1" x14ac:dyDescent="0.3">
      <c r="B1618" s="383"/>
      <c r="C1618" s="383"/>
      <c r="D1618" s="384"/>
      <c r="E1618" s="382"/>
      <c r="F1618" s="200"/>
    </row>
    <row r="1619" spans="2:6" s="286" customFormat="1" x14ac:dyDescent="0.3">
      <c r="B1619" s="383"/>
      <c r="C1619" s="383"/>
      <c r="D1619" s="384"/>
      <c r="E1619" s="382"/>
      <c r="F1619" s="200"/>
    </row>
    <row r="1620" spans="2:6" s="286" customFormat="1" x14ac:dyDescent="0.3">
      <c r="B1620" s="383"/>
      <c r="C1620" s="383"/>
      <c r="D1620" s="384"/>
      <c r="E1620" s="382"/>
      <c r="F1620" s="200"/>
    </row>
    <row r="1621" spans="2:6" s="286" customFormat="1" x14ac:dyDescent="0.3">
      <c r="B1621" s="383"/>
      <c r="C1621" s="383"/>
      <c r="D1621" s="384"/>
      <c r="E1621" s="382"/>
      <c r="F1621" s="200"/>
    </row>
    <row r="1622" spans="2:6" s="286" customFormat="1" x14ac:dyDescent="0.3">
      <c r="B1622" s="383"/>
      <c r="C1622" s="383"/>
      <c r="D1622" s="384"/>
      <c r="E1622" s="382"/>
      <c r="F1622" s="200"/>
    </row>
    <row r="1623" spans="2:6" s="286" customFormat="1" x14ac:dyDescent="0.3">
      <c r="B1623" s="383"/>
      <c r="C1623" s="383"/>
      <c r="D1623" s="384"/>
      <c r="E1623" s="382"/>
      <c r="F1623" s="200"/>
    </row>
    <row r="1624" spans="2:6" s="286" customFormat="1" x14ac:dyDescent="0.3">
      <c r="B1624" s="383"/>
      <c r="C1624" s="383"/>
      <c r="D1624" s="384"/>
      <c r="E1624" s="382"/>
      <c r="F1624" s="200"/>
    </row>
    <row r="1625" spans="2:6" s="286" customFormat="1" x14ac:dyDescent="0.3">
      <c r="B1625" s="383"/>
      <c r="C1625" s="383"/>
      <c r="D1625" s="384"/>
      <c r="E1625" s="382"/>
      <c r="F1625" s="200"/>
    </row>
    <row r="1626" spans="2:6" s="286" customFormat="1" x14ac:dyDescent="0.3">
      <c r="B1626" s="383"/>
      <c r="C1626" s="383"/>
      <c r="D1626" s="384"/>
      <c r="E1626" s="382"/>
      <c r="F1626" s="200"/>
    </row>
    <row r="1627" spans="2:6" s="286" customFormat="1" x14ac:dyDescent="0.3">
      <c r="B1627" s="383"/>
      <c r="C1627" s="383"/>
      <c r="D1627" s="384"/>
      <c r="E1627" s="382"/>
      <c r="F1627" s="200"/>
    </row>
    <row r="1628" spans="2:6" s="286" customFormat="1" x14ac:dyDescent="0.3">
      <c r="B1628" s="383"/>
      <c r="C1628" s="383"/>
      <c r="D1628" s="384"/>
      <c r="E1628" s="382"/>
      <c r="F1628" s="200"/>
    </row>
    <row r="1629" spans="2:6" s="286" customFormat="1" x14ac:dyDescent="0.3">
      <c r="B1629" s="383"/>
      <c r="C1629" s="383"/>
      <c r="D1629" s="384"/>
      <c r="E1629" s="382"/>
      <c r="F1629" s="200"/>
    </row>
    <row r="1630" spans="2:6" s="286" customFormat="1" x14ac:dyDescent="0.3">
      <c r="B1630" s="383"/>
      <c r="C1630" s="383"/>
      <c r="D1630" s="384"/>
      <c r="E1630" s="382"/>
      <c r="F1630" s="200"/>
    </row>
    <row r="1631" spans="2:6" s="286" customFormat="1" x14ac:dyDescent="0.3">
      <c r="B1631" s="383"/>
      <c r="C1631" s="383"/>
      <c r="D1631" s="384"/>
      <c r="E1631" s="382"/>
      <c r="F1631" s="200"/>
    </row>
    <row r="1632" spans="2:6" s="286" customFormat="1" x14ac:dyDescent="0.3">
      <c r="B1632" s="383"/>
      <c r="C1632" s="383"/>
      <c r="D1632" s="384"/>
      <c r="E1632" s="382"/>
      <c r="F1632" s="200"/>
    </row>
    <row r="1633" spans="2:6" s="286" customFormat="1" x14ac:dyDescent="0.3">
      <c r="B1633" s="383"/>
      <c r="C1633" s="383"/>
      <c r="D1633" s="384"/>
      <c r="E1633" s="382"/>
      <c r="F1633" s="200"/>
    </row>
    <row r="1634" spans="2:6" s="286" customFormat="1" x14ac:dyDescent="0.3">
      <c r="B1634" s="383"/>
      <c r="C1634" s="383"/>
      <c r="D1634" s="384"/>
      <c r="E1634" s="382"/>
      <c r="F1634" s="200"/>
    </row>
    <row r="1635" spans="2:6" s="286" customFormat="1" x14ac:dyDescent="0.3">
      <c r="B1635" s="383"/>
      <c r="C1635" s="383"/>
      <c r="D1635" s="384"/>
      <c r="E1635" s="382"/>
      <c r="F1635" s="200"/>
    </row>
    <row r="1636" spans="2:6" s="286" customFormat="1" x14ac:dyDescent="0.3">
      <c r="B1636" s="383"/>
      <c r="C1636" s="383"/>
      <c r="D1636" s="384"/>
      <c r="E1636" s="382"/>
      <c r="F1636" s="200"/>
    </row>
    <row r="1637" spans="2:6" s="286" customFormat="1" x14ac:dyDescent="0.3">
      <c r="B1637" s="383"/>
      <c r="C1637" s="383"/>
      <c r="D1637" s="384"/>
      <c r="E1637" s="382"/>
      <c r="F1637" s="200"/>
    </row>
    <row r="1638" spans="2:6" s="286" customFormat="1" x14ac:dyDescent="0.3">
      <c r="B1638" s="383"/>
      <c r="C1638" s="383"/>
      <c r="D1638" s="384"/>
      <c r="E1638" s="382"/>
      <c r="F1638" s="200"/>
    </row>
    <row r="1639" spans="2:6" s="286" customFormat="1" x14ac:dyDescent="0.3">
      <c r="B1639" s="383"/>
      <c r="C1639" s="383"/>
      <c r="D1639" s="384"/>
      <c r="E1639" s="382"/>
      <c r="F1639" s="200"/>
    </row>
    <row r="1640" spans="2:6" s="286" customFormat="1" x14ac:dyDescent="0.3">
      <c r="B1640" s="383"/>
      <c r="C1640" s="383"/>
      <c r="D1640" s="384"/>
      <c r="E1640" s="382"/>
      <c r="F1640" s="200"/>
    </row>
    <row r="1641" spans="2:6" s="286" customFormat="1" x14ac:dyDescent="0.3">
      <c r="B1641" s="383"/>
      <c r="C1641" s="383"/>
      <c r="D1641" s="384"/>
      <c r="E1641" s="382"/>
      <c r="F1641" s="200"/>
    </row>
    <row r="1642" spans="2:6" s="286" customFormat="1" x14ac:dyDescent="0.3">
      <c r="B1642" s="383"/>
      <c r="C1642" s="383"/>
      <c r="D1642" s="384"/>
      <c r="E1642" s="382"/>
      <c r="F1642" s="200"/>
    </row>
    <row r="1643" spans="2:6" s="286" customFormat="1" x14ac:dyDescent="0.3">
      <c r="B1643" s="383"/>
      <c r="C1643" s="383"/>
      <c r="D1643" s="384"/>
      <c r="E1643" s="382"/>
      <c r="F1643" s="200"/>
    </row>
    <row r="1644" spans="2:6" s="286" customFormat="1" x14ac:dyDescent="0.3">
      <c r="B1644" s="383"/>
      <c r="C1644" s="383"/>
      <c r="D1644" s="384"/>
      <c r="E1644" s="382"/>
      <c r="F1644" s="200"/>
    </row>
    <row r="1645" spans="2:6" s="286" customFormat="1" x14ac:dyDescent="0.3">
      <c r="B1645" s="383"/>
      <c r="C1645" s="383"/>
      <c r="D1645" s="384"/>
      <c r="E1645" s="382"/>
      <c r="F1645" s="200"/>
    </row>
    <row r="1646" spans="2:6" s="286" customFormat="1" x14ac:dyDescent="0.3">
      <c r="B1646" s="383"/>
      <c r="C1646" s="383"/>
      <c r="D1646" s="384"/>
      <c r="E1646" s="382"/>
      <c r="F1646" s="200"/>
    </row>
    <row r="1647" spans="2:6" s="286" customFormat="1" x14ac:dyDescent="0.3">
      <c r="B1647" s="383"/>
      <c r="C1647" s="383"/>
      <c r="D1647" s="384"/>
      <c r="E1647" s="382"/>
      <c r="F1647" s="200"/>
    </row>
    <row r="1648" spans="2:6" s="286" customFormat="1" x14ac:dyDescent="0.3">
      <c r="B1648" s="383"/>
      <c r="C1648" s="383"/>
      <c r="D1648" s="384"/>
      <c r="E1648" s="382"/>
      <c r="F1648" s="200"/>
    </row>
    <row r="1649" spans="2:6" s="286" customFormat="1" x14ac:dyDescent="0.3">
      <c r="B1649" s="383"/>
      <c r="C1649" s="383"/>
      <c r="D1649" s="384"/>
      <c r="E1649" s="382"/>
      <c r="F1649" s="200"/>
    </row>
    <row r="1650" spans="2:6" s="286" customFormat="1" x14ac:dyDescent="0.3">
      <c r="B1650" s="383"/>
      <c r="C1650" s="383"/>
      <c r="D1650" s="384"/>
      <c r="E1650" s="382"/>
      <c r="F1650" s="200"/>
    </row>
    <row r="1651" spans="2:6" s="286" customFormat="1" x14ac:dyDescent="0.3">
      <c r="B1651" s="383"/>
      <c r="C1651" s="383"/>
      <c r="D1651" s="384"/>
      <c r="E1651" s="382"/>
      <c r="F1651" s="200"/>
    </row>
    <row r="1652" spans="2:6" s="286" customFormat="1" x14ac:dyDescent="0.3">
      <c r="B1652" s="383"/>
      <c r="C1652" s="383"/>
      <c r="D1652" s="384"/>
      <c r="E1652" s="382"/>
      <c r="F1652" s="200"/>
    </row>
    <row r="1653" spans="2:6" s="286" customFormat="1" x14ac:dyDescent="0.3">
      <c r="B1653" s="383"/>
      <c r="C1653" s="383"/>
      <c r="D1653" s="384"/>
      <c r="E1653" s="382"/>
      <c r="F1653" s="200"/>
    </row>
    <row r="1654" spans="2:6" s="286" customFormat="1" x14ac:dyDescent="0.3">
      <c r="B1654" s="383"/>
      <c r="C1654" s="383"/>
      <c r="D1654" s="384"/>
      <c r="E1654" s="382"/>
      <c r="F1654" s="200"/>
    </row>
    <row r="1655" spans="2:6" s="286" customFormat="1" x14ac:dyDescent="0.3">
      <c r="B1655" s="383"/>
      <c r="C1655" s="383"/>
      <c r="D1655" s="384"/>
      <c r="E1655" s="382"/>
      <c r="F1655" s="200"/>
    </row>
    <row r="1656" spans="2:6" s="286" customFormat="1" x14ac:dyDescent="0.3">
      <c r="B1656" s="383"/>
      <c r="C1656" s="383"/>
      <c r="D1656" s="384"/>
      <c r="E1656" s="382"/>
      <c r="F1656" s="200"/>
    </row>
    <row r="1657" spans="2:6" s="286" customFormat="1" x14ac:dyDescent="0.3">
      <c r="B1657" s="383"/>
      <c r="C1657" s="383"/>
      <c r="D1657" s="384"/>
      <c r="E1657" s="382"/>
      <c r="F1657" s="200"/>
    </row>
    <row r="1658" spans="2:6" s="286" customFormat="1" x14ac:dyDescent="0.3">
      <c r="B1658" s="383"/>
      <c r="C1658" s="383"/>
      <c r="D1658" s="384"/>
      <c r="E1658" s="382"/>
      <c r="F1658" s="200"/>
    </row>
    <row r="1659" spans="2:6" s="286" customFormat="1" x14ac:dyDescent="0.3">
      <c r="B1659" s="383"/>
      <c r="C1659" s="383"/>
      <c r="D1659" s="384"/>
      <c r="E1659" s="382"/>
      <c r="F1659" s="200"/>
    </row>
    <row r="1660" spans="2:6" s="286" customFormat="1" x14ac:dyDescent="0.3">
      <c r="B1660" s="383"/>
      <c r="C1660" s="383"/>
      <c r="D1660" s="384"/>
      <c r="E1660" s="382"/>
      <c r="F1660" s="200"/>
    </row>
    <row r="1661" spans="2:6" s="286" customFormat="1" x14ac:dyDescent="0.3">
      <c r="B1661" s="383"/>
      <c r="C1661" s="383"/>
      <c r="D1661" s="384"/>
      <c r="E1661" s="382"/>
      <c r="F1661" s="200"/>
    </row>
    <row r="1662" spans="2:6" s="286" customFormat="1" x14ac:dyDescent="0.3">
      <c r="B1662" s="383"/>
      <c r="C1662" s="383"/>
      <c r="D1662" s="384"/>
      <c r="E1662" s="382"/>
      <c r="F1662" s="200"/>
    </row>
    <row r="1663" spans="2:6" s="286" customFormat="1" x14ac:dyDescent="0.3">
      <c r="B1663" s="383"/>
      <c r="C1663" s="383"/>
      <c r="D1663" s="384"/>
      <c r="E1663" s="382"/>
      <c r="F1663" s="200"/>
    </row>
    <row r="1664" spans="2:6" s="286" customFormat="1" x14ac:dyDescent="0.3">
      <c r="B1664" s="383"/>
      <c r="C1664" s="383"/>
      <c r="D1664" s="384"/>
      <c r="E1664" s="382"/>
      <c r="F1664" s="200"/>
    </row>
    <row r="1665" spans="2:6" s="286" customFormat="1" x14ac:dyDescent="0.3">
      <c r="B1665" s="383"/>
      <c r="C1665" s="383"/>
      <c r="D1665" s="384"/>
      <c r="E1665" s="382"/>
      <c r="F1665" s="200"/>
    </row>
    <row r="1666" spans="2:6" s="286" customFormat="1" x14ac:dyDescent="0.3">
      <c r="B1666" s="383"/>
      <c r="C1666" s="383"/>
      <c r="D1666" s="384"/>
      <c r="E1666" s="382"/>
      <c r="F1666" s="200"/>
    </row>
    <row r="1667" spans="2:6" s="286" customFormat="1" x14ac:dyDescent="0.3">
      <c r="B1667" s="383"/>
      <c r="C1667" s="383"/>
      <c r="D1667" s="384"/>
      <c r="E1667" s="382"/>
      <c r="F1667" s="200"/>
    </row>
    <row r="1668" spans="2:6" s="286" customFormat="1" x14ac:dyDescent="0.3">
      <c r="B1668" s="383"/>
      <c r="C1668" s="383"/>
      <c r="D1668" s="384"/>
      <c r="E1668" s="382"/>
      <c r="F1668" s="200"/>
    </row>
    <row r="1669" spans="2:6" s="286" customFormat="1" x14ac:dyDescent="0.3">
      <c r="B1669" s="383"/>
      <c r="C1669" s="383"/>
      <c r="D1669" s="384"/>
      <c r="E1669" s="382"/>
      <c r="F1669" s="200"/>
    </row>
    <row r="1670" spans="2:6" s="286" customFormat="1" x14ac:dyDescent="0.3">
      <c r="B1670" s="383"/>
      <c r="C1670" s="383"/>
      <c r="D1670" s="384"/>
      <c r="E1670" s="382"/>
      <c r="F1670" s="200"/>
    </row>
    <row r="1671" spans="2:6" s="286" customFormat="1" x14ac:dyDescent="0.3">
      <c r="B1671" s="383"/>
      <c r="C1671" s="383"/>
      <c r="D1671" s="384"/>
      <c r="E1671" s="382"/>
      <c r="F1671" s="200"/>
    </row>
    <row r="1672" spans="2:6" s="286" customFormat="1" x14ac:dyDescent="0.3">
      <c r="B1672" s="383"/>
      <c r="C1672" s="383"/>
      <c r="D1672" s="384"/>
      <c r="E1672" s="382"/>
      <c r="F1672" s="200"/>
    </row>
    <row r="1673" spans="2:6" s="286" customFormat="1" x14ac:dyDescent="0.3">
      <c r="B1673" s="383"/>
      <c r="C1673" s="383"/>
      <c r="D1673" s="384"/>
      <c r="E1673" s="382"/>
      <c r="F1673" s="200"/>
    </row>
    <row r="1674" spans="2:6" s="286" customFormat="1" x14ac:dyDescent="0.3">
      <c r="B1674" s="383"/>
      <c r="C1674" s="383"/>
      <c r="D1674" s="384"/>
      <c r="E1674" s="382"/>
      <c r="F1674" s="200"/>
    </row>
    <row r="1675" spans="2:6" s="286" customFormat="1" x14ac:dyDescent="0.3">
      <c r="B1675" s="383"/>
      <c r="C1675" s="383"/>
      <c r="D1675" s="384"/>
      <c r="E1675" s="382"/>
      <c r="F1675" s="200"/>
    </row>
    <row r="1676" spans="2:6" s="286" customFormat="1" x14ac:dyDescent="0.3">
      <c r="B1676" s="383"/>
      <c r="C1676" s="383"/>
      <c r="D1676" s="384"/>
      <c r="E1676" s="382"/>
      <c r="F1676" s="200"/>
    </row>
    <row r="1677" spans="2:6" s="286" customFormat="1" x14ac:dyDescent="0.3">
      <c r="B1677" s="383"/>
      <c r="C1677" s="383"/>
      <c r="D1677" s="384"/>
      <c r="E1677" s="382"/>
      <c r="F1677" s="200"/>
    </row>
    <row r="1678" spans="2:6" s="286" customFormat="1" x14ac:dyDescent="0.3">
      <c r="B1678" s="383"/>
      <c r="C1678" s="383"/>
      <c r="D1678" s="384"/>
      <c r="E1678" s="382"/>
      <c r="F1678" s="200"/>
    </row>
    <row r="1679" spans="2:6" s="286" customFormat="1" x14ac:dyDescent="0.3">
      <c r="B1679" s="383"/>
      <c r="C1679" s="383"/>
      <c r="D1679" s="384"/>
      <c r="E1679" s="382"/>
      <c r="F1679" s="200"/>
    </row>
    <row r="1680" spans="2:6" s="286" customFormat="1" x14ac:dyDescent="0.3">
      <c r="B1680" s="383"/>
      <c r="C1680" s="383"/>
      <c r="D1680" s="384"/>
      <c r="E1680" s="382"/>
      <c r="F1680" s="200"/>
    </row>
    <row r="1681" spans="2:6" s="286" customFormat="1" x14ac:dyDescent="0.3">
      <c r="B1681" s="383"/>
      <c r="C1681" s="383"/>
      <c r="D1681" s="384"/>
      <c r="E1681" s="382"/>
      <c r="F1681" s="200"/>
    </row>
    <row r="1682" spans="2:6" s="286" customFormat="1" x14ac:dyDescent="0.3">
      <c r="B1682" s="383"/>
      <c r="C1682" s="383"/>
      <c r="D1682" s="384"/>
      <c r="E1682" s="382"/>
      <c r="F1682" s="200"/>
    </row>
    <row r="1683" spans="2:6" s="286" customFormat="1" x14ac:dyDescent="0.3">
      <c r="B1683" s="383"/>
      <c r="C1683" s="383"/>
      <c r="D1683" s="384"/>
      <c r="E1683" s="382"/>
      <c r="F1683" s="200"/>
    </row>
    <row r="1684" spans="2:6" s="286" customFormat="1" x14ac:dyDescent="0.3">
      <c r="B1684" s="383"/>
      <c r="C1684" s="383"/>
      <c r="D1684" s="384"/>
      <c r="E1684" s="382"/>
      <c r="F1684" s="200"/>
    </row>
    <row r="1685" spans="2:6" s="286" customFormat="1" x14ac:dyDescent="0.3">
      <c r="B1685" s="383"/>
      <c r="C1685" s="383"/>
      <c r="D1685" s="384"/>
      <c r="E1685" s="382"/>
      <c r="F1685" s="200"/>
    </row>
    <row r="1686" spans="2:6" s="286" customFormat="1" x14ac:dyDescent="0.3">
      <c r="B1686" s="383"/>
      <c r="C1686" s="383"/>
      <c r="D1686" s="384"/>
      <c r="E1686" s="382"/>
      <c r="F1686" s="200"/>
    </row>
    <row r="1687" spans="2:6" s="286" customFormat="1" x14ac:dyDescent="0.3">
      <c r="B1687" s="383"/>
      <c r="C1687" s="383"/>
      <c r="D1687" s="384"/>
      <c r="E1687" s="382"/>
      <c r="F1687" s="200"/>
    </row>
    <row r="1688" spans="2:6" s="286" customFormat="1" x14ac:dyDescent="0.3">
      <c r="B1688" s="383"/>
      <c r="C1688" s="383"/>
      <c r="D1688" s="384"/>
      <c r="E1688" s="382"/>
      <c r="F1688" s="200"/>
    </row>
    <row r="1689" spans="2:6" s="286" customFormat="1" x14ac:dyDescent="0.3">
      <c r="B1689" s="383"/>
      <c r="C1689" s="383"/>
      <c r="D1689" s="384"/>
      <c r="E1689" s="382"/>
      <c r="F1689" s="200"/>
    </row>
    <row r="1690" spans="2:6" s="286" customFormat="1" x14ac:dyDescent="0.3">
      <c r="B1690" s="383"/>
      <c r="C1690" s="383"/>
      <c r="D1690" s="384"/>
      <c r="E1690" s="382"/>
      <c r="F1690" s="200"/>
    </row>
    <row r="1691" spans="2:6" s="286" customFormat="1" x14ac:dyDescent="0.3">
      <c r="B1691" s="383"/>
      <c r="C1691" s="383"/>
      <c r="D1691" s="384"/>
      <c r="E1691" s="382"/>
      <c r="F1691" s="200"/>
    </row>
    <row r="1692" spans="2:6" s="286" customFormat="1" x14ac:dyDescent="0.3">
      <c r="B1692" s="383"/>
      <c r="C1692" s="383"/>
      <c r="D1692" s="384"/>
      <c r="E1692" s="382"/>
      <c r="F1692" s="200"/>
    </row>
    <row r="1693" spans="2:6" s="286" customFormat="1" x14ac:dyDescent="0.3">
      <c r="B1693" s="383"/>
      <c r="C1693" s="383"/>
      <c r="D1693" s="384"/>
      <c r="E1693" s="382"/>
      <c r="F1693" s="200"/>
    </row>
    <row r="1694" spans="2:6" s="286" customFormat="1" x14ac:dyDescent="0.3">
      <c r="B1694" s="383"/>
      <c r="C1694" s="383"/>
      <c r="D1694" s="384"/>
      <c r="E1694" s="382"/>
      <c r="F1694" s="200"/>
    </row>
    <row r="1695" spans="2:6" s="286" customFormat="1" x14ac:dyDescent="0.3">
      <c r="B1695" s="383"/>
      <c r="C1695" s="383"/>
      <c r="D1695" s="384"/>
      <c r="E1695" s="382"/>
      <c r="F1695" s="200"/>
    </row>
    <row r="1696" spans="2:6" s="286" customFormat="1" x14ac:dyDescent="0.3">
      <c r="B1696" s="383"/>
      <c r="C1696" s="383"/>
      <c r="D1696" s="384"/>
      <c r="E1696" s="382"/>
      <c r="F1696" s="200"/>
    </row>
    <row r="1697" spans="2:6" s="286" customFormat="1" x14ac:dyDescent="0.3">
      <c r="B1697" s="383"/>
      <c r="C1697" s="383"/>
      <c r="D1697" s="384"/>
      <c r="E1697" s="382"/>
      <c r="F1697" s="200"/>
    </row>
    <row r="1698" spans="2:6" s="286" customFormat="1" x14ac:dyDescent="0.3">
      <c r="B1698" s="383"/>
      <c r="C1698" s="383"/>
      <c r="D1698" s="384"/>
      <c r="E1698" s="382"/>
      <c r="F1698" s="200"/>
    </row>
    <row r="1699" spans="2:6" s="286" customFormat="1" x14ac:dyDescent="0.3">
      <c r="B1699" s="383"/>
      <c r="C1699" s="383"/>
      <c r="D1699" s="384"/>
      <c r="E1699" s="382"/>
      <c r="F1699" s="200"/>
    </row>
    <row r="1700" spans="2:6" s="286" customFormat="1" x14ac:dyDescent="0.3">
      <c r="B1700" s="383"/>
      <c r="C1700" s="383"/>
      <c r="D1700" s="384"/>
      <c r="E1700" s="382"/>
      <c r="F1700" s="200"/>
    </row>
    <row r="1701" spans="2:6" s="286" customFormat="1" x14ac:dyDescent="0.3">
      <c r="B1701" s="383"/>
      <c r="C1701" s="383"/>
      <c r="D1701" s="384"/>
      <c r="E1701" s="382"/>
      <c r="F1701" s="200"/>
    </row>
    <row r="1702" spans="2:6" s="286" customFormat="1" x14ac:dyDescent="0.3">
      <c r="B1702" s="383"/>
      <c r="C1702" s="383"/>
      <c r="D1702" s="384"/>
      <c r="E1702" s="382"/>
      <c r="F1702" s="200"/>
    </row>
    <row r="1703" spans="2:6" s="286" customFormat="1" x14ac:dyDescent="0.3">
      <c r="B1703" s="383"/>
      <c r="C1703" s="383"/>
      <c r="D1703" s="384"/>
      <c r="E1703" s="382"/>
      <c r="F1703" s="200"/>
    </row>
    <row r="1704" spans="2:6" s="286" customFormat="1" x14ac:dyDescent="0.3">
      <c r="B1704" s="383"/>
      <c r="C1704" s="383"/>
      <c r="D1704" s="384"/>
      <c r="E1704" s="382"/>
      <c r="F1704" s="200"/>
    </row>
    <row r="1705" spans="2:6" s="286" customFormat="1" x14ac:dyDescent="0.3">
      <c r="B1705" s="383"/>
      <c r="C1705" s="383"/>
      <c r="D1705" s="384"/>
      <c r="E1705" s="382"/>
      <c r="F1705" s="200"/>
    </row>
    <row r="1706" spans="2:6" s="286" customFormat="1" x14ac:dyDescent="0.3">
      <c r="B1706" s="383"/>
      <c r="C1706" s="383"/>
      <c r="D1706" s="384"/>
      <c r="E1706" s="382"/>
      <c r="F1706" s="200"/>
    </row>
    <row r="1707" spans="2:6" s="286" customFormat="1" x14ac:dyDescent="0.3">
      <c r="B1707" s="383"/>
      <c r="C1707" s="383"/>
      <c r="D1707" s="384"/>
      <c r="E1707" s="382"/>
      <c r="F1707" s="200"/>
    </row>
    <row r="1708" spans="2:6" s="286" customFormat="1" x14ac:dyDescent="0.3">
      <c r="B1708" s="383"/>
      <c r="C1708" s="383"/>
      <c r="D1708" s="384"/>
      <c r="E1708" s="382"/>
      <c r="F1708" s="200"/>
    </row>
    <row r="1709" spans="2:6" s="286" customFormat="1" x14ac:dyDescent="0.3">
      <c r="B1709" s="383"/>
      <c r="C1709" s="383"/>
      <c r="D1709" s="384"/>
      <c r="E1709" s="382"/>
      <c r="F1709" s="200"/>
    </row>
    <row r="1710" spans="2:6" s="286" customFormat="1" x14ac:dyDescent="0.3">
      <c r="B1710" s="383"/>
      <c r="C1710" s="383"/>
      <c r="D1710" s="384"/>
      <c r="E1710" s="382"/>
      <c r="F1710" s="200"/>
    </row>
    <row r="1711" spans="2:6" s="286" customFormat="1" x14ac:dyDescent="0.3">
      <c r="B1711" s="383"/>
      <c r="C1711" s="383"/>
      <c r="D1711" s="384"/>
      <c r="E1711" s="382"/>
      <c r="F1711" s="200"/>
    </row>
    <row r="1712" spans="2:6" s="286" customFormat="1" x14ac:dyDescent="0.3">
      <c r="B1712" s="383"/>
      <c r="C1712" s="383"/>
      <c r="D1712" s="384"/>
      <c r="E1712" s="382"/>
      <c r="F1712" s="200"/>
    </row>
    <row r="1713" spans="2:6" s="286" customFormat="1" x14ac:dyDescent="0.3">
      <c r="B1713" s="383"/>
      <c r="C1713" s="383"/>
      <c r="D1713" s="384"/>
      <c r="E1713" s="382"/>
      <c r="F1713" s="200"/>
    </row>
    <row r="1714" spans="2:6" s="286" customFormat="1" x14ac:dyDescent="0.3">
      <c r="B1714" s="383"/>
      <c r="C1714" s="383"/>
      <c r="D1714" s="384"/>
      <c r="E1714" s="382"/>
      <c r="F1714" s="200"/>
    </row>
    <row r="1715" spans="2:6" s="286" customFormat="1" x14ac:dyDescent="0.3">
      <c r="B1715" s="383"/>
      <c r="C1715" s="383"/>
      <c r="D1715" s="384"/>
      <c r="E1715" s="382"/>
      <c r="F1715" s="200"/>
    </row>
    <row r="1716" spans="2:6" s="286" customFormat="1" x14ac:dyDescent="0.3">
      <c r="B1716" s="383"/>
      <c r="C1716" s="383"/>
      <c r="D1716" s="384"/>
      <c r="E1716" s="382"/>
      <c r="F1716" s="200"/>
    </row>
    <row r="1717" spans="2:6" s="286" customFormat="1" x14ac:dyDescent="0.3">
      <c r="B1717" s="383"/>
      <c r="C1717" s="383"/>
      <c r="D1717" s="384"/>
      <c r="E1717" s="382"/>
      <c r="F1717" s="200"/>
    </row>
    <row r="1718" spans="2:6" s="286" customFormat="1" x14ac:dyDescent="0.3">
      <c r="B1718" s="383"/>
      <c r="C1718" s="383"/>
      <c r="D1718" s="384"/>
      <c r="E1718" s="382"/>
      <c r="F1718" s="200"/>
    </row>
    <row r="1719" spans="2:6" s="286" customFormat="1" x14ac:dyDescent="0.3">
      <c r="B1719" s="383"/>
      <c r="C1719" s="383"/>
      <c r="D1719" s="384"/>
      <c r="E1719" s="382"/>
      <c r="F1719" s="200"/>
    </row>
    <row r="1720" spans="2:6" s="286" customFormat="1" x14ac:dyDescent="0.3">
      <c r="B1720" s="383"/>
      <c r="C1720" s="383"/>
      <c r="D1720" s="384"/>
      <c r="E1720" s="382"/>
      <c r="F1720" s="200"/>
    </row>
    <row r="1721" spans="2:6" s="286" customFormat="1" x14ac:dyDescent="0.3">
      <c r="B1721" s="383"/>
      <c r="C1721" s="383"/>
      <c r="D1721" s="384"/>
      <c r="E1721" s="382"/>
      <c r="F1721" s="200"/>
    </row>
    <row r="1722" spans="2:6" s="286" customFormat="1" x14ac:dyDescent="0.3">
      <c r="B1722" s="383"/>
      <c r="C1722" s="383"/>
      <c r="D1722" s="384"/>
      <c r="E1722" s="382"/>
      <c r="F1722" s="200"/>
    </row>
    <row r="1723" spans="2:6" s="286" customFormat="1" x14ac:dyDescent="0.3">
      <c r="B1723" s="383"/>
      <c r="C1723" s="383"/>
      <c r="D1723" s="384"/>
      <c r="E1723" s="382"/>
      <c r="F1723" s="200"/>
    </row>
    <row r="1724" spans="2:6" s="286" customFormat="1" x14ac:dyDescent="0.3">
      <c r="B1724" s="383"/>
      <c r="C1724" s="383"/>
      <c r="D1724" s="384"/>
      <c r="E1724" s="382"/>
      <c r="F1724" s="200"/>
    </row>
    <row r="1725" spans="2:6" s="286" customFormat="1" x14ac:dyDescent="0.3">
      <c r="B1725" s="383"/>
      <c r="C1725" s="383"/>
      <c r="D1725" s="384"/>
      <c r="E1725" s="382"/>
      <c r="F1725" s="200"/>
    </row>
    <row r="1726" spans="2:6" s="286" customFormat="1" x14ac:dyDescent="0.3">
      <c r="B1726" s="383"/>
      <c r="C1726" s="383"/>
      <c r="D1726" s="384"/>
      <c r="E1726" s="382"/>
      <c r="F1726" s="200"/>
    </row>
    <row r="1727" spans="2:6" s="286" customFormat="1" x14ac:dyDescent="0.3">
      <c r="B1727" s="383"/>
      <c r="C1727" s="383"/>
      <c r="D1727" s="384"/>
      <c r="E1727" s="382"/>
      <c r="F1727" s="200"/>
    </row>
    <row r="1728" spans="2:6" s="286" customFormat="1" x14ac:dyDescent="0.3">
      <c r="B1728" s="383"/>
      <c r="C1728" s="383"/>
      <c r="D1728" s="384"/>
      <c r="E1728" s="382"/>
      <c r="F1728" s="200"/>
    </row>
    <row r="1729" spans="2:6" s="286" customFormat="1" x14ac:dyDescent="0.3">
      <c r="B1729" s="383"/>
      <c r="C1729" s="383"/>
      <c r="D1729" s="384"/>
      <c r="E1729" s="382"/>
      <c r="F1729" s="200"/>
    </row>
    <row r="1730" spans="2:6" s="286" customFormat="1" x14ac:dyDescent="0.3">
      <c r="B1730" s="383"/>
      <c r="C1730" s="383"/>
      <c r="D1730" s="384"/>
      <c r="E1730" s="382"/>
      <c r="F1730" s="200"/>
    </row>
    <row r="1731" spans="2:6" s="286" customFormat="1" x14ac:dyDescent="0.3">
      <c r="B1731" s="383"/>
      <c r="C1731" s="383"/>
      <c r="D1731" s="384"/>
      <c r="E1731" s="382"/>
      <c r="F1731" s="200"/>
    </row>
    <row r="1732" spans="2:6" s="286" customFormat="1" x14ac:dyDescent="0.3">
      <c r="B1732" s="383"/>
      <c r="C1732" s="383"/>
      <c r="D1732" s="384"/>
      <c r="E1732" s="382"/>
      <c r="F1732" s="200"/>
    </row>
    <row r="1733" spans="2:6" s="286" customFormat="1" x14ac:dyDescent="0.3">
      <c r="B1733" s="383"/>
      <c r="C1733" s="383"/>
      <c r="D1733" s="384"/>
      <c r="E1733" s="382"/>
      <c r="F1733" s="200"/>
    </row>
    <row r="1734" spans="2:6" s="286" customFormat="1" x14ac:dyDescent="0.3">
      <c r="B1734" s="383"/>
      <c r="C1734" s="383"/>
      <c r="D1734" s="384"/>
      <c r="E1734" s="382"/>
      <c r="F1734" s="200"/>
    </row>
    <row r="1735" spans="2:6" s="286" customFormat="1" x14ac:dyDescent="0.3">
      <c r="B1735" s="383"/>
      <c r="C1735" s="383"/>
      <c r="D1735" s="384"/>
      <c r="E1735" s="382"/>
      <c r="F1735" s="200"/>
    </row>
    <row r="1736" spans="2:6" s="286" customFormat="1" x14ac:dyDescent="0.3">
      <c r="B1736" s="383"/>
      <c r="C1736" s="383"/>
      <c r="D1736" s="384"/>
      <c r="E1736" s="382"/>
      <c r="F1736" s="200"/>
    </row>
    <row r="1737" spans="2:6" s="286" customFormat="1" x14ac:dyDescent="0.3">
      <c r="B1737" s="383"/>
      <c r="C1737" s="383"/>
      <c r="D1737" s="384"/>
      <c r="E1737" s="382"/>
      <c r="F1737" s="200"/>
    </row>
    <row r="1738" spans="2:6" s="286" customFormat="1" x14ac:dyDescent="0.3">
      <c r="B1738" s="383"/>
      <c r="C1738" s="383"/>
      <c r="D1738" s="384"/>
      <c r="E1738" s="382"/>
      <c r="F1738" s="200"/>
    </row>
    <row r="1739" spans="2:6" s="286" customFormat="1" x14ac:dyDescent="0.3">
      <c r="B1739" s="383"/>
      <c r="C1739" s="383"/>
      <c r="D1739" s="384"/>
      <c r="E1739" s="382"/>
      <c r="F1739" s="200"/>
    </row>
    <row r="1740" spans="2:6" s="286" customFormat="1" x14ac:dyDescent="0.3">
      <c r="B1740" s="383"/>
      <c r="C1740" s="383"/>
      <c r="D1740" s="384"/>
      <c r="E1740" s="382"/>
      <c r="F1740" s="200"/>
    </row>
    <row r="1741" spans="2:6" s="286" customFormat="1" x14ac:dyDescent="0.3">
      <c r="B1741" s="383"/>
      <c r="C1741" s="383"/>
      <c r="D1741" s="384"/>
      <c r="E1741" s="382"/>
      <c r="F1741" s="200"/>
    </row>
    <row r="1742" spans="2:6" s="286" customFormat="1" x14ac:dyDescent="0.3">
      <c r="B1742" s="383"/>
      <c r="C1742" s="383"/>
      <c r="D1742" s="384"/>
      <c r="E1742" s="382"/>
      <c r="F1742" s="200"/>
    </row>
    <row r="1743" spans="2:6" s="286" customFormat="1" x14ac:dyDescent="0.3">
      <c r="B1743" s="383"/>
      <c r="C1743" s="383"/>
      <c r="D1743" s="384"/>
      <c r="E1743" s="382"/>
      <c r="F1743" s="200"/>
    </row>
    <row r="1744" spans="2:6" s="286" customFormat="1" x14ac:dyDescent="0.3">
      <c r="B1744" s="383"/>
      <c r="C1744" s="383"/>
      <c r="D1744" s="384"/>
      <c r="E1744" s="382"/>
      <c r="F1744" s="200"/>
    </row>
    <row r="1745" spans="2:6" s="286" customFormat="1" x14ac:dyDescent="0.3">
      <c r="B1745" s="383"/>
      <c r="C1745" s="383"/>
      <c r="D1745" s="384"/>
      <c r="E1745" s="382"/>
      <c r="F1745" s="200"/>
    </row>
    <row r="1746" spans="2:6" s="286" customFormat="1" x14ac:dyDescent="0.3">
      <c r="B1746" s="383"/>
      <c r="C1746" s="383"/>
      <c r="D1746" s="384"/>
      <c r="E1746" s="382"/>
      <c r="F1746" s="200"/>
    </row>
    <row r="1747" spans="2:6" s="286" customFormat="1" x14ac:dyDescent="0.3">
      <c r="B1747" s="383"/>
      <c r="C1747" s="383"/>
      <c r="D1747" s="384"/>
      <c r="E1747" s="382"/>
      <c r="F1747" s="200"/>
    </row>
    <row r="1748" spans="2:6" s="286" customFormat="1" x14ac:dyDescent="0.3">
      <c r="B1748" s="383"/>
      <c r="C1748" s="383"/>
      <c r="D1748" s="384"/>
      <c r="E1748" s="382"/>
      <c r="F1748" s="200"/>
    </row>
    <row r="1749" spans="2:6" s="286" customFormat="1" x14ac:dyDescent="0.3">
      <c r="B1749" s="383"/>
      <c r="C1749" s="383"/>
      <c r="D1749" s="384"/>
      <c r="E1749" s="382"/>
      <c r="F1749" s="200"/>
    </row>
    <row r="1750" spans="2:6" s="286" customFormat="1" x14ac:dyDescent="0.3">
      <c r="B1750" s="383"/>
      <c r="C1750" s="383"/>
      <c r="D1750" s="384"/>
      <c r="E1750" s="382"/>
      <c r="F1750" s="200"/>
    </row>
    <row r="1751" spans="2:6" s="286" customFormat="1" x14ac:dyDescent="0.3">
      <c r="B1751" s="383"/>
      <c r="C1751" s="383"/>
      <c r="D1751" s="384"/>
      <c r="E1751" s="382"/>
      <c r="F1751" s="200"/>
    </row>
    <row r="1752" spans="2:6" s="286" customFormat="1" x14ac:dyDescent="0.3">
      <c r="B1752" s="383"/>
      <c r="C1752" s="383"/>
      <c r="D1752" s="384"/>
      <c r="E1752" s="382"/>
      <c r="F1752" s="200"/>
    </row>
    <row r="1753" spans="2:6" s="286" customFormat="1" x14ac:dyDescent="0.3">
      <c r="B1753" s="383"/>
      <c r="C1753" s="383"/>
      <c r="D1753" s="384"/>
      <c r="E1753" s="382"/>
      <c r="F1753" s="200"/>
    </row>
    <row r="1754" spans="2:6" s="286" customFormat="1" x14ac:dyDescent="0.3">
      <c r="B1754" s="383"/>
      <c r="C1754" s="383"/>
      <c r="D1754" s="384"/>
      <c r="E1754" s="382"/>
      <c r="F1754" s="200"/>
    </row>
    <row r="1755" spans="2:6" s="286" customFormat="1" x14ac:dyDescent="0.3">
      <c r="B1755" s="383"/>
      <c r="C1755" s="383"/>
      <c r="D1755" s="384"/>
      <c r="E1755" s="382"/>
      <c r="F1755" s="200"/>
    </row>
    <row r="1756" spans="2:6" s="286" customFormat="1" x14ac:dyDescent="0.3">
      <c r="B1756" s="383"/>
      <c r="C1756" s="383"/>
      <c r="D1756" s="384"/>
      <c r="E1756" s="382"/>
      <c r="F1756" s="200"/>
    </row>
    <row r="1757" spans="2:6" s="286" customFormat="1" x14ac:dyDescent="0.3">
      <c r="B1757" s="383"/>
      <c r="C1757" s="383"/>
      <c r="D1757" s="384"/>
      <c r="E1757" s="382"/>
      <c r="F1757" s="200"/>
    </row>
    <row r="1758" spans="2:6" s="286" customFormat="1" x14ac:dyDescent="0.3">
      <c r="B1758" s="383"/>
      <c r="C1758" s="383"/>
      <c r="D1758" s="384"/>
      <c r="E1758" s="382"/>
      <c r="F1758" s="200"/>
    </row>
    <row r="1759" spans="2:6" s="286" customFormat="1" x14ac:dyDescent="0.3">
      <c r="B1759" s="383"/>
      <c r="C1759" s="383"/>
      <c r="D1759" s="384"/>
      <c r="E1759" s="382"/>
      <c r="F1759" s="200"/>
    </row>
    <row r="1760" spans="2:6" s="286" customFormat="1" x14ac:dyDescent="0.3">
      <c r="B1760" s="383"/>
      <c r="C1760" s="383"/>
      <c r="D1760" s="384"/>
      <c r="E1760" s="382"/>
      <c r="F1760" s="200"/>
    </row>
    <row r="1761" spans="2:6" s="286" customFormat="1" x14ac:dyDescent="0.3">
      <c r="B1761" s="383"/>
      <c r="C1761" s="383"/>
      <c r="D1761" s="384"/>
      <c r="E1761" s="382"/>
      <c r="F1761" s="200"/>
    </row>
    <row r="1762" spans="2:6" s="286" customFormat="1" x14ac:dyDescent="0.3">
      <c r="B1762" s="383"/>
      <c r="C1762" s="383"/>
      <c r="D1762" s="384"/>
      <c r="E1762" s="382"/>
      <c r="F1762" s="200"/>
    </row>
    <row r="1763" spans="2:6" s="286" customFormat="1" x14ac:dyDescent="0.3">
      <c r="B1763" s="383"/>
      <c r="C1763" s="383"/>
      <c r="D1763" s="384"/>
      <c r="E1763" s="382"/>
      <c r="F1763" s="200"/>
    </row>
    <row r="1764" spans="2:6" s="286" customFormat="1" x14ac:dyDescent="0.3">
      <c r="B1764" s="383"/>
      <c r="C1764" s="383"/>
      <c r="D1764" s="384"/>
      <c r="E1764" s="382"/>
      <c r="F1764" s="200"/>
    </row>
    <row r="1765" spans="2:6" s="286" customFormat="1" x14ac:dyDescent="0.3">
      <c r="B1765" s="383"/>
      <c r="C1765" s="383"/>
      <c r="D1765" s="384"/>
      <c r="E1765" s="382"/>
      <c r="F1765" s="200"/>
    </row>
    <row r="1766" spans="2:6" s="286" customFormat="1" x14ac:dyDescent="0.3">
      <c r="B1766" s="383"/>
      <c r="C1766" s="383"/>
      <c r="D1766" s="384"/>
      <c r="E1766" s="382"/>
      <c r="F1766" s="200"/>
    </row>
    <row r="1767" spans="2:6" s="286" customFormat="1" x14ac:dyDescent="0.3">
      <c r="B1767" s="383"/>
      <c r="C1767" s="383"/>
      <c r="D1767" s="384"/>
      <c r="E1767" s="382"/>
      <c r="F1767" s="200"/>
    </row>
    <row r="1768" spans="2:6" s="286" customFormat="1" x14ac:dyDescent="0.3">
      <c r="B1768" s="383"/>
      <c r="C1768" s="383"/>
      <c r="D1768" s="384"/>
      <c r="E1768" s="382"/>
      <c r="F1768" s="200"/>
    </row>
    <row r="1769" spans="2:6" s="286" customFormat="1" x14ac:dyDescent="0.3">
      <c r="B1769" s="383"/>
      <c r="C1769" s="383"/>
      <c r="D1769" s="384"/>
      <c r="E1769" s="382"/>
      <c r="F1769" s="200"/>
    </row>
    <row r="1770" spans="2:6" s="286" customFormat="1" x14ac:dyDescent="0.3">
      <c r="B1770" s="383"/>
      <c r="C1770" s="383"/>
      <c r="D1770" s="384"/>
      <c r="E1770" s="382"/>
      <c r="F1770" s="200"/>
    </row>
    <row r="1771" spans="2:6" s="286" customFormat="1" x14ac:dyDescent="0.3">
      <c r="B1771" s="383"/>
      <c r="C1771" s="383"/>
      <c r="D1771" s="384"/>
      <c r="E1771" s="382"/>
      <c r="F1771" s="200"/>
    </row>
    <row r="1772" spans="2:6" s="286" customFormat="1" x14ac:dyDescent="0.3">
      <c r="B1772" s="383"/>
      <c r="C1772" s="383"/>
      <c r="D1772" s="384"/>
      <c r="E1772" s="382"/>
      <c r="F1772" s="200"/>
    </row>
    <row r="1773" spans="2:6" s="286" customFormat="1" x14ac:dyDescent="0.3">
      <c r="B1773" s="383"/>
      <c r="C1773" s="383"/>
      <c r="D1773" s="384"/>
      <c r="E1773" s="382"/>
      <c r="F1773" s="200"/>
    </row>
    <row r="1774" spans="2:6" s="286" customFormat="1" x14ac:dyDescent="0.3">
      <c r="B1774" s="383"/>
      <c r="C1774" s="383"/>
      <c r="D1774" s="384"/>
      <c r="E1774" s="382"/>
      <c r="F1774" s="200"/>
    </row>
    <row r="1775" spans="2:6" s="286" customFormat="1" x14ac:dyDescent="0.3">
      <c r="B1775" s="383"/>
      <c r="C1775" s="383"/>
      <c r="D1775" s="384"/>
      <c r="E1775" s="382"/>
      <c r="F1775" s="200"/>
    </row>
    <row r="1776" spans="2:6" s="286" customFormat="1" x14ac:dyDescent="0.3">
      <c r="B1776" s="383"/>
      <c r="C1776" s="383"/>
      <c r="D1776" s="384"/>
      <c r="E1776" s="382"/>
      <c r="F1776" s="200"/>
    </row>
    <row r="1777" spans="2:6" s="286" customFormat="1" x14ac:dyDescent="0.3">
      <c r="B1777" s="383"/>
      <c r="C1777" s="383"/>
      <c r="D1777" s="384"/>
      <c r="E1777" s="382"/>
      <c r="F1777" s="200"/>
    </row>
    <row r="1778" spans="2:6" s="286" customFormat="1" x14ac:dyDescent="0.3">
      <c r="B1778" s="383"/>
      <c r="C1778" s="383"/>
      <c r="D1778" s="384"/>
      <c r="E1778" s="382"/>
      <c r="F1778" s="200"/>
    </row>
    <row r="1779" spans="2:6" s="286" customFormat="1" x14ac:dyDescent="0.3">
      <c r="B1779" s="383"/>
      <c r="C1779" s="383"/>
      <c r="D1779" s="384"/>
      <c r="E1779" s="382"/>
      <c r="F1779" s="200"/>
    </row>
    <row r="1780" spans="2:6" s="286" customFormat="1" x14ac:dyDescent="0.3">
      <c r="B1780" s="383"/>
      <c r="C1780" s="383"/>
      <c r="D1780" s="384"/>
      <c r="E1780" s="382"/>
      <c r="F1780" s="200"/>
    </row>
    <row r="1781" spans="2:6" s="286" customFormat="1" x14ac:dyDescent="0.3">
      <c r="B1781" s="383"/>
      <c r="C1781" s="383"/>
      <c r="D1781" s="384"/>
      <c r="E1781" s="382"/>
      <c r="F1781" s="200"/>
    </row>
    <row r="1782" spans="2:6" s="286" customFormat="1" x14ac:dyDescent="0.3">
      <c r="B1782" s="383"/>
      <c r="C1782" s="383"/>
      <c r="D1782" s="384"/>
      <c r="E1782" s="382"/>
      <c r="F1782" s="200"/>
    </row>
    <row r="1783" spans="2:6" s="286" customFormat="1" x14ac:dyDescent="0.3">
      <c r="B1783" s="383"/>
      <c r="C1783" s="383"/>
      <c r="D1783" s="384"/>
      <c r="E1783" s="382"/>
      <c r="F1783" s="200"/>
    </row>
    <row r="1784" spans="2:6" s="286" customFormat="1" x14ac:dyDescent="0.3">
      <c r="B1784" s="383"/>
      <c r="C1784" s="383"/>
      <c r="D1784" s="384"/>
      <c r="E1784" s="382"/>
      <c r="F1784" s="200"/>
    </row>
    <row r="1785" spans="2:6" s="286" customFormat="1" x14ac:dyDescent="0.3">
      <c r="B1785" s="383"/>
      <c r="C1785" s="383"/>
      <c r="D1785" s="384"/>
      <c r="E1785" s="382"/>
      <c r="F1785" s="200"/>
    </row>
    <row r="1786" spans="2:6" s="286" customFormat="1" x14ac:dyDescent="0.3">
      <c r="B1786" s="383"/>
      <c r="C1786" s="383"/>
      <c r="D1786" s="384"/>
      <c r="E1786" s="382"/>
      <c r="F1786" s="200"/>
    </row>
    <row r="1787" spans="2:6" s="286" customFormat="1" x14ac:dyDescent="0.3">
      <c r="B1787" s="383"/>
      <c r="C1787" s="383"/>
      <c r="D1787" s="384"/>
      <c r="E1787" s="382"/>
      <c r="F1787" s="200"/>
    </row>
    <row r="1788" spans="2:6" s="286" customFormat="1" x14ac:dyDescent="0.3">
      <c r="B1788" s="383"/>
      <c r="C1788" s="383"/>
      <c r="D1788" s="384"/>
      <c r="E1788" s="382"/>
      <c r="F1788" s="200"/>
    </row>
    <row r="1789" spans="2:6" s="286" customFormat="1" x14ac:dyDescent="0.3">
      <c r="B1789" s="383"/>
      <c r="C1789" s="383"/>
      <c r="D1789" s="384"/>
      <c r="E1789" s="382"/>
      <c r="F1789" s="200"/>
    </row>
    <row r="1790" spans="2:6" s="286" customFormat="1" x14ac:dyDescent="0.3">
      <c r="B1790" s="383"/>
      <c r="C1790" s="383"/>
      <c r="D1790" s="384"/>
      <c r="E1790" s="382"/>
      <c r="F1790" s="200"/>
    </row>
    <row r="1791" spans="2:6" s="286" customFormat="1" x14ac:dyDescent="0.3">
      <c r="B1791" s="383"/>
      <c r="C1791" s="383"/>
      <c r="D1791" s="384"/>
      <c r="E1791" s="382"/>
      <c r="F1791" s="200"/>
    </row>
    <row r="1792" spans="2:6" s="286" customFormat="1" x14ac:dyDescent="0.3">
      <c r="B1792" s="383"/>
      <c r="C1792" s="383"/>
      <c r="D1792" s="384"/>
      <c r="E1792" s="382"/>
      <c r="F1792" s="200"/>
    </row>
    <row r="1793" spans="2:6" s="286" customFormat="1" x14ac:dyDescent="0.3">
      <c r="B1793" s="383"/>
      <c r="C1793" s="383"/>
      <c r="D1793" s="384"/>
      <c r="E1793" s="382"/>
      <c r="F1793" s="200"/>
    </row>
    <row r="1794" spans="2:6" s="286" customFormat="1" x14ac:dyDescent="0.3">
      <c r="B1794" s="383"/>
      <c r="C1794" s="383"/>
      <c r="D1794" s="384"/>
      <c r="E1794" s="382"/>
      <c r="F1794" s="200"/>
    </row>
    <row r="1795" spans="2:6" s="286" customFormat="1" x14ac:dyDescent="0.3">
      <c r="B1795" s="383"/>
      <c r="C1795" s="383"/>
      <c r="D1795" s="384"/>
      <c r="E1795" s="382"/>
      <c r="F1795" s="200"/>
    </row>
    <row r="1796" spans="2:6" s="286" customFormat="1" x14ac:dyDescent="0.3">
      <c r="B1796" s="383"/>
      <c r="C1796" s="383"/>
      <c r="D1796" s="384"/>
      <c r="E1796" s="382"/>
      <c r="F1796" s="200"/>
    </row>
    <row r="1797" spans="2:6" s="286" customFormat="1" x14ac:dyDescent="0.3">
      <c r="B1797" s="383"/>
      <c r="C1797" s="383"/>
      <c r="D1797" s="384"/>
      <c r="E1797" s="382"/>
      <c r="F1797" s="200"/>
    </row>
    <row r="1798" spans="2:6" s="286" customFormat="1" x14ac:dyDescent="0.3">
      <c r="B1798" s="383"/>
      <c r="C1798" s="383"/>
      <c r="D1798" s="384"/>
      <c r="E1798" s="382"/>
      <c r="F1798" s="200"/>
    </row>
    <row r="1799" spans="2:6" s="286" customFormat="1" x14ac:dyDescent="0.3">
      <c r="B1799" s="383"/>
      <c r="C1799" s="383"/>
      <c r="D1799" s="384"/>
      <c r="E1799" s="382"/>
      <c r="F1799" s="200"/>
    </row>
    <row r="1800" spans="2:6" s="286" customFormat="1" x14ac:dyDescent="0.3">
      <c r="B1800" s="383"/>
      <c r="C1800" s="383"/>
      <c r="D1800" s="384"/>
      <c r="E1800" s="382"/>
      <c r="F1800" s="200"/>
    </row>
    <row r="1801" spans="2:6" s="286" customFormat="1" x14ac:dyDescent="0.3">
      <c r="B1801" s="383"/>
      <c r="C1801" s="383"/>
      <c r="D1801" s="384"/>
      <c r="E1801" s="382"/>
      <c r="F1801" s="200"/>
    </row>
    <row r="1802" spans="2:6" s="286" customFormat="1" x14ac:dyDescent="0.3">
      <c r="B1802" s="383"/>
      <c r="C1802" s="383"/>
      <c r="D1802" s="384"/>
      <c r="E1802" s="382"/>
      <c r="F1802" s="200"/>
    </row>
    <row r="1803" spans="2:6" s="286" customFormat="1" x14ac:dyDescent="0.3">
      <c r="B1803" s="383"/>
      <c r="C1803" s="383"/>
      <c r="D1803" s="384"/>
      <c r="E1803" s="382"/>
      <c r="F1803" s="200"/>
    </row>
    <row r="1804" spans="2:6" s="286" customFormat="1" x14ac:dyDescent="0.3">
      <c r="B1804" s="383"/>
      <c r="C1804" s="383"/>
      <c r="D1804" s="384"/>
      <c r="E1804" s="382"/>
      <c r="F1804" s="200"/>
    </row>
    <row r="1805" spans="2:6" s="286" customFormat="1" x14ac:dyDescent="0.3">
      <c r="B1805" s="383"/>
      <c r="C1805" s="383"/>
      <c r="D1805" s="384"/>
      <c r="E1805" s="382"/>
      <c r="F1805" s="200"/>
    </row>
    <row r="1806" spans="2:6" s="286" customFormat="1" x14ac:dyDescent="0.3">
      <c r="B1806" s="383"/>
      <c r="C1806" s="383"/>
      <c r="D1806" s="384"/>
      <c r="E1806" s="382"/>
      <c r="F1806" s="200"/>
    </row>
    <row r="1807" spans="2:6" s="286" customFormat="1" x14ac:dyDescent="0.3">
      <c r="B1807" s="383"/>
      <c r="C1807" s="383"/>
      <c r="D1807" s="384"/>
      <c r="E1807" s="382"/>
      <c r="F1807" s="200"/>
    </row>
    <row r="1808" spans="2:6" s="286" customFormat="1" x14ac:dyDescent="0.3">
      <c r="B1808" s="383"/>
      <c r="C1808" s="383"/>
      <c r="D1808" s="384"/>
      <c r="E1808" s="382"/>
      <c r="F1808" s="200"/>
    </row>
    <row r="1809" spans="2:6" s="286" customFormat="1" x14ac:dyDescent="0.3">
      <c r="B1809" s="383"/>
      <c r="C1809" s="383"/>
      <c r="D1809" s="384"/>
      <c r="E1809" s="382"/>
      <c r="F1809" s="200"/>
    </row>
    <row r="1810" spans="2:6" s="286" customFormat="1" x14ac:dyDescent="0.3">
      <c r="B1810" s="383"/>
      <c r="C1810" s="383"/>
      <c r="D1810" s="384"/>
      <c r="E1810" s="382"/>
      <c r="F1810" s="200"/>
    </row>
    <row r="1811" spans="2:6" s="286" customFormat="1" x14ac:dyDescent="0.3">
      <c r="B1811" s="383"/>
      <c r="C1811" s="383"/>
      <c r="D1811" s="384"/>
      <c r="E1811" s="382"/>
      <c r="F1811" s="200"/>
    </row>
    <row r="1812" spans="2:6" s="286" customFormat="1" x14ac:dyDescent="0.3">
      <c r="B1812" s="383"/>
      <c r="C1812" s="383"/>
      <c r="D1812" s="384"/>
      <c r="E1812" s="382"/>
      <c r="F1812" s="200"/>
    </row>
    <row r="1813" spans="2:6" s="286" customFormat="1" x14ac:dyDescent="0.3">
      <c r="B1813" s="383"/>
      <c r="C1813" s="383"/>
      <c r="D1813" s="384"/>
      <c r="E1813" s="382"/>
      <c r="F1813" s="200"/>
    </row>
    <row r="1814" spans="2:6" s="286" customFormat="1" x14ac:dyDescent="0.3">
      <c r="B1814" s="383"/>
      <c r="C1814" s="383"/>
      <c r="D1814" s="384"/>
      <c r="E1814" s="382"/>
      <c r="F1814" s="200"/>
    </row>
    <row r="1815" spans="2:6" s="286" customFormat="1" x14ac:dyDescent="0.3">
      <c r="B1815" s="383"/>
      <c r="C1815" s="383"/>
      <c r="D1815" s="384"/>
      <c r="E1815" s="382"/>
      <c r="F1815" s="200"/>
    </row>
    <row r="1816" spans="2:6" s="286" customFormat="1" x14ac:dyDescent="0.3">
      <c r="B1816" s="383"/>
      <c r="C1816" s="383"/>
      <c r="D1816" s="384"/>
      <c r="E1816" s="382"/>
      <c r="F1816" s="200"/>
    </row>
    <row r="1817" spans="2:6" s="286" customFormat="1" x14ac:dyDescent="0.3">
      <c r="B1817" s="383"/>
      <c r="C1817" s="383"/>
      <c r="D1817" s="384"/>
      <c r="E1817" s="382"/>
      <c r="F1817" s="200"/>
    </row>
    <row r="1818" spans="2:6" s="286" customFormat="1" x14ac:dyDescent="0.3">
      <c r="B1818" s="383"/>
      <c r="C1818" s="383"/>
      <c r="D1818" s="384"/>
      <c r="E1818" s="382"/>
      <c r="F1818" s="200"/>
    </row>
    <row r="1819" spans="2:6" s="286" customFormat="1" x14ac:dyDescent="0.3">
      <c r="B1819" s="383"/>
      <c r="C1819" s="383"/>
      <c r="D1819" s="384"/>
      <c r="E1819" s="382"/>
      <c r="F1819" s="200"/>
    </row>
    <row r="1820" spans="2:6" s="286" customFormat="1" x14ac:dyDescent="0.3">
      <c r="B1820" s="383"/>
      <c r="C1820" s="383"/>
      <c r="D1820" s="384"/>
      <c r="E1820" s="382"/>
      <c r="F1820" s="200"/>
    </row>
    <row r="1821" spans="2:6" s="286" customFormat="1" x14ac:dyDescent="0.3">
      <c r="B1821" s="383"/>
      <c r="C1821" s="383"/>
      <c r="D1821" s="384"/>
      <c r="E1821" s="382"/>
      <c r="F1821" s="200"/>
    </row>
    <row r="1822" spans="2:6" s="286" customFormat="1" x14ac:dyDescent="0.3">
      <c r="B1822" s="383"/>
      <c r="C1822" s="383"/>
      <c r="D1822" s="384"/>
      <c r="E1822" s="382"/>
      <c r="F1822" s="200"/>
    </row>
    <row r="1823" spans="2:6" s="286" customFormat="1" x14ac:dyDescent="0.3">
      <c r="B1823" s="383"/>
      <c r="C1823" s="383"/>
      <c r="D1823" s="384"/>
      <c r="E1823" s="382"/>
      <c r="F1823" s="200"/>
    </row>
    <row r="1824" spans="2:6" s="286" customFormat="1" x14ac:dyDescent="0.3">
      <c r="B1824" s="383"/>
      <c r="C1824" s="383"/>
      <c r="D1824" s="384"/>
      <c r="E1824" s="382"/>
      <c r="F1824" s="200"/>
    </row>
    <row r="1825" spans="2:6" s="286" customFormat="1" x14ac:dyDescent="0.3">
      <c r="B1825" s="383"/>
      <c r="C1825" s="383"/>
      <c r="D1825" s="384"/>
      <c r="E1825" s="382"/>
      <c r="F1825" s="200"/>
    </row>
    <row r="1826" spans="2:6" s="286" customFormat="1" x14ac:dyDescent="0.3">
      <c r="B1826" s="383"/>
      <c r="C1826" s="383"/>
      <c r="D1826" s="384"/>
      <c r="E1826" s="382"/>
      <c r="F1826" s="200"/>
    </row>
    <row r="1827" spans="2:6" s="286" customFormat="1" x14ac:dyDescent="0.3">
      <c r="B1827" s="383"/>
      <c r="C1827" s="383"/>
      <c r="D1827" s="384"/>
      <c r="E1827" s="382"/>
      <c r="F1827" s="200"/>
    </row>
    <row r="1828" spans="2:6" s="286" customFormat="1" x14ac:dyDescent="0.3">
      <c r="B1828" s="383"/>
      <c r="C1828" s="383"/>
      <c r="D1828" s="384"/>
      <c r="E1828" s="382"/>
      <c r="F1828" s="200"/>
    </row>
    <row r="1829" spans="2:6" s="286" customFormat="1" x14ac:dyDescent="0.3">
      <c r="B1829" s="383"/>
      <c r="C1829" s="383"/>
      <c r="D1829" s="384"/>
      <c r="E1829" s="382"/>
      <c r="F1829" s="200"/>
    </row>
    <row r="1830" spans="2:6" s="286" customFormat="1" x14ac:dyDescent="0.3">
      <c r="B1830" s="383"/>
      <c r="C1830" s="383"/>
      <c r="D1830" s="384"/>
      <c r="E1830" s="382"/>
      <c r="F1830" s="200"/>
    </row>
    <row r="1831" spans="2:6" s="286" customFormat="1" x14ac:dyDescent="0.3">
      <c r="B1831" s="383"/>
      <c r="C1831" s="383"/>
      <c r="D1831" s="384"/>
      <c r="E1831" s="382"/>
      <c r="F1831" s="200"/>
    </row>
    <row r="1832" spans="2:6" s="286" customFormat="1" x14ac:dyDescent="0.3">
      <c r="B1832" s="383"/>
      <c r="C1832" s="383"/>
      <c r="D1832" s="384"/>
      <c r="E1832" s="382"/>
      <c r="F1832" s="200"/>
    </row>
    <row r="1833" spans="2:6" s="286" customFormat="1" x14ac:dyDescent="0.3">
      <c r="B1833" s="383"/>
      <c r="C1833" s="383"/>
      <c r="D1833" s="384"/>
      <c r="E1833" s="382"/>
      <c r="F1833" s="200"/>
    </row>
    <row r="1834" spans="2:6" s="286" customFormat="1" x14ac:dyDescent="0.3">
      <c r="B1834" s="383"/>
      <c r="C1834" s="383"/>
      <c r="D1834" s="384"/>
      <c r="E1834" s="382"/>
      <c r="F1834" s="200"/>
    </row>
    <row r="1835" spans="2:6" s="286" customFormat="1" x14ac:dyDescent="0.3">
      <c r="B1835" s="383"/>
      <c r="C1835" s="383"/>
      <c r="D1835" s="384"/>
      <c r="E1835" s="382"/>
      <c r="F1835" s="200"/>
    </row>
    <row r="1836" spans="2:6" s="286" customFormat="1" x14ac:dyDescent="0.3">
      <c r="B1836" s="383"/>
      <c r="C1836" s="383"/>
      <c r="D1836" s="384"/>
      <c r="E1836" s="382"/>
      <c r="F1836" s="200"/>
    </row>
    <row r="1837" spans="2:6" s="286" customFormat="1" x14ac:dyDescent="0.3">
      <c r="B1837" s="383"/>
      <c r="C1837" s="383"/>
      <c r="D1837" s="384"/>
      <c r="E1837" s="382"/>
      <c r="F1837" s="200"/>
    </row>
    <row r="1838" spans="2:6" s="286" customFormat="1" x14ac:dyDescent="0.3">
      <c r="B1838" s="383"/>
      <c r="C1838" s="383"/>
      <c r="D1838" s="384"/>
      <c r="E1838" s="382"/>
      <c r="F1838" s="200"/>
    </row>
    <row r="1839" spans="2:6" s="286" customFormat="1" x14ac:dyDescent="0.3">
      <c r="B1839" s="383"/>
      <c r="C1839" s="383"/>
      <c r="D1839" s="384"/>
      <c r="E1839" s="382"/>
      <c r="F1839" s="200"/>
    </row>
    <row r="1840" spans="2:6" s="286" customFormat="1" x14ac:dyDescent="0.3">
      <c r="B1840" s="383"/>
      <c r="C1840" s="383"/>
      <c r="D1840" s="384"/>
      <c r="E1840" s="382"/>
      <c r="F1840" s="200"/>
    </row>
    <row r="1841" spans="2:6" s="286" customFormat="1" x14ac:dyDescent="0.3">
      <c r="B1841" s="383"/>
      <c r="C1841" s="383"/>
      <c r="D1841" s="384"/>
      <c r="E1841" s="382"/>
      <c r="F1841" s="200"/>
    </row>
    <row r="1842" spans="2:6" s="286" customFormat="1" x14ac:dyDescent="0.3">
      <c r="B1842" s="383"/>
      <c r="C1842" s="383"/>
      <c r="D1842" s="384"/>
      <c r="E1842" s="382"/>
      <c r="F1842" s="200"/>
    </row>
    <row r="1843" spans="2:6" s="286" customFormat="1" x14ac:dyDescent="0.3">
      <c r="B1843" s="383"/>
      <c r="C1843" s="383"/>
      <c r="D1843" s="384"/>
      <c r="E1843" s="382"/>
      <c r="F1843" s="200"/>
    </row>
    <row r="1844" spans="2:6" s="286" customFormat="1" x14ac:dyDescent="0.3">
      <c r="B1844" s="383"/>
      <c r="C1844" s="383"/>
      <c r="D1844" s="384"/>
      <c r="E1844" s="382"/>
      <c r="F1844" s="200"/>
    </row>
    <row r="1845" spans="2:6" s="286" customFormat="1" x14ac:dyDescent="0.3">
      <c r="B1845" s="383"/>
      <c r="C1845" s="383"/>
      <c r="D1845" s="384"/>
      <c r="E1845" s="382"/>
      <c r="F1845" s="200"/>
    </row>
    <row r="1846" spans="2:6" s="286" customFormat="1" x14ac:dyDescent="0.3">
      <c r="B1846" s="383"/>
      <c r="C1846" s="383"/>
      <c r="D1846" s="384"/>
      <c r="E1846" s="382"/>
      <c r="F1846" s="200"/>
    </row>
    <row r="1847" spans="2:6" s="286" customFormat="1" x14ac:dyDescent="0.3">
      <c r="B1847" s="383"/>
      <c r="C1847" s="383"/>
      <c r="D1847" s="384"/>
      <c r="E1847" s="382"/>
      <c r="F1847" s="200"/>
    </row>
    <row r="1848" spans="2:6" s="286" customFormat="1" x14ac:dyDescent="0.3">
      <c r="B1848" s="383"/>
      <c r="C1848" s="383"/>
      <c r="D1848" s="384"/>
      <c r="E1848" s="382"/>
      <c r="F1848" s="200"/>
    </row>
    <row r="1849" spans="2:6" s="286" customFormat="1" x14ac:dyDescent="0.3">
      <c r="B1849" s="383"/>
      <c r="C1849" s="383"/>
      <c r="D1849" s="384"/>
      <c r="E1849" s="382"/>
      <c r="F1849" s="200"/>
    </row>
    <row r="1850" spans="2:6" s="286" customFormat="1" x14ac:dyDescent="0.3">
      <c r="B1850" s="383"/>
      <c r="C1850" s="383"/>
      <c r="D1850" s="384"/>
      <c r="E1850" s="382"/>
      <c r="F1850" s="200"/>
    </row>
    <row r="1851" spans="2:6" s="286" customFormat="1" x14ac:dyDescent="0.3">
      <c r="B1851" s="383"/>
      <c r="C1851" s="383"/>
      <c r="D1851" s="384"/>
      <c r="E1851" s="382"/>
      <c r="F1851" s="200"/>
    </row>
    <row r="1852" spans="2:6" s="286" customFormat="1" x14ac:dyDescent="0.3">
      <c r="B1852" s="383"/>
      <c r="C1852" s="383"/>
      <c r="D1852" s="384"/>
      <c r="E1852" s="382"/>
      <c r="F1852" s="200"/>
    </row>
    <row r="1853" spans="2:6" s="286" customFormat="1" x14ac:dyDescent="0.3">
      <c r="B1853" s="383"/>
      <c r="C1853" s="383"/>
      <c r="D1853" s="384"/>
      <c r="E1853" s="382"/>
      <c r="F1853" s="200"/>
    </row>
    <row r="1854" spans="2:6" s="286" customFormat="1" x14ac:dyDescent="0.3">
      <c r="B1854" s="383"/>
      <c r="C1854" s="383"/>
      <c r="D1854" s="384"/>
      <c r="E1854" s="382"/>
      <c r="F1854" s="200"/>
    </row>
    <row r="1855" spans="2:6" s="286" customFormat="1" x14ac:dyDescent="0.3">
      <c r="B1855" s="383"/>
      <c r="C1855" s="383"/>
      <c r="D1855" s="384"/>
      <c r="E1855" s="382"/>
      <c r="F1855" s="200"/>
    </row>
    <row r="1856" spans="2:6" s="286" customFormat="1" x14ac:dyDescent="0.3">
      <c r="B1856" s="383"/>
      <c r="C1856" s="383"/>
      <c r="D1856" s="384"/>
      <c r="E1856" s="382"/>
      <c r="F1856" s="200"/>
    </row>
    <row r="1857" spans="2:6" s="286" customFormat="1" x14ac:dyDescent="0.3">
      <c r="B1857" s="383"/>
      <c r="C1857" s="383"/>
      <c r="D1857" s="384"/>
      <c r="E1857" s="382"/>
      <c r="F1857" s="200"/>
    </row>
    <row r="1858" spans="2:6" s="286" customFormat="1" x14ac:dyDescent="0.3">
      <c r="B1858" s="383"/>
      <c r="C1858" s="383"/>
      <c r="D1858" s="384"/>
      <c r="E1858" s="382"/>
      <c r="F1858" s="200"/>
    </row>
    <row r="1859" spans="2:6" s="286" customFormat="1" x14ac:dyDescent="0.3">
      <c r="B1859" s="383"/>
      <c r="C1859" s="383"/>
      <c r="D1859" s="384"/>
      <c r="E1859" s="382"/>
      <c r="F1859" s="200"/>
    </row>
    <row r="1860" spans="2:6" s="286" customFormat="1" x14ac:dyDescent="0.3">
      <c r="B1860" s="383"/>
      <c r="C1860" s="383"/>
      <c r="D1860" s="384"/>
      <c r="E1860" s="382"/>
      <c r="F1860" s="200"/>
    </row>
    <row r="1861" spans="2:6" s="286" customFormat="1" x14ac:dyDescent="0.3">
      <c r="B1861" s="383"/>
      <c r="C1861" s="383"/>
      <c r="D1861" s="384"/>
      <c r="E1861" s="382"/>
      <c r="F1861" s="200"/>
    </row>
    <row r="1862" spans="2:6" s="286" customFormat="1" x14ac:dyDescent="0.3">
      <c r="B1862" s="383"/>
      <c r="C1862" s="383"/>
      <c r="D1862" s="384"/>
      <c r="E1862" s="382"/>
      <c r="F1862" s="200"/>
    </row>
    <row r="1863" spans="2:6" s="286" customFormat="1" x14ac:dyDescent="0.3">
      <c r="B1863" s="383"/>
      <c r="C1863" s="383"/>
      <c r="D1863" s="384"/>
      <c r="E1863" s="382"/>
      <c r="F1863" s="200"/>
    </row>
    <row r="1864" spans="2:6" s="286" customFormat="1" x14ac:dyDescent="0.3">
      <c r="B1864" s="383"/>
      <c r="C1864" s="383"/>
      <c r="D1864" s="384"/>
      <c r="E1864" s="382"/>
      <c r="F1864" s="200"/>
    </row>
    <row r="1865" spans="2:6" s="286" customFormat="1" x14ac:dyDescent="0.3">
      <c r="B1865" s="383"/>
      <c r="C1865" s="383"/>
      <c r="D1865" s="384"/>
      <c r="E1865" s="382"/>
      <c r="F1865" s="200"/>
    </row>
    <row r="1866" spans="2:6" s="286" customFormat="1" x14ac:dyDescent="0.3">
      <c r="B1866" s="383"/>
      <c r="C1866" s="383"/>
      <c r="D1866" s="384"/>
      <c r="E1866" s="382"/>
      <c r="F1866" s="200"/>
    </row>
    <row r="1867" spans="2:6" s="286" customFormat="1" x14ac:dyDescent="0.3">
      <c r="B1867" s="383"/>
      <c r="C1867" s="383"/>
      <c r="D1867" s="384"/>
      <c r="E1867" s="382"/>
      <c r="F1867" s="200"/>
    </row>
    <row r="1868" spans="2:6" s="286" customFormat="1" x14ac:dyDescent="0.3">
      <c r="B1868" s="383"/>
      <c r="C1868" s="383"/>
      <c r="D1868" s="384"/>
      <c r="E1868" s="382"/>
      <c r="F1868" s="200"/>
    </row>
    <row r="1869" spans="2:6" s="286" customFormat="1" x14ac:dyDescent="0.3">
      <c r="B1869" s="383"/>
      <c r="C1869" s="383"/>
      <c r="D1869" s="384"/>
      <c r="E1869" s="382"/>
      <c r="F1869" s="200"/>
    </row>
    <row r="1870" spans="2:6" s="286" customFormat="1" x14ac:dyDescent="0.3">
      <c r="B1870" s="383"/>
      <c r="C1870" s="383"/>
      <c r="D1870" s="384"/>
      <c r="E1870" s="382"/>
      <c r="F1870" s="200"/>
    </row>
    <row r="1871" spans="2:6" s="286" customFormat="1" x14ac:dyDescent="0.3">
      <c r="B1871" s="383"/>
      <c r="C1871" s="383"/>
      <c r="D1871" s="384"/>
      <c r="E1871" s="382"/>
      <c r="F1871" s="200"/>
    </row>
    <row r="1872" spans="2:6" s="286" customFormat="1" x14ac:dyDescent="0.3">
      <c r="B1872" s="383"/>
      <c r="C1872" s="383"/>
      <c r="D1872" s="384"/>
      <c r="E1872" s="382"/>
      <c r="F1872" s="200"/>
    </row>
    <row r="1873" spans="2:6" s="286" customFormat="1" x14ac:dyDescent="0.3">
      <c r="B1873" s="383"/>
      <c r="C1873" s="383"/>
      <c r="D1873" s="384"/>
      <c r="E1873" s="382"/>
      <c r="F1873" s="200"/>
    </row>
    <row r="1874" spans="2:6" s="286" customFormat="1" x14ac:dyDescent="0.3">
      <c r="B1874" s="383"/>
      <c r="C1874" s="383"/>
      <c r="D1874" s="384"/>
      <c r="E1874" s="382"/>
      <c r="F1874" s="200"/>
    </row>
    <row r="1875" spans="2:6" s="286" customFormat="1" x14ac:dyDescent="0.3">
      <c r="B1875" s="383"/>
      <c r="C1875" s="383"/>
      <c r="D1875" s="384"/>
      <c r="E1875" s="382"/>
      <c r="F1875" s="200"/>
    </row>
    <row r="1876" spans="2:6" s="286" customFormat="1" x14ac:dyDescent="0.3">
      <c r="B1876" s="383"/>
      <c r="C1876" s="383"/>
      <c r="D1876" s="384"/>
      <c r="E1876" s="382"/>
      <c r="F1876" s="200"/>
    </row>
    <row r="1877" spans="2:6" s="286" customFormat="1" x14ac:dyDescent="0.3">
      <c r="B1877" s="383"/>
      <c r="C1877" s="383"/>
      <c r="D1877" s="384"/>
      <c r="E1877" s="382"/>
      <c r="F1877" s="200"/>
    </row>
    <row r="1878" spans="2:6" s="286" customFormat="1" x14ac:dyDescent="0.3">
      <c r="B1878" s="383"/>
      <c r="C1878" s="383"/>
      <c r="D1878" s="384"/>
      <c r="E1878" s="382"/>
      <c r="F1878" s="200"/>
    </row>
    <row r="1879" spans="2:6" s="286" customFormat="1" x14ac:dyDescent="0.3">
      <c r="B1879" s="383"/>
      <c r="C1879" s="383"/>
      <c r="D1879" s="384"/>
      <c r="E1879" s="382"/>
      <c r="F1879" s="200"/>
    </row>
    <row r="1880" spans="2:6" s="286" customFormat="1" x14ac:dyDescent="0.3">
      <c r="B1880" s="383"/>
      <c r="C1880" s="383"/>
      <c r="D1880" s="384"/>
      <c r="E1880" s="382"/>
      <c r="F1880" s="200"/>
    </row>
    <row r="1881" spans="2:6" s="286" customFormat="1" x14ac:dyDescent="0.3">
      <c r="B1881" s="383"/>
      <c r="C1881" s="383"/>
      <c r="D1881" s="384"/>
      <c r="E1881" s="382"/>
      <c r="F1881" s="200"/>
    </row>
    <row r="1882" spans="2:6" s="286" customFormat="1" x14ac:dyDescent="0.3">
      <c r="B1882" s="383"/>
      <c r="C1882" s="383"/>
      <c r="D1882" s="384"/>
      <c r="E1882" s="382"/>
      <c r="F1882" s="200"/>
    </row>
    <row r="1883" spans="2:6" s="286" customFormat="1" x14ac:dyDescent="0.3">
      <c r="B1883" s="383"/>
      <c r="C1883" s="383"/>
      <c r="D1883" s="384"/>
      <c r="E1883" s="382"/>
      <c r="F1883" s="200"/>
    </row>
    <row r="1884" spans="2:6" s="286" customFormat="1" x14ac:dyDescent="0.3">
      <c r="B1884" s="383"/>
      <c r="C1884" s="383"/>
      <c r="D1884" s="384"/>
      <c r="E1884" s="382"/>
      <c r="F1884" s="200"/>
    </row>
    <row r="1885" spans="2:6" s="286" customFormat="1" x14ac:dyDescent="0.3">
      <c r="B1885" s="383"/>
      <c r="C1885" s="383"/>
      <c r="D1885" s="384"/>
      <c r="E1885" s="382"/>
      <c r="F1885" s="200"/>
    </row>
    <row r="1886" spans="2:6" s="286" customFormat="1" x14ac:dyDescent="0.3">
      <c r="B1886" s="383"/>
      <c r="C1886" s="383"/>
      <c r="D1886" s="384"/>
      <c r="E1886" s="382"/>
      <c r="F1886" s="200"/>
    </row>
    <row r="1887" spans="2:6" s="286" customFormat="1" x14ac:dyDescent="0.3">
      <c r="B1887" s="383"/>
      <c r="C1887" s="383"/>
      <c r="D1887" s="384"/>
      <c r="E1887" s="382"/>
      <c r="F1887" s="200"/>
    </row>
    <row r="1888" spans="2:6" s="286" customFormat="1" x14ac:dyDescent="0.3">
      <c r="B1888" s="383"/>
      <c r="C1888" s="383"/>
      <c r="D1888" s="384"/>
      <c r="E1888" s="382"/>
      <c r="F1888" s="200"/>
    </row>
    <row r="1889" spans="2:6" s="286" customFormat="1" x14ac:dyDescent="0.3">
      <c r="B1889" s="383"/>
      <c r="C1889" s="383"/>
      <c r="D1889" s="384"/>
      <c r="E1889" s="382"/>
      <c r="F1889" s="200"/>
    </row>
    <row r="1890" spans="2:6" s="286" customFormat="1" x14ac:dyDescent="0.3">
      <c r="B1890" s="383"/>
      <c r="C1890" s="383"/>
      <c r="D1890" s="384"/>
      <c r="E1890" s="382"/>
      <c r="F1890" s="200"/>
    </row>
    <row r="1891" spans="2:6" s="286" customFormat="1" x14ac:dyDescent="0.3">
      <c r="B1891" s="383"/>
      <c r="C1891" s="383"/>
      <c r="D1891" s="384"/>
      <c r="E1891" s="382"/>
      <c r="F1891" s="200"/>
    </row>
    <row r="1892" spans="2:6" s="286" customFormat="1" x14ac:dyDescent="0.3">
      <c r="B1892" s="383"/>
      <c r="C1892" s="383"/>
      <c r="D1892" s="384"/>
      <c r="E1892" s="382"/>
      <c r="F1892" s="200"/>
    </row>
    <row r="1893" spans="2:6" s="286" customFormat="1" x14ac:dyDescent="0.3">
      <c r="B1893" s="383"/>
      <c r="C1893" s="383"/>
      <c r="D1893" s="384"/>
      <c r="E1893" s="382"/>
      <c r="F1893" s="200"/>
    </row>
    <row r="1894" spans="2:6" s="286" customFormat="1" x14ac:dyDescent="0.3">
      <c r="B1894" s="383"/>
      <c r="C1894" s="383"/>
      <c r="D1894" s="384"/>
      <c r="E1894" s="382"/>
      <c r="F1894" s="200"/>
    </row>
    <row r="1895" spans="2:6" s="286" customFormat="1" x14ac:dyDescent="0.3">
      <c r="B1895" s="383"/>
      <c r="C1895" s="383"/>
      <c r="D1895" s="384"/>
      <c r="E1895" s="382"/>
      <c r="F1895" s="200"/>
    </row>
    <row r="1896" spans="2:6" s="286" customFormat="1" x14ac:dyDescent="0.3">
      <c r="B1896" s="383"/>
      <c r="C1896" s="383"/>
      <c r="D1896" s="384"/>
      <c r="E1896" s="382"/>
      <c r="F1896" s="200"/>
    </row>
    <row r="1897" spans="2:6" s="286" customFormat="1" x14ac:dyDescent="0.3">
      <c r="B1897" s="383"/>
      <c r="C1897" s="383"/>
      <c r="D1897" s="384"/>
      <c r="E1897" s="382"/>
      <c r="F1897" s="200"/>
    </row>
    <row r="1898" spans="2:6" s="286" customFormat="1" x14ac:dyDescent="0.3">
      <c r="B1898" s="383"/>
      <c r="C1898" s="383"/>
      <c r="D1898" s="384"/>
      <c r="E1898" s="382"/>
      <c r="F1898" s="200"/>
    </row>
    <row r="1899" spans="2:6" s="286" customFormat="1" x14ac:dyDescent="0.3">
      <c r="B1899" s="383"/>
      <c r="C1899" s="383"/>
      <c r="D1899" s="384"/>
      <c r="E1899" s="382"/>
      <c r="F1899" s="200"/>
    </row>
    <row r="1900" spans="2:6" s="286" customFormat="1" x14ac:dyDescent="0.3">
      <c r="B1900" s="383"/>
      <c r="C1900" s="383"/>
      <c r="D1900" s="384"/>
      <c r="E1900" s="382"/>
      <c r="F1900" s="200"/>
    </row>
    <row r="1901" spans="2:6" s="286" customFormat="1" x14ac:dyDescent="0.3">
      <c r="B1901" s="383"/>
      <c r="C1901" s="383"/>
      <c r="D1901" s="384"/>
      <c r="E1901" s="382"/>
      <c r="F1901" s="200"/>
    </row>
    <row r="1902" spans="2:6" s="286" customFormat="1" x14ac:dyDescent="0.3">
      <c r="B1902" s="383"/>
      <c r="C1902" s="383"/>
      <c r="D1902" s="384"/>
      <c r="E1902" s="382"/>
      <c r="F1902" s="200"/>
    </row>
    <row r="1903" spans="2:6" s="286" customFormat="1" x14ac:dyDescent="0.3">
      <c r="B1903" s="383"/>
      <c r="C1903" s="383"/>
      <c r="D1903" s="384"/>
      <c r="E1903" s="382"/>
      <c r="F1903" s="200"/>
    </row>
    <row r="1904" spans="2:6" s="286" customFormat="1" x14ac:dyDescent="0.3">
      <c r="B1904" s="383"/>
      <c r="C1904" s="383"/>
      <c r="D1904" s="384"/>
      <c r="E1904" s="382"/>
      <c r="F1904" s="200"/>
    </row>
    <row r="1905" spans="2:6" s="286" customFormat="1" x14ac:dyDescent="0.3">
      <c r="B1905" s="383"/>
      <c r="C1905" s="383"/>
      <c r="D1905" s="384"/>
      <c r="E1905" s="382"/>
      <c r="F1905" s="200"/>
    </row>
    <row r="1906" spans="2:6" s="286" customFormat="1" x14ac:dyDescent="0.3">
      <c r="B1906" s="383"/>
      <c r="C1906" s="383"/>
      <c r="D1906" s="384"/>
      <c r="E1906" s="382"/>
      <c r="F1906" s="200"/>
    </row>
    <row r="1907" spans="2:6" s="286" customFormat="1" x14ac:dyDescent="0.3">
      <c r="B1907" s="383"/>
      <c r="C1907" s="383"/>
      <c r="D1907" s="384"/>
      <c r="E1907" s="382"/>
      <c r="F1907" s="200"/>
    </row>
    <row r="1908" spans="2:6" s="286" customFormat="1" x14ac:dyDescent="0.3">
      <c r="B1908" s="383"/>
      <c r="C1908" s="383"/>
      <c r="D1908" s="384"/>
      <c r="E1908" s="382"/>
      <c r="F1908" s="200"/>
    </row>
    <row r="1909" spans="2:6" s="286" customFormat="1" x14ac:dyDescent="0.3">
      <c r="B1909" s="383"/>
      <c r="C1909" s="383"/>
      <c r="D1909" s="384"/>
      <c r="E1909" s="382"/>
      <c r="F1909" s="200"/>
    </row>
    <row r="1910" spans="2:6" s="286" customFormat="1" x14ac:dyDescent="0.3">
      <c r="B1910" s="383"/>
      <c r="C1910" s="383"/>
      <c r="D1910" s="384"/>
      <c r="E1910" s="382"/>
      <c r="F1910" s="200"/>
    </row>
    <row r="1911" spans="2:6" s="286" customFormat="1" x14ac:dyDescent="0.3">
      <c r="B1911" s="383"/>
      <c r="C1911" s="383"/>
      <c r="D1911" s="384"/>
      <c r="E1911" s="382"/>
      <c r="F1911" s="200"/>
    </row>
    <row r="1912" spans="2:6" s="286" customFormat="1" x14ac:dyDescent="0.3">
      <c r="B1912" s="383"/>
      <c r="C1912" s="383"/>
      <c r="D1912" s="384"/>
      <c r="E1912" s="382"/>
      <c r="F1912" s="200"/>
    </row>
    <row r="1913" spans="2:6" s="286" customFormat="1" x14ac:dyDescent="0.3">
      <c r="B1913" s="383"/>
      <c r="C1913" s="383"/>
      <c r="D1913" s="384"/>
      <c r="E1913" s="382"/>
      <c r="F1913" s="200"/>
    </row>
    <row r="1914" spans="2:6" s="286" customFormat="1" x14ac:dyDescent="0.3">
      <c r="B1914" s="383"/>
      <c r="C1914" s="383"/>
      <c r="D1914" s="384"/>
      <c r="E1914" s="382"/>
      <c r="F1914" s="200"/>
    </row>
    <row r="1915" spans="2:6" s="286" customFormat="1" x14ac:dyDescent="0.3">
      <c r="B1915" s="383"/>
      <c r="C1915" s="383"/>
      <c r="D1915" s="384"/>
      <c r="E1915" s="382"/>
      <c r="F1915" s="200"/>
    </row>
    <row r="1916" spans="2:6" s="286" customFormat="1" x14ac:dyDescent="0.3">
      <c r="B1916" s="383"/>
      <c r="C1916" s="383"/>
      <c r="D1916" s="384"/>
      <c r="E1916" s="382"/>
      <c r="F1916" s="200"/>
    </row>
    <row r="1917" spans="2:6" s="286" customFormat="1" x14ac:dyDescent="0.3">
      <c r="B1917" s="383"/>
      <c r="C1917" s="383"/>
      <c r="D1917" s="384"/>
      <c r="E1917" s="382"/>
      <c r="F1917" s="200"/>
    </row>
    <row r="1918" spans="2:6" s="286" customFormat="1" x14ac:dyDescent="0.3">
      <c r="B1918" s="383"/>
      <c r="C1918" s="383"/>
      <c r="D1918" s="384"/>
      <c r="E1918" s="382"/>
      <c r="F1918" s="200"/>
    </row>
    <row r="1919" spans="2:6" s="286" customFormat="1" x14ac:dyDescent="0.3">
      <c r="B1919" s="383"/>
      <c r="C1919" s="383"/>
      <c r="D1919" s="384"/>
      <c r="E1919" s="382"/>
      <c r="F1919" s="200"/>
    </row>
    <row r="1920" spans="2:6" s="286" customFormat="1" x14ac:dyDescent="0.3">
      <c r="B1920" s="383"/>
      <c r="C1920" s="383"/>
      <c r="D1920" s="384"/>
      <c r="E1920" s="382"/>
      <c r="F1920" s="200"/>
    </row>
    <row r="1921" spans="2:6" s="286" customFormat="1" x14ac:dyDescent="0.3">
      <c r="B1921" s="383"/>
      <c r="C1921" s="383"/>
      <c r="D1921" s="384"/>
      <c r="E1921" s="382"/>
      <c r="F1921" s="200"/>
    </row>
    <row r="1922" spans="2:6" s="286" customFormat="1" x14ac:dyDescent="0.3">
      <c r="B1922" s="383"/>
      <c r="C1922" s="383"/>
      <c r="D1922" s="384"/>
      <c r="E1922" s="382"/>
      <c r="F1922" s="200"/>
    </row>
    <row r="1923" spans="2:6" s="286" customFormat="1" x14ac:dyDescent="0.3">
      <c r="B1923" s="383"/>
      <c r="C1923" s="383"/>
      <c r="D1923" s="384"/>
      <c r="E1923" s="382"/>
      <c r="F1923" s="200"/>
    </row>
    <row r="1924" spans="2:6" s="286" customFormat="1" x14ac:dyDescent="0.3">
      <c r="B1924" s="383"/>
      <c r="C1924" s="383"/>
      <c r="D1924" s="384"/>
      <c r="E1924" s="382"/>
      <c r="F1924" s="200"/>
    </row>
    <row r="1925" spans="2:6" s="286" customFormat="1" x14ac:dyDescent="0.3">
      <c r="B1925" s="383"/>
      <c r="C1925" s="383"/>
      <c r="D1925" s="384"/>
      <c r="E1925" s="382"/>
      <c r="F1925" s="200"/>
    </row>
    <row r="1926" spans="2:6" s="286" customFormat="1" x14ac:dyDescent="0.3">
      <c r="B1926" s="383"/>
      <c r="C1926" s="383"/>
      <c r="D1926" s="384"/>
      <c r="E1926" s="382"/>
      <c r="F1926" s="200"/>
    </row>
    <row r="1927" spans="2:6" s="286" customFormat="1" x14ac:dyDescent="0.3">
      <c r="B1927" s="383"/>
      <c r="C1927" s="383"/>
      <c r="D1927" s="384"/>
      <c r="E1927" s="382"/>
      <c r="F1927" s="200"/>
    </row>
    <row r="1928" spans="2:6" s="286" customFormat="1" x14ac:dyDescent="0.3">
      <c r="B1928" s="383"/>
      <c r="C1928" s="383"/>
      <c r="D1928" s="384"/>
      <c r="E1928" s="382"/>
      <c r="F1928" s="200"/>
    </row>
    <row r="1929" spans="2:6" s="286" customFormat="1" x14ac:dyDescent="0.3">
      <c r="B1929" s="383"/>
      <c r="C1929" s="383"/>
      <c r="D1929" s="384"/>
      <c r="E1929" s="382"/>
      <c r="F1929" s="200"/>
    </row>
    <row r="1930" spans="2:6" s="286" customFormat="1" x14ac:dyDescent="0.3">
      <c r="B1930" s="383"/>
      <c r="C1930" s="383"/>
      <c r="D1930" s="384"/>
      <c r="E1930" s="382"/>
      <c r="F1930" s="200"/>
    </row>
    <row r="1931" spans="2:6" s="286" customFormat="1" x14ac:dyDescent="0.3">
      <c r="B1931" s="383"/>
      <c r="C1931" s="383"/>
      <c r="D1931" s="384"/>
      <c r="E1931" s="382"/>
      <c r="F1931" s="200"/>
    </row>
    <row r="1932" spans="2:6" s="286" customFormat="1" x14ac:dyDescent="0.3">
      <c r="B1932" s="383"/>
      <c r="C1932" s="383"/>
      <c r="D1932" s="384"/>
      <c r="E1932" s="382"/>
      <c r="F1932" s="200"/>
    </row>
    <row r="1933" spans="2:6" s="286" customFormat="1" x14ac:dyDescent="0.3">
      <c r="B1933" s="383"/>
      <c r="C1933" s="383"/>
      <c r="D1933" s="384"/>
      <c r="E1933" s="382"/>
      <c r="F1933" s="200"/>
    </row>
    <row r="1934" spans="2:6" s="286" customFormat="1" x14ac:dyDescent="0.3">
      <c r="B1934" s="383"/>
      <c r="C1934" s="383"/>
      <c r="D1934" s="384"/>
      <c r="E1934" s="382"/>
      <c r="F1934" s="200"/>
    </row>
    <row r="1935" spans="2:6" s="286" customFormat="1" x14ac:dyDescent="0.3">
      <c r="B1935" s="383"/>
      <c r="C1935" s="383"/>
      <c r="D1935" s="384"/>
      <c r="E1935" s="382"/>
      <c r="F1935" s="200"/>
    </row>
    <row r="1936" spans="2:6" s="286" customFormat="1" x14ac:dyDescent="0.3">
      <c r="B1936" s="383"/>
      <c r="C1936" s="383"/>
      <c r="D1936" s="384"/>
      <c r="E1936" s="382"/>
      <c r="F1936" s="200"/>
    </row>
    <row r="1937" spans="2:6" s="286" customFormat="1" x14ac:dyDescent="0.3">
      <c r="B1937" s="383"/>
      <c r="C1937" s="383"/>
      <c r="D1937" s="384"/>
      <c r="E1937" s="382"/>
      <c r="F1937" s="200"/>
    </row>
    <row r="1938" spans="2:6" s="286" customFormat="1" x14ac:dyDescent="0.3">
      <c r="B1938" s="383"/>
      <c r="C1938" s="383"/>
      <c r="D1938" s="384"/>
      <c r="E1938" s="382"/>
      <c r="F1938" s="200"/>
    </row>
    <row r="1939" spans="2:6" s="286" customFormat="1" x14ac:dyDescent="0.3">
      <c r="B1939" s="383"/>
      <c r="C1939" s="383"/>
      <c r="D1939" s="384"/>
      <c r="E1939" s="382"/>
      <c r="F1939" s="200"/>
    </row>
    <row r="1940" spans="2:6" s="286" customFormat="1" x14ac:dyDescent="0.3">
      <c r="B1940" s="383"/>
      <c r="C1940" s="383"/>
      <c r="D1940" s="384"/>
      <c r="E1940" s="382"/>
      <c r="F1940" s="200"/>
    </row>
    <row r="1941" spans="2:6" s="286" customFormat="1" x14ac:dyDescent="0.3">
      <c r="B1941" s="383"/>
      <c r="C1941" s="383"/>
      <c r="D1941" s="384"/>
      <c r="E1941" s="382"/>
      <c r="F1941" s="200"/>
    </row>
    <row r="1942" spans="2:6" s="286" customFormat="1" x14ac:dyDescent="0.3">
      <c r="B1942" s="383"/>
      <c r="C1942" s="383"/>
      <c r="D1942" s="384"/>
      <c r="E1942" s="382"/>
      <c r="F1942" s="200"/>
    </row>
    <row r="1943" spans="2:6" s="286" customFormat="1" x14ac:dyDescent="0.3">
      <c r="B1943" s="383"/>
      <c r="C1943" s="383"/>
      <c r="D1943" s="384"/>
      <c r="E1943" s="382"/>
      <c r="F1943" s="200"/>
    </row>
    <row r="1944" spans="2:6" s="286" customFormat="1" x14ac:dyDescent="0.3">
      <c r="B1944" s="383"/>
      <c r="C1944" s="383"/>
      <c r="D1944" s="384"/>
      <c r="E1944" s="382"/>
      <c r="F1944" s="200"/>
    </row>
    <row r="1945" spans="2:6" s="286" customFormat="1" x14ac:dyDescent="0.3">
      <c r="B1945" s="383"/>
      <c r="C1945" s="383"/>
      <c r="D1945" s="384"/>
      <c r="E1945" s="382"/>
      <c r="F1945" s="200"/>
    </row>
    <row r="1946" spans="2:6" s="286" customFormat="1" x14ac:dyDescent="0.3">
      <c r="B1946" s="383"/>
      <c r="C1946" s="383"/>
      <c r="D1946" s="384"/>
      <c r="E1946" s="382"/>
      <c r="F1946" s="200"/>
    </row>
    <row r="1947" spans="2:6" s="286" customFormat="1" x14ac:dyDescent="0.3">
      <c r="B1947" s="383"/>
      <c r="C1947" s="383"/>
      <c r="D1947" s="384"/>
      <c r="E1947" s="382"/>
      <c r="F1947" s="200"/>
    </row>
    <row r="1948" spans="2:6" s="286" customFormat="1" x14ac:dyDescent="0.3">
      <c r="B1948" s="383"/>
      <c r="C1948" s="383"/>
      <c r="D1948" s="384"/>
      <c r="E1948" s="382"/>
      <c r="F1948" s="200"/>
    </row>
    <row r="1949" spans="2:6" s="286" customFormat="1" x14ac:dyDescent="0.3">
      <c r="B1949" s="383"/>
      <c r="C1949" s="383"/>
      <c r="D1949" s="384"/>
      <c r="E1949" s="382"/>
      <c r="F1949" s="200"/>
    </row>
    <row r="1950" spans="2:6" s="286" customFormat="1" x14ac:dyDescent="0.3">
      <c r="B1950" s="383"/>
      <c r="C1950" s="383"/>
      <c r="D1950" s="384"/>
      <c r="E1950" s="382"/>
      <c r="F1950" s="200"/>
    </row>
    <row r="1951" spans="2:6" s="286" customFormat="1" x14ac:dyDescent="0.3">
      <c r="B1951" s="383"/>
      <c r="C1951" s="383"/>
      <c r="D1951" s="384"/>
      <c r="E1951" s="382"/>
      <c r="F1951" s="200"/>
    </row>
    <row r="1952" spans="2:6" s="286" customFormat="1" x14ac:dyDescent="0.3">
      <c r="B1952" s="383"/>
      <c r="C1952" s="383"/>
      <c r="D1952" s="384"/>
      <c r="E1952" s="382"/>
      <c r="F1952" s="200"/>
    </row>
    <row r="1953" spans="2:6" s="286" customFormat="1" x14ac:dyDescent="0.3">
      <c r="B1953" s="383"/>
      <c r="C1953" s="383"/>
      <c r="D1953" s="384"/>
      <c r="E1953" s="382"/>
      <c r="F1953" s="200"/>
    </row>
    <row r="1954" spans="2:6" s="286" customFormat="1" x14ac:dyDescent="0.3">
      <c r="B1954" s="383"/>
      <c r="C1954" s="383"/>
      <c r="D1954" s="384"/>
      <c r="E1954" s="382"/>
      <c r="F1954" s="200"/>
    </row>
    <row r="1955" spans="2:6" s="286" customFormat="1" x14ac:dyDescent="0.3">
      <c r="B1955" s="383"/>
      <c r="C1955" s="383"/>
      <c r="D1955" s="384"/>
      <c r="E1955" s="382"/>
      <c r="F1955" s="200"/>
    </row>
    <row r="1956" spans="2:6" s="286" customFormat="1" x14ac:dyDescent="0.3">
      <c r="B1956" s="383"/>
      <c r="C1956" s="383"/>
      <c r="D1956" s="384"/>
      <c r="E1956" s="382"/>
      <c r="F1956" s="200"/>
    </row>
    <row r="1957" spans="2:6" s="286" customFormat="1" x14ac:dyDescent="0.3">
      <c r="B1957" s="383"/>
      <c r="C1957" s="383"/>
      <c r="D1957" s="384"/>
      <c r="E1957" s="382"/>
      <c r="F1957" s="200"/>
    </row>
    <row r="1958" spans="2:6" s="286" customFormat="1" x14ac:dyDescent="0.3">
      <c r="B1958" s="383"/>
      <c r="C1958" s="383"/>
      <c r="D1958" s="384"/>
      <c r="E1958" s="382"/>
      <c r="F1958" s="200"/>
    </row>
    <row r="1959" spans="2:6" s="286" customFormat="1" x14ac:dyDescent="0.3">
      <c r="B1959" s="383"/>
      <c r="C1959" s="383"/>
      <c r="D1959" s="384"/>
      <c r="E1959" s="382"/>
      <c r="F1959" s="200"/>
    </row>
    <row r="1960" spans="2:6" s="286" customFormat="1" x14ac:dyDescent="0.3">
      <c r="B1960" s="383"/>
      <c r="C1960" s="383"/>
      <c r="D1960" s="384"/>
      <c r="E1960" s="382"/>
      <c r="F1960" s="200"/>
    </row>
    <row r="1961" spans="2:6" s="286" customFormat="1" x14ac:dyDescent="0.3">
      <c r="B1961" s="383"/>
      <c r="C1961" s="383"/>
      <c r="D1961" s="384"/>
      <c r="E1961" s="382"/>
      <c r="F1961" s="200"/>
    </row>
    <row r="1962" spans="2:6" s="286" customFormat="1" x14ac:dyDescent="0.3">
      <c r="B1962" s="383"/>
      <c r="C1962" s="383"/>
      <c r="D1962" s="384"/>
      <c r="E1962" s="382"/>
      <c r="F1962" s="200"/>
    </row>
    <row r="1963" spans="2:6" s="286" customFormat="1" x14ac:dyDescent="0.3">
      <c r="B1963" s="383"/>
      <c r="C1963" s="383"/>
      <c r="D1963" s="384"/>
      <c r="E1963" s="382"/>
      <c r="F1963" s="200"/>
    </row>
    <row r="1964" spans="2:6" s="286" customFormat="1" x14ac:dyDescent="0.3">
      <c r="B1964" s="383"/>
      <c r="C1964" s="383"/>
      <c r="D1964" s="384"/>
      <c r="E1964" s="382"/>
      <c r="F1964" s="200"/>
    </row>
    <row r="1965" spans="2:6" s="286" customFormat="1" x14ac:dyDescent="0.3">
      <c r="B1965" s="383"/>
      <c r="C1965" s="383"/>
      <c r="D1965" s="384"/>
      <c r="E1965" s="382"/>
      <c r="F1965" s="200"/>
    </row>
    <row r="1966" spans="2:6" s="286" customFormat="1" x14ac:dyDescent="0.3">
      <c r="B1966" s="383"/>
      <c r="C1966" s="383"/>
      <c r="D1966" s="384"/>
      <c r="E1966" s="382"/>
      <c r="F1966" s="200"/>
    </row>
    <row r="1967" spans="2:6" s="286" customFormat="1" x14ac:dyDescent="0.3">
      <c r="B1967" s="383"/>
      <c r="C1967" s="383"/>
      <c r="D1967" s="384"/>
      <c r="E1967" s="382"/>
      <c r="F1967" s="200"/>
    </row>
    <row r="1968" spans="2:6" s="286" customFormat="1" x14ac:dyDescent="0.3">
      <c r="B1968" s="383"/>
      <c r="C1968" s="383"/>
      <c r="D1968" s="384"/>
      <c r="E1968" s="382"/>
      <c r="F1968" s="200"/>
    </row>
    <row r="1969" spans="2:6" s="286" customFormat="1" x14ac:dyDescent="0.3">
      <c r="B1969" s="383"/>
      <c r="C1969" s="383"/>
      <c r="D1969" s="384"/>
      <c r="E1969" s="382"/>
      <c r="F1969" s="200"/>
    </row>
    <row r="1970" spans="2:6" s="286" customFormat="1" x14ac:dyDescent="0.3">
      <c r="B1970" s="383"/>
      <c r="C1970" s="383"/>
      <c r="D1970" s="384"/>
      <c r="E1970" s="382"/>
      <c r="F1970" s="200"/>
    </row>
    <row r="1971" spans="2:6" s="286" customFormat="1" x14ac:dyDescent="0.3">
      <c r="B1971" s="383"/>
      <c r="C1971" s="383"/>
      <c r="D1971" s="384"/>
      <c r="E1971" s="382"/>
      <c r="F1971" s="200"/>
    </row>
    <row r="1972" spans="2:6" s="286" customFormat="1" x14ac:dyDescent="0.3">
      <c r="B1972" s="383"/>
      <c r="C1972" s="383"/>
      <c r="D1972" s="384"/>
      <c r="E1972" s="382"/>
      <c r="F1972" s="200"/>
    </row>
    <row r="1973" spans="2:6" s="286" customFormat="1" x14ac:dyDescent="0.3">
      <c r="B1973" s="383"/>
      <c r="C1973" s="383"/>
      <c r="D1973" s="384"/>
      <c r="E1973" s="382"/>
      <c r="F1973" s="200"/>
    </row>
    <row r="1974" spans="2:6" s="286" customFormat="1" x14ac:dyDescent="0.3">
      <c r="B1974" s="383"/>
      <c r="C1974" s="383"/>
      <c r="D1974" s="384"/>
      <c r="E1974" s="382"/>
      <c r="F1974" s="200"/>
    </row>
    <row r="1975" spans="2:6" s="286" customFormat="1" x14ac:dyDescent="0.3">
      <c r="B1975" s="383"/>
      <c r="C1975" s="383"/>
      <c r="D1975" s="384"/>
      <c r="E1975" s="382"/>
      <c r="F1975" s="200"/>
    </row>
    <row r="1976" spans="2:6" s="286" customFormat="1" x14ac:dyDescent="0.3">
      <c r="B1976" s="383"/>
      <c r="C1976" s="383"/>
      <c r="D1976" s="384"/>
      <c r="E1976" s="382"/>
      <c r="F1976" s="200"/>
    </row>
    <row r="1977" spans="2:6" s="286" customFormat="1" x14ac:dyDescent="0.3">
      <c r="B1977" s="383"/>
      <c r="C1977" s="383"/>
      <c r="D1977" s="384"/>
      <c r="E1977" s="382"/>
      <c r="F1977" s="200"/>
    </row>
    <row r="1978" spans="2:6" s="286" customFormat="1" x14ac:dyDescent="0.3">
      <c r="B1978" s="383"/>
      <c r="C1978" s="383"/>
      <c r="D1978" s="384"/>
      <c r="E1978" s="382"/>
      <c r="F1978" s="200"/>
    </row>
    <row r="1979" spans="2:6" s="286" customFormat="1" x14ac:dyDescent="0.3">
      <c r="B1979" s="383"/>
      <c r="C1979" s="383"/>
      <c r="D1979" s="384"/>
      <c r="E1979" s="382"/>
      <c r="F1979" s="200"/>
    </row>
    <row r="1980" spans="2:6" s="286" customFormat="1" x14ac:dyDescent="0.3">
      <c r="B1980" s="383"/>
      <c r="C1980" s="383"/>
      <c r="D1980" s="384"/>
      <c r="E1980" s="382"/>
      <c r="F1980" s="200"/>
    </row>
    <row r="1981" spans="2:6" s="286" customFormat="1" x14ac:dyDescent="0.3">
      <c r="B1981" s="383"/>
      <c r="C1981" s="383"/>
      <c r="D1981" s="384"/>
      <c r="E1981" s="382"/>
      <c r="F1981" s="200"/>
    </row>
    <row r="1982" spans="2:6" s="286" customFormat="1" x14ac:dyDescent="0.3">
      <c r="B1982" s="383"/>
      <c r="C1982" s="383"/>
      <c r="D1982" s="384"/>
      <c r="E1982" s="382"/>
      <c r="F1982" s="200"/>
    </row>
    <row r="1983" spans="2:6" s="286" customFormat="1" x14ac:dyDescent="0.3">
      <c r="B1983" s="383"/>
      <c r="C1983" s="383"/>
      <c r="D1983" s="384"/>
      <c r="E1983" s="382"/>
      <c r="F1983" s="200"/>
    </row>
    <row r="1984" spans="2:6" s="286" customFormat="1" x14ac:dyDescent="0.3">
      <c r="B1984" s="383"/>
      <c r="C1984" s="383"/>
      <c r="D1984" s="384"/>
      <c r="E1984" s="382"/>
      <c r="F1984" s="200"/>
    </row>
    <row r="1985" spans="2:6" s="286" customFormat="1" x14ac:dyDescent="0.3">
      <c r="B1985" s="383"/>
      <c r="C1985" s="383"/>
      <c r="D1985" s="384"/>
      <c r="E1985" s="382"/>
      <c r="F1985" s="200"/>
    </row>
    <row r="1986" spans="2:6" s="286" customFormat="1" x14ac:dyDescent="0.3">
      <c r="B1986" s="383"/>
      <c r="C1986" s="383"/>
      <c r="D1986" s="384"/>
      <c r="E1986" s="382"/>
      <c r="F1986" s="200"/>
    </row>
    <row r="1987" spans="2:6" s="286" customFormat="1" x14ac:dyDescent="0.3">
      <c r="B1987" s="383"/>
      <c r="C1987" s="383"/>
      <c r="D1987" s="384"/>
      <c r="E1987" s="382"/>
      <c r="F1987" s="200"/>
    </row>
    <row r="1988" spans="2:6" s="286" customFormat="1" x14ac:dyDescent="0.3">
      <c r="B1988" s="383"/>
      <c r="C1988" s="383"/>
      <c r="D1988" s="384"/>
      <c r="E1988" s="382"/>
      <c r="F1988" s="200"/>
    </row>
    <row r="1989" spans="2:6" s="286" customFormat="1" x14ac:dyDescent="0.3">
      <c r="B1989" s="383"/>
      <c r="C1989" s="383"/>
      <c r="D1989" s="384"/>
      <c r="E1989" s="382"/>
      <c r="F1989" s="200"/>
    </row>
    <row r="1990" spans="2:6" s="286" customFormat="1" x14ac:dyDescent="0.3">
      <c r="B1990" s="383"/>
      <c r="C1990" s="383"/>
      <c r="D1990" s="384"/>
      <c r="E1990" s="382"/>
      <c r="F1990" s="200"/>
    </row>
    <row r="1991" spans="2:6" s="286" customFormat="1" x14ac:dyDescent="0.3">
      <c r="B1991" s="383"/>
      <c r="C1991" s="383"/>
      <c r="D1991" s="384"/>
      <c r="E1991" s="382"/>
      <c r="F1991" s="200"/>
    </row>
    <row r="1992" spans="2:6" s="286" customFormat="1" x14ac:dyDescent="0.3">
      <c r="B1992" s="383"/>
      <c r="C1992" s="383"/>
      <c r="D1992" s="384"/>
      <c r="E1992" s="382"/>
      <c r="F1992" s="200"/>
    </row>
    <row r="1993" spans="2:6" s="286" customFormat="1" x14ac:dyDescent="0.3">
      <c r="B1993" s="383"/>
      <c r="C1993" s="383"/>
      <c r="D1993" s="384"/>
      <c r="E1993" s="382"/>
      <c r="F1993" s="200"/>
    </row>
    <row r="1994" spans="2:6" s="286" customFormat="1" x14ac:dyDescent="0.3">
      <c r="B1994" s="383"/>
      <c r="C1994" s="383"/>
      <c r="D1994" s="384"/>
      <c r="E1994" s="382"/>
      <c r="F1994" s="200"/>
    </row>
    <row r="1995" spans="2:6" s="286" customFormat="1" x14ac:dyDescent="0.3">
      <c r="B1995" s="383"/>
      <c r="C1995" s="383"/>
      <c r="D1995" s="384"/>
      <c r="E1995" s="382"/>
      <c r="F1995" s="200"/>
    </row>
    <row r="1996" spans="2:6" s="286" customFormat="1" x14ac:dyDescent="0.3">
      <c r="B1996" s="383"/>
      <c r="C1996" s="383"/>
      <c r="D1996" s="384"/>
      <c r="E1996" s="382"/>
      <c r="F1996" s="200"/>
    </row>
    <row r="1997" spans="2:6" s="286" customFormat="1" x14ac:dyDescent="0.3">
      <c r="B1997" s="383"/>
      <c r="C1997" s="383"/>
      <c r="D1997" s="384"/>
      <c r="E1997" s="382"/>
      <c r="F1997" s="200"/>
    </row>
    <row r="1998" spans="2:6" s="286" customFormat="1" x14ac:dyDescent="0.3">
      <c r="B1998" s="383"/>
      <c r="C1998" s="383"/>
      <c r="D1998" s="384"/>
      <c r="E1998" s="382"/>
      <c r="F1998" s="200"/>
    </row>
    <row r="1999" spans="2:6" s="286" customFormat="1" x14ac:dyDescent="0.3">
      <c r="B1999" s="383"/>
      <c r="C1999" s="383"/>
      <c r="D1999" s="384"/>
      <c r="E1999" s="382"/>
      <c r="F1999" s="200"/>
    </row>
    <row r="2000" spans="2:6" s="286" customFormat="1" x14ac:dyDescent="0.3">
      <c r="B2000" s="383"/>
      <c r="C2000" s="383"/>
      <c r="D2000" s="384"/>
      <c r="E2000" s="382"/>
      <c r="F2000" s="200"/>
    </row>
    <row r="2001" spans="2:6" s="286" customFormat="1" x14ac:dyDescent="0.3">
      <c r="B2001" s="383"/>
      <c r="C2001" s="383"/>
      <c r="D2001" s="384"/>
      <c r="E2001" s="382"/>
      <c r="F2001" s="200"/>
    </row>
    <row r="2002" spans="2:6" s="286" customFormat="1" x14ac:dyDescent="0.3">
      <c r="B2002" s="383"/>
      <c r="C2002" s="383"/>
      <c r="D2002" s="384"/>
      <c r="E2002" s="382"/>
      <c r="F2002" s="200"/>
    </row>
    <row r="2003" spans="2:6" s="286" customFormat="1" x14ac:dyDescent="0.3">
      <c r="B2003" s="383"/>
      <c r="C2003" s="383"/>
      <c r="D2003" s="384"/>
      <c r="E2003" s="382"/>
      <c r="F2003" s="200"/>
    </row>
    <row r="2004" spans="2:6" s="286" customFormat="1" x14ac:dyDescent="0.3">
      <c r="B2004" s="383"/>
      <c r="C2004" s="383"/>
      <c r="D2004" s="384"/>
      <c r="E2004" s="382"/>
      <c r="F2004" s="200"/>
    </row>
    <row r="2005" spans="2:6" s="286" customFormat="1" x14ac:dyDescent="0.3">
      <c r="B2005" s="383"/>
      <c r="C2005" s="383"/>
      <c r="D2005" s="384"/>
      <c r="E2005" s="382"/>
      <c r="F2005" s="200"/>
    </row>
    <row r="2006" spans="2:6" s="286" customFormat="1" x14ac:dyDescent="0.3">
      <c r="B2006" s="383"/>
      <c r="C2006" s="383"/>
      <c r="D2006" s="384"/>
      <c r="E2006" s="382"/>
      <c r="F2006" s="200"/>
    </row>
    <row r="2007" spans="2:6" s="286" customFormat="1" x14ac:dyDescent="0.3">
      <c r="B2007" s="383"/>
      <c r="C2007" s="383"/>
      <c r="D2007" s="384"/>
      <c r="E2007" s="382"/>
      <c r="F2007" s="200"/>
    </row>
    <row r="2008" spans="2:6" s="286" customFormat="1" x14ac:dyDescent="0.3">
      <c r="B2008" s="383"/>
      <c r="C2008" s="383"/>
      <c r="D2008" s="384"/>
      <c r="E2008" s="382"/>
      <c r="F2008" s="200"/>
    </row>
    <row r="2009" spans="2:6" s="286" customFormat="1" x14ac:dyDescent="0.3">
      <c r="B2009" s="383"/>
      <c r="C2009" s="383"/>
      <c r="D2009" s="384"/>
      <c r="E2009" s="382"/>
      <c r="F2009" s="200"/>
    </row>
    <row r="2010" spans="2:6" s="286" customFormat="1" x14ac:dyDescent="0.3">
      <c r="B2010" s="383"/>
      <c r="C2010" s="383"/>
      <c r="D2010" s="384"/>
      <c r="E2010" s="382"/>
      <c r="F2010" s="200"/>
    </row>
    <row r="2011" spans="2:6" s="286" customFormat="1" x14ac:dyDescent="0.3">
      <c r="B2011" s="383"/>
      <c r="C2011" s="383"/>
      <c r="D2011" s="384"/>
      <c r="E2011" s="382"/>
      <c r="F2011" s="200"/>
    </row>
    <row r="2012" spans="2:6" s="286" customFormat="1" x14ac:dyDescent="0.3">
      <c r="B2012" s="383"/>
      <c r="C2012" s="383"/>
      <c r="D2012" s="384"/>
      <c r="E2012" s="382"/>
      <c r="F2012" s="200"/>
    </row>
    <row r="2013" spans="2:6" s="286" customFormat="1" x14ac:dyDescent="0.3">
      <c r="B2013" s="383"/>
      <c r="C2013" s="383"/>
      <c r="D2013" s="384"/>
      <c r="E2013" s="382"/>
      <c r="F2013" s="200"/>
    </row>
    <row r="2014" spans="2:6" s="286" customFormat="1" x14ac:dyDescent="0.3">
      <c r="B2014" s="383"/>
      <c r="C2014" s="383"/>
      <c r="D2014" s="384"/>
      <c r="E2014" s="382"/>
      <c r="F2014" s="200"/>
    </row>
    <row r="2015" spans="2:6" s="286" customFormat="1" x14ac:dyDescent="0.3">
      <c r="B2015" s="383"/>
      <c r="C2015" s="383"/>
      <c r="D2015" s="384"/>
      <c r="E2015" s="382"/>
      <c r="F2015" s="200"/>
    </row>
    <row r="2016" spans="2:6" s="286" customFormat="1" x14ac:dyDescent="0.3">
      <c r="B2016" s="383"/>
      <c r="C2016" s="383"/>
      <c r="D2016" s="384"/>
      <c r="E2016" s="382"/>
      <c r="F2016" s="200"/>
    </row>
    <row r="2017" spans="2:6" s="286" customFormat="1" x14ac:dyDescent="0.3">
      <c r="B2017" s="383"/>
      <c r="C2017" s="383"/>
      <c r="D2017" s="384"/>
      <c r="E2017" s="382"/>
      <c r="F2017" s="200"/>
    </row>
    <row r="2018" spans="2:6" s="286" customFormat="1" x14ac:dyDescent="0.3">
      <c r="B2018" s="383"/>
      <c r="C2018" s="383"/>
      <c r="D2018" s="384"/>
      <c r="E2018" s="382"/>
      <c r="F2018" s="200"/>
    </row>
    <row r="2019" spans="2:6" s="286" customFormat="1" x14ac:dyDescent="0.3">
      <c r="B2019" s="383"/>
      <c r="C2019" s="383"/>
      <c r="D2019" s="384"/>
      <c r="E2019" s="382"/>
      <c r="F2019" s="200"/>
    </row>
    <row r="2020" spans="2:6" s="286" customFormat="1" x14ac:dyDescent="0.3">
      <c r="B2020" s="383"/>
      <c r="C2020" s="383"/>
      <c r="D2020" s="384"/>
      <c r="E2020" s="382"/>
      <c r="F2020" s="200"/>
    </row>
    <row r="2021" spans="2:6" s="286" customFormat="1" x14ac:dyDescent="0.3">
      <c r="B2021" s="383"/>
      <c r="C2021" s="383"/>
      <c r="D2021" s="384"/>
      <c r="E2021" s="382"/>
      <c r="F2021" s="200"/>
    </row>
    <row r="2022" spans="2:6" s="286" customFormat="1" x14ac:dyDescent="0.3">
      <c r="B2022" s="383"/>
      <c r="C2022" s="383"/>
      <c r="D2022" s="384"/>
      <c r="E2022" s="382"/>
      <c r="F2022" s="200"/>
    </row>
    <row r="2023" spans="2:6" s="286" customFormat="1" x14ac:dyDescent="0.3">
      <c r="B2023" s="383"/>
      <c r="C2023" s="383"/>
      <c r="D2023" s="384"/>
      <c r="E2023" s="382"/>
      <c r="F2023" s="200"/>
    </row>
    <row r="2024" spans="2:6" s="286" customFormat="1" x14ac:dyDescent="0.3">
      <c r="B2024" s="383"/>
      <c r="C2024" s="383"/>
      <c r="D2024" s="384"/>
      <c r="E2024" s="382"/>
      <c r="F2024" s="200"/>
    </row>
    <row r="2025" spans="2:6" s="286" customFormat="1" x14ac:dyDescent="0.3">
      <c r="B2025" s="383"/>
      <c r="C2025" s="383"/>
      <c r="D2025" s="384"/>
      <c r="E2025" s="382"/>
      <c r="F2025" s="200"/>
    </row>
    <row r="2026" spans="2:6" s="286" customFormat="1" x14ac:dyDescent="0.3">
      <c r="B2026" s="383"/>
      <c r="C2026" s="383"/>
      <c r="D2026" s="384"/>
      <c r="E2026" s="382"/>
      <c r="F2026" s="200"/>
    </row>
    <row r="2027" spans="2:6" s="286" customFormat="1" x14ac:dyDescent="0.3">
      <c r="B2027" s="383"/>
      <c r="C2027" s="383"/>
      <c r="D2027" s="384"/>
      <c r="E2027" s="382"/>
      <c r="F2027" s="200"/>
    </row>
    <row r="2028" spans="2:6" s="286" customFormat="1" x14ac:dyDescent="0.3">
      <c r="B2028" s="383"/>
      <c r="C2028" s="383"/>
      <c r="D2028" s="384"/>
      <c r="E2028" s="382"/>
      <c r="F2028" s="200"/>
    </row>
    <row r="2029" spans="2:6" s="286" customFormat="1" x14ac:dyDescent="0.3">
      <c r="B2029" s="383"/>
      <c r="C2029" s="383"/>
      <c r="D2029" s="384"/>
      <c r="E2029" s="382"/>
      <c r="F2029" s="200"/>
    </row>
    <row r="2030" spans="2:6" s="286" customFormat="1" x14ac:dyDescent="0.3">
      <c r="B2030" s="383"/>
      <c r="C2030" s="383"/>
      <c r="D2030" s="384"/>
      <c r="E2030" s="382"/>
      <c r="F2030" s="200"/>
    </row>
    <row r="2031" spans="2:6" s="286" customFormat="1" x14ac:dyDescent="0.3">
      <c r="B2031" s="383"/>
      <c r="C2031" s="383"/>
      <c r="D2031" s="384"/>
      <c r="E2031" s="382"/>
      <c r="F2031" s="200"/>
    </row>
    <row r="2032" spans="2:6" s="286" customFormat="1" x14ac:dyDescent="0.3">
      <c r="B2032" s="383"/>
      <c r="C2032" s="383"/>
      <c r="D2032" s="384"/>
      <c r="E2032" s="382"/>
      <c r="F2032" s="200"/>
    </row>
    <row r="2033" spans="2:6" s="286" customFormat="1" x14ac:dyDescent="0.3">
      <c r="B2033" s="383"/>
      <c r="C2033" s="383"/>
      <c r="D2033" s="384"/>
      <c r="E2033" s="382"/>
      <c r="F2033" s="200"/>
    </row>
    <row r="2034" spans="2:6" s="286" customFormat="1" x14ac:dyDescent="0.3">
      <c r="B2034" s="383"/>
      <c r="C2034" s="383"/>
      <c r="D2034" s="384"/>
      <c r="E2034" s="382"/>
      <c r="F2034" s="200"/>
    </row>
    <row r="2035" spans="2:6" s="286" customFormat="1" x14ac:dyDescent="0.3">
      <c r="B2035" s="383"/>
      <c r="C2035" s="383"/>
      <c r="D2035" s="384"/>
      <c r="E2035" s="382"/>
      <c r="F2035" s="200"/>
    </row>
    <row r="2036" spans="2:6" s="286" customFormat="1" x14ac:dyDescent="0.3">
      <c r="B2036" s="383"/>
      <c r="C2036" s="383"/>
      <c r="D2036" s="384"/>
      <c r="E2036" s="382"/>
      <c r="F2036" s="200"/>
    </row>
    <row r="2037" spans="2:6" s="286" customFormat="1" x14ac:dyDescent="0.3">
      <c r="B2037" s="383"/>
      <c r="C2037" s="383"/>
      <c r="D2037" s="384"/>
      <c r="E2037" s="382"/>
      <c r="F2037" s="200"/>
    </row>
    <row r="2038" spans="2:6" s="286" customFormat="1" x14ac:dyDescent="0.3">
      <c r="B2038" s="383"/>
      <c r="C2038" s="383"/>
      <c r="D2038" s="384"/>
      <c r="E2038" s="382"/>
      <c r="F2038" s="200"/>
    </row>
    <row r="2039" spans="2:6" s="286" customFormat="1" x14ac:dyDescent="0.3">
      <c r="B2039" s="383"/>
      <c r="C2039" s="383"/>
      <c r="D2039" s="384"/>
      <c r="E2039" s="382"/>
      <c r="F2039" s="200"/>
    </row>
    <row r="2040" spans="2:6" s="286" customFormat="1" x14ac:dyDescent="0.3">
      <c r="B2040" s="383"/>
      <c r="C2040" s="383"/>
      <c r="D2040" s="384"/>
      <c r="E2040" s="382"/>
      <c r="F2040" s="200"/>
    </row>
    <row r="2041" spans="2:6" s="286" customFormat="1" x14ac:dyDescent="0.3">
      <c r="B2041" s="383"/>
      <c r="C2041" s="383"/>
      <c r="D2041" s="384"/>
      <c r="E2041" s="382"/>
      <c r="F2041" s="200"/>
    </row>
    <row r="2042" spans="2:6" s="286" customFormat="1" x14ac:dyDescent="0.3">
      <c r="B2042" s="383"/>
      <c r="C2042" s="383"/>
      <c r="D2042" s="384"/>
      <c r="E2042" s="382"/>
      <c r="F2042" s="200"/>
    </row>
    <row r="2043" spans="2:6" s="286" customFormat="1" x14ac:dyDescent="0.3">
      <c r="B2043" s="383"/>
      <c r="C2043" s="383"/>
      <c r="D2043" s="384"/>
      <c r="E2043" s="382"/>
      <c r="F2043" s="200"/>
    </row>
    <row r="2044" spans="2:6" s="286" customFormat="1" x14ac:dyDescent="0.3">
      <c r="B2044" s="383"/>
      <c r="C2044" s="383"/>
      <c r="D2044" s="384"/>
      <c r="E2044" s="382"/>
      <c r="F2044" s="200"/>
    </row>
    <row r="2045" spans="2:6" s="286" customFormat="1" x14ac:dyDescent="0.3">
      <c r="B2045" s="383"/>
      <c r="C2045" s="383"/>
      <c r="D2045" s="384"/>
      <c r="E2045" s="382"/>
      <c r="F2045" s="200"/>
    </row>
    <row r="2046" spans="2:6" s="286" customFormat="1" x14ac:dyDescent="0.3">
      <c r="B2046" s="383"/>
      <c r="C2046" s="383"/>
      <c r="D2046" s="384"/>
      <c r="E2046" s="382"/>
      <c r="F2046" s="200"/>
    </row>
    <row r="2047" spans="2:6" s="286" customFormat="1" x14ac:dyDescent="0.3">
      <c r="B2047" s="383"/>
      <c r="C2047" s="383"/>
      <c r="D2047" s="384"/>
      <c r="E2047" s="382"/>
      <c r="F2047" s="200"/>
    </row>
    <row r="2048" spans="2:6" s="286" customFormat="1" x14ac:dyDescent="0.3">
      <c r="B2048" s="383"/>
      <c r="C2048" s="383"/>
      <c r="D2048" s="384"/>
      <c r="E2048" s="382"/>
      <c r="F2048" s="200"/>
    </row>
    <row r="2049" spans="2:6" s="286" customFormat="1" x14ac:dyDescent="0.3">
      <c r="B2049" s="383"/>
      <c r="C2049" s="383"/>
      <c r="D2049" s="384"/>
      <c r="E2049" s="382"/>
      <c r="F2049" s="200"/>
    </row>
    <row r="2050" spans="2:6" s="286" customFormat="1" x14ac:dyDescent="0.3">
      <c r="B2050" s="383"/>
      <c r="C2050" s="383"/>
      <c r="D2050" s="384"/>
      <c r="E2050" s="382"/>
      <c r="F2050" s="200"/>
    </row>
    <row r="2051" spans="2:6" s="286" customFormat="1" x14ac:dyDescent="0.3">
      <c r="B2051" s="383"/>
      <c r="C2051" s="383"/>
      <c r="D2051" s="384"/>
      <c r="E2051" s="382"/>
      <c r="F2051" s="200"/>
    </row>
    <row r="2052" spans="2:6" s="286" customFormat="1" x14ac:dyDescent="0.3">
      <c r="B2052" s="383"/>
      <c r="C2052" s="383"/>
      <c r="D2052" s="384"/>
      <c r="E2052" s="382"/>
      <c r="F2052" s="200"/>
    </row>
    <row r="2053" spans="2:6" s="286" customFormat="1" x14ac:dyDescent="0.3">
      <c r="B2053" s="383"/>
      <c r="C2053" s="383"/>
      <c r="D2053" s="384"/>
      <c r="E2053" s="382"/>
      <c r="F2053" s="200"/>
    </row>
    <row r="2054" spans="2:6" s="286" customFormat="1" x14ac:dyDescent="0.3">
      <c r="B2054" s="383"/>
      <c r="C2054" s="383"/>
      <c r="D2054" s="384"/>
      <c r="E2054" s="382"/>
      <c r="F2054" s="200"/>
    </row>
    <row r="2055" spans="2:6" s="286" customFormat="1" x14ac:dyDescent="0.3">
      <c r="B2055" s="383"/>
      <c r="C2055" s="383"/>
      <c r="D2055" s="384"/>
      <c r="E2055" s="382"/>
      <c r="F2055" s="200"/>
    </row>
    <row r="2056" spans="2:6" s="286" customFormat="1" x14ac:dyDescent="0.3">
      <c r="B2056" s="383"/>
      <c r="C2056" s="383"/>
      <c r="D2056" s="384"/>
      <c r="E2056" s="382"/>
      <c r="F2056" s="200"/>
    </row>
    <row r="2057" spans="2:6" s="286" customFormat="1" x14ac:dyDescent="0.3">
      <c r="B2057" s="383"/>
      <c r="C2057" s="383"/>
      <c r="D2057" s="384"/>
      <c r="E2057" s="382"/>
      <c r="F2057" s="200"/>
    </row>
    <row r="2058" spans="2:6" s="286" customFormat="1" x14ac:dyDescent="0.3">
      <c r="B2058" s="383"/>
      <c r="C2058" s="383"/>
      <c r="D2058" s="384"/>
      <c r="E2058" s="382"/>
      <c r="F2058" s="200"/>
    </row>
    <row r="2059" spans="2:6" s="286" customFormat="1" x14ac:dyDescent="0.3">
      <c r="B2059" s="383"/>
      <c r="C2059" s="383"/>
      <c r="D2059" s="384"/>
      <c r="E2059" s="382"/>
      <c r="F2059" s="200"/>
    </row>
    <row r="2060" spans="2:6" s="286" customFormat="1" x14ac:dyDescent="0.3">
      <c r="B2060" s="383"/>
      <c r="C2060" s="383"/>
      <c r="D2060" s="384"/>
      <c r="E2060" s="382"/>
      <c r="F2060" s="200"/>
    </row>
    <row r="2061" spans="2:6" s="286" customFormat="1" x14ac:dyDescent="0.3">
      <c r="B2061" s="383"/>
      <c r="C2061" s="383"/>
      <c r="D2061" s="384"/>
      <c r="E2061" s="382"/>
      <c r="F2061" s="200"/>
    </row>
    <row r="2062" spans="2:6" s="286" customFormat="1" x14ac:dyDescent="0.3">
      <c r="B2062" s="383"/>
      <c r="C2062" s="383"/>
      <c r="D2062" s="384"/>
      <c r="E2062" s="382"/>
      <c r="F2062" s="200"/>
    </row>
    <row r="2063" spans="2:6" s="286" customFormat="1" x14ac:dyDescent="0.3">
      <c r="B2063" s="383"/>
      <c r="C2063" s="383"/>
      <c r="D2063" s="384"/>
      <c r="E2063" s="382"/>
      <c r="F2063" s="200"/>
    </row>
    <row r="2064" spans="2:6" s="286" customFormat="1" x14ac:dyDescent="0.3">
      <c r="B2064" s="383"/>
      <c r="C2064" s="383"/>
      <c r="D2064" s="384"/>
      <c r="E2064" s="382"/>
      <c r="F2064" s="200"/>
    </row>
    <row r="2065" spans="2:6" s="286" customFormat="1" x14ac:dyDescent="0.3">
      <c r="B2065" s="383"/>
      <c r="C2065" s="383"/>
      <c r="D2065" s="384"/>
      <c r="E2065" s="382"/>
      <c r="F2065" s="200"/>
    </row>
    <row r="2066" spans="2:6" s="286" customFormat="1" x14ac:dyDescent="0.3">
      <c r="B2066" s="383"/>
      <c r="C2066" s="383"/>
      <c r="D2066" s="384"/>
      <c r="E2066" s="382"/>
      <c r="F2066" s="200"/>
    </row>
    <row r="2067" spans="2:6" s="286" customFormat="1" x14ac:dyDescent="0.3">
      <c r="B2067" s="383"/>
      <c r="C2067" s="383"/>
      <c r="D2067" s="384"/>
      <c r="E2067" s="382"/>
      <c r="F2067" s="200"/>
    </row>
    <row r="2068" spans="2:6" s="286" customFormat="1" x14ac:dyDescent="0.3">
      <c r="B2068" s="383"/>
      <c r="C2068" s="383"/>
      <c r="D2068" s="384"/>
      <c r="E2068" s="382"/>
      <c r="F2068" s="200"/>
    </row>
    <row r="2069" spans="2:6" s="286" customFormat="1" x14ac:dyDescent="0.3">
      <c r="B2069" s="383"/>
      <c r="C2069" s="383"/>
      <c r="D2069" s="384"/>
      <c r="E2069" s="382"/>
      <c r="F2069" s="200"/>
    </row>
    <row r="2070" spans="2:6" s="286" customFormat="1" x14ac:dyDescent="0.3">
      <c r="B2070" s="383"/>
      <c r="C2070" s="383"/>
      <c r="D2070" s="384"/>
      <c r="E2070" s="382"/>
      <c r="F2070" s="200"/>
    </row>
    <row r="2071" spans="2:6" s="286" customFormat="1" x14ac:dyDescent="0.3">
      <c r="B2071" s="383"/>
      <c r="C2071" s="383"/>
      <c r="D2071" s="384"/>
      <c r="E2071" s="382"/>
      <c r="F2071" s="200"/>
    </row>
    <row r="2072" spans="2:6" s="286" customFormat="1" x14ac:dyDescent="0.3">
      <c r="B2072" s="383"/>
      <c r="C2072" s="383"/>
      <c r="D2072" s="384"/>
      <c r="E2072" s="382"/>
      <c r="F2072" s="200"/>
    </row>
    <row r="2073" spans="2:6" s="286" customFormat="1" x14ac:dyDescent="0.3">
      <c r="B2073" s="383"/>
      <c r="C2073" s="383"/>
      <c r="D2073" s="384"/>
      <c r="E2073" s="382"/>
      <c r="F2073" s="200"/>
    </row>
    <row r="2074" spans="2:6" s="286" customFormat="1" x14ac:dyDescent="0.3">
      <c r="B2074" s="383"/>
      <c r="C2074" s="383"/>
      <c r="D2074" s="384"/>
      <c r="E2074" s="382"/>
      <c r="F2074" s="200"/>
    </row>
    <row r="2075" spans="2:6" s="286" customFormat="1" x14ac:dyDescent="0.3">
      <c r="B2075" s="383"/>
      <c r="C2075" s="383"/>
      <c r="D2075" s="384"/>
      <c r="E2075" s="382"/>
      <c r="F2075" s="200"/>
    </row>
    <row r="2076" spans="2:6" s="286" customFormat="1" x14ac:dyDescent="0.3">
      <c r="B2076" s="383"/>
      <c r="C2076" s="383"/>
      <c r="D2076" s="384"/>
      <c r="E2076" s="382"/>
      <c r="F2076" s="200"/>
    </row>
    <row r="2077" spans="2:6" s="286" customFormat="1" x14ac:dyDescent="0.3">
      <c r="B2077" s="383"/>
      <c r="C2077" s="383"/>
      <c r="D2077" s="384"/>
      <c r="E2077" s="382"/>
      <c r="F2077" s="200"/>
    </row>
    <row r="2078" spans="2:6" s="286" customFormat="1" x14ac:dyDescent="0.3">
      <c r="B2078" s="383"/>
      <c r="C2078" s="383"/>
      <c r="D2078" s="384"/>
      <c r="E2078" s="382"/>
      <c r="F2078" s="200"/>
    </row>
    <row r="2079" spans="2:6" s="286" customFormat="1" x14ac:dyDescent="0.3">
      <c r="B2079" s="383"/>
      <c r="C2079" s="383"/>
      <c r="D2079" s="384"/>
      <c r="E2079" s="382"/>
      <c r="F2079" s="200"/>
    </row>
    <row r="2080" spans="2:6" s="286" customFormat="1" x14ac:dyDescent="0.3">
      <c r="B2080" s="383"/>
      <c r="C2080" s="383"/>
      <c r="D2080" s="384"/>
      <c r="E2080" s="382"/>
      <c r="F2080" s="200"/>
    </row>
    <row r="2081" spans="2:6" s="286" customFormat="1" x14ac:dyDescent="0.3">
      <c r="B2081" s="383"/>
      <c r="C2081" s="383"/>
      <c r="D2081" s="384"/>
      <c r="E2081" s="382"/>
      <c r="F2081" s="200"/>
    </row>
    <row r="2082" spans="2:6" s="286" customFormat="1" x14ac:dyDescent="0.3">
      <c r="B2082" s="383"/>
      <c r="C2082" s="383"/>
      <c r="D2082" s="384"/>
      <c r="E2082" s="382"/>
      <c r="F2082" s="200"/>
    </row>
    <row r="2083" spans="2:6" s="286" customFormat="1" x14ac:dyDescent="0.3">
      <c r="B2083" s="383"/>
      <c r="C2083" s="383"/>
      <c r="D2083" s="384"/>
      <c r="E2083" s="382"/>
      <c r="F2083" s="200"/>
    </row>
    <row r="2084" spans="2:6" s="286" customFormat="1" x14ac:dyDescent="0.3">
      <c r="B2084" s="383"/>
      <c r="C2084" s="383"/>
      <c r="D2084" s="384"/>
      <c r="E2084" s="382"/>
      <c r="F2084" s="200"/>
    </row>
    <row r="2085" spans="2:6" s="286" customFormat="1" x14ac:dyDescent="0.3">
      <c r="B2085" s="383"/>
      <c r="C2085" s="383"/>
      <c r="D2085" s="384"/>
      <c r="E2085" s="382"/>
      <c r="F2085" s="200"/>
    </row>
    <row r="2086" spans="2:6" s="286" customFormat="1" x14ac:dyDescent="0.3">
      <c r="B2086" s="383"/>
      <c r="C2086" s="383"/>
      <c r="D2086" s="384"/>
      <c r="E2086" s="382"/>
      <c r="F2086" s="200"/>
    </row>
    <row r="2087" spans="2:6" s="286" customFormat="1" x14ac:dyDescent="0.3">
      <c r="B2087" s="383"/>
      <c r="C2087" s="383"/>
      <c r="D2087" s="384"/>
      <c r="E2087" s="382"/>
      <c r="F2087" s="200"/>
    </row>
    <row r="2088" spans="2:6" s="286" customFormat="1" x14ac:dyDescent="0.3">
      <c r="B2088" s="383"/>
      <c r="C2088" s="383"/>
      <c r="D2088" s="384"/>
      <c r="E2088" s="382"/>
      <c r="F2088" s="200"/>
    </row>
    <row r="2089" spans="2:6" s="286" customFormat="1" x14ac:dyDescent="0.3">
      <c r="B2089" s="383"/>
      <c r="C2089" s="383"/>
      <c r="D2089" s="384"/>
      <c r="E2089" s="382"/>
      <c r="F2089" s="200"/>
    </row>
    <row r="2090" spans="2:6" s="286" customFormat="1" x14ac:dyDescent="0.3">
      <c r="B2090" s="383"/>
      <c r="C2090" s="383"/>
      <c r="D2090" s="384"/>
      <c r="E2090" s="382"/>
      <c r="F2090" s="200"/>
    </row>
    <row r="2091" spans="2:6" s="286" customFormat="1" x14ac:dyDescent="0.3">
      <c r="B2091" s="383"/>
      <c r="C2091" s="383"/>
      <c r="D2091" s="384"/>
      <c r="E2091" s="382"/>
      <c r="F2091" s="200"/>
    </row>
    <row r="2092" spans="2:6" s="286" customFormat="1" x14ac:dyDescent="0.3">
      <c r="B2092" s="383"/>
      <c r="C2092" s="383"/>
      <c r="D2092" s="384"/>
      <c r="E2092" s="382"/>
      <c r="F2092" s="200"/>
    </row>
    <row r="2093" spans="2:6" s="286" customFormat="1" x14ac:dyDescent="0.3">
      <c r="B2093" s="383"/>
      <c r="C2093" s="383"/>
      <c r="D2093" s="384"/>
      <c r="E2093" s="382"/>
      <c r="F2093" s="200"/>
    </row>
    <row r="2094" spans="2:6" s="286" customFormat="1" x14ac:dyDescent="0.3">
      <c r="B2094" s="383"/>
      <c r="C2094" s="383"/>
      <c r="D2094" s="384"/>
      <c r="E2094" s="382"/>
      <c r="F2094" s="200"/>
    </row>
    <row r="2095" spans="2:6" s="286" customFormat="1" x14ac:dyDescent="0.3">
      <c r="B2095" s="383"/>
      <c r="C2095" s="383"/>
      <c r="D2095" s="384"/>
      <c r="E2095" s="382"/>
      <c r="F2095" s="200"/>
    </row>
    <row r="2096" spans="2:6" s="286" customFormat="1" x14ac:dyDescent="0.3">
      <c r="B2096" s="383"/>
      <c r="C2096" s="383"/>
      <c r="D2096" s="384"/>
      <c r="E2096" s="382"/>
      <c r="F2096" s="200"/>
    </row>
    <row r="2097" spans="2:6" s="286" customFormat="1" x14ac:dyDescent="0.3">
      <c r="B2097" s="383"/>
      <c r="C2097" s="383"/>
      <c r="D2097" s="384"/>
      <c r="E2097" s="382"/>
      <c r="F2097" s="200"/>
    </row>
    <row r="2098" spans="2:6" s="286" customFormat="1" x14ac:dyDescent="0.3">
      <c r="B2098" s="383"/>
      <c r="C2098" s="383"/>
      <c r="D2098" s="384"/>
      <c r="E2098" s="382"/>
      <c r="F2098" s="200"/>
    </row>
    <row r="2099" spans="2:6" s="286" customFormat="1" x14ac:dyDescent="0.3">
      <c r="B2099" s="383"/>
      <c r="C2099" s="383"/>
      <c r="D2099" s="384"/>
      <c r="E2099" s="382"/>
      <c r="F2099" s="200"/>
    </row>
    <row r="2100" spans="2:6" s="286" customFormat="1" x14ac:dyDescent="0.3">
      <c r="B2100" s="383"/>
      <c r="C2100" s="383"/>
      <c r="D2100" s="384"/>
      <c r="E2100" s="382"/>
      <c r="F2100" s="200"/>
    </row>
    <row r="2101" spans="2:6" s="286" customFormat="1" x14ac:dyDescent="0.3">
      <c r="B2101" s="383"/>
      <c r="C2101" s="383"/>
      <c r="D2101" s="384"/>
      <c r="E2101" s="382"/>
      <c r="F2101" s="200"/>
    </row>
    <row r="2102" spans="2:6" s="286" customFormat="1" x14ac:dyDescent="0.3">
      <c r="B2102" s="383"/>
      <c r="C2102" s="383"/>
      <c r="D2102" s="384"/>
      <c r="E2102" s="382"/>
      <c r="F2102" s="200"/>
    </row>
    <row r="2103" spans="2:6" s="286" customFormat="1" x14ac:dyDescent="0.3">
      <c r="B2103" s="383"/>
      <c r="C2103" s="383"/>
      <c r="D2103" s="384"/>
      <c r="E2103" s="382"/>
      <c r="F2103" s="200"/>
    </row>
    <row r="2104" spans="2:6" s="286" customFormat="1" x14ac:dyDescent="0.3">
      <c r="B2104" s="383"/>
      <c r="C2104" s="383"/>
      <c r="D2104" s="384"/>
      <c r="E2104" s="382"/>
      <c r="F2104" s="200"/>
    </row>
    <row r="2105" spans="2:6" s="286" customFormat="1" x14ac:dyDescent="0.3">
      <c r="B2105" s="383"/>
      <c r="C2105" s="383"/>
      <c r="D2105" s="384"/>
      <c r="E2105" s="382"/>
      <c r="F2105" s="200"/>
    </row>
    <row r="2106" spans="2:6" s="286" customFormat="1" x14ac:dyDescent="0.3">
      <c r="B2106" s="383"/>
      <c r="C2106" s="383"/>
      <c r="D2106" s="384"/>
      <c r="E2106" s="382"/>
      <c r="F2106" s="200"/>
    </row>
    <row r="2107" spans="2:6" s="286" customFormat="1" x14ac:dyDescent="0.3">
      <c r="B2107" s="383"/>
      <c r="C2107" s="383"/>
      <c r="D2107" s="384"/>
      <c r="E2107" s="382"/>
      <c r="F2107" s="200"/>
    </row>
    <row r="2108" spans="2:6" s="286" customFormat="1" x14ac:dyDescent="0.3">
      <c r="B2108" s="383"/>
      <c r="C2108" s="383"/>
      <c r="D2108" s="384"/>
      <c r="E2108" s="382"/>
      <c r="F2108" s="200"/>
    </row>
    <row r="2109" spans="2:6" s="286" customFormat="1" x14ac:dyDescent="0.3">
      <c r="B2109" s="383"/>
      <c r="C2109" s="383"/>
      <c r="D2109" s="384"/>
      <c r="E2109" s="382"/>
      <c r="F2109" s="200"/>
    </row>
    <row r="2110" spans="2:6" s="286" customFormat="1" x14ac:dyDescent="0.3">
      <c r="B2110" s="383"/>
      <c r="C2110" s="383"/>
      <c r="D2110" s="384"/>
      <c r="E2110" s="382"/>
      <c r="F2110" s="200"/>
    </row>
    <row r="2111" spans="2:6" s="286" customFormat="1" x14ac:dyDescent="0.3">
      <c r="B2111" s="383"/>
      <c r="C2111" s="383"/>
      <c r="D2111" s="384"/>
      <c r="E2111" s="382"/>
      <c r="F2111" s="200"/>
    </row>
    <row r="2112" spans="2:6" s="286" customFormat="1" x14ac:dyDescent="0.3">
      <c r="B2112" s="383"/>
      <c r="C2112" s="383"/>
      <c r="D2112" s="384"/>
      <c r="E2112" s="382"/>
      <c r="F2112" s="200"/>
    </row>
    <row r="2113" spans="2:6" s="286" customFormat="1" x14ac:dyDescent="0.3">
      <c r="B2113" s="383"/>
      <c r="C2113" s="383"/>
      <c r="D2113" s="384"/>
      <c r="E2113" s="382"/>
      <c r="F2113" s="200"/>
    </row>
    <row r="2114" spans="2:6" s="286" customFormat="1" x14ac:dyDescent="0.3">
      <c r="B2114" s="383"/>
      <c r="C2114" s="383"/>
      <c r="D2114" s="384"/>
      <c r="E2114" s="382"/>
      <c r="F2114" s="200"/>
    </row>
    <row r="2115" spans="2:6" s="286" customFormat="1" x14ac:dyDescent="0.3">
      <c r="B2115" s="383"/>
      <c r="C2115" s="383"/>
      <c r="D2115" s="384"/>
      <c r="E2115" s="382"/>
      <c r="F2115" s="200"/>
    </row>
    <row r="2116" spans="2:6" s="286" customFormat="1" x14ac:dyDescent="0.3">
      <c r="B2116" s="383"/>
      <c r="C2116" s="383"/>
      <c r="D2116" s="384"/>
      <c r="E2116" s="382"/>
      <c r="F2116" s="200"/>
    </row>
    <row r="2117" spans="2:6" s="286" customFormat="1" x14ac:dyDescent="0.3">
      <c r="B2117" s="383"/>
      <c r="C2117" s="383"/>
      <c r="D2117" s="384"/>
      <c r="E2117" s="382"/>
      <c r="F2117" s="200"/>
    </row>
    <row r="2118" spans="2:6" s="286" customFormat="1" x14ac:dyDescent="0.3">
      <c r="B2118" s="383"/>
      <c r="C2118" s="383"/>
      <c r="D2118" s="384"/>
      <c r="E2118" s="382"/>
      <c r="F2118" s="200"/>
    </row>
    <row r="2119" spans="2:6" s="286" customFormat="1" x14ac:dyDescent="0.3">
      <c r="B2119" s="383"/>
      <c r="C2119" s="383"/>
      <c r="D2119" s="384"/>
      <c r="E2119" s="382"/>
      <c r="F2119" s="200"/>
    </row>
    <row r="2120" spans="2:6" s="286" customFormat="1" x14ac:dyDescent="0.3">
      <c r="B2120" s="383"/>
      <c r="C2120" s="383"/>
      <c r="D2120" s="384"/>
      <c r="E2120" s="382"/>
      <c r="F2120" s="200"/>
    </row>
    <row r="2121" spans="2:6" s="286" customFormat="1" x14ac:dyDescent="0.3">
      <c r="B2121" s="383"/>
      <c r="C2121" s="383"/>
      <c r="D2121" s="384"/>
      <c r="E2121" s="382"/>
      <c r="F2121" s="200"/>
    </row>
    <row r="2122" spans="2:6" s="286" customFormat="1" x14ac:dyDescent="0.3">
      <c r="B2122" s="383"/>
      <c r="C2122" s="383"/>
      <c r="D2122" s="384"/>
      <c r="E2122" s="382"/>
      <c r="F2122" s="200"/>
    </row>
    <row r="2123" spans="2:6" s="286" customFormat="1" x14ac:dyDescent="0.3">
      <c r="B2123" s="383"/>
      <c r="C2123" s="383"/>
      <c r="D2123" s="384"/>
      <c r="E2123" s="382"/>
      <c r="F2123" s="200"/>
    </row>
    <row r="2124" spans="2:6" s="286" customFormat="1" x14ac:dyDescent="0.3">
      <c r="B2124" s="383"/>
      <c r="C2124" s="383"/>
      <c r="D2124" s="384"/>
      <c r="E2124" s="382"/>
      <c r="F2124" s="200"/>
    </row>
    <row r="2125" spans="2:6" s="286" customFormat="1" x14ac:dyDescent="0.3">
      <c r="B2125" s="383"/>
      <c r="C2125" s="383"/>
      <c r="D2125" s="384"/>
      <c r="E2125" s="382"/>
      <c r="F2125" s="200"/>
    </row>
    <row r="2126" spans="2:6" s="286" customFormat="1" x14ac:dyDescent="0.3">
      <c r="B2126" s="383"/>
      <c r="C2126" s="383"/>
      <c r="D2126" s="384"/>
      <c r="E2126" s="382"/>
      <c r="F2126" s="200"/>
    </row>
    <row r="2127" spans="2:6" s="286" customFormat="1" x14ac:dyDescent="0.3">
      <c r="B2127" s="383"/>
      <c r="C2127" s="383"/>
      <c r="D2127" s="384"/>
      <c r="E2127" s="382"/>
      <c r="F2127" s="200"/>
    </row>
    <row r="2128" spans="2:6" s="286" customFormat="1" x14ac:dyDescent="0.3">
      <c r="B2128" s="383"/>
      <c r="C2128" s="383"/>
      <c r="D2128" s="384"/>
      <c r="E2128" s="382"/>
      <c r="F2128" s="200"/>
    </row>
    <row r="2129" spans="2:6" s="286" customFormat="1" x14ac:dyDescent="0.3">
      <c r="B2129" s="383"/>
      <c r="C2129" s="383"/>
      <c r="D2129" s="384"/>
      <c r="E2129" s="382"/>
      <c r="F2129" s="200"/>
    </row>
    <row r="2130" spans="2:6" s="286" customFormat="1" x14ac:dyDescent="0.3">
      <c r="B2130" s="383"/>
      <c r="C2130" s="383"/>
      <c r="D2130" s="384"/>
      <c r="E2130" s="382"/>
      <c r="F2130" s="200"/>
    </row>
    <row r="2131" spans="2:6" s="286" customFormat="1" x14ac:dyDescent="0.3">
      <c r="B2131" s="383"/>
      <c r="C2131" s="383"/>
      <c r="D2131" s="384"/>
      <c r="E2131" s="382"/>
      <c r="F2131" s="200"/>
    </row>
    <row r="2132" spans="2:6" s="286" customFormat="1" x14ac:dyDescent="0.3">
      <c r="B2132" s="383"/>
      <c r="C2132" s="383"/>
      <c r="D2132" s="384"/>
      <c r="E2132" s="382"/>
      <c r="F2132" s="200"/>
    </row>
    <row r="2133" spans="2:6" s="286" customFormat="1" x14ac:dyDescent="0.3">
      <c r="B2133" s="383"/>
      <c r="C2133" s="383"/>
      <c r="D2133" s="384"/>
      <c r="E2133" s="382"/>
      <c r="F2133" s="200"/>
    </row>
    <row r="2134" spans="2:6" s="286" customFormat="1" x14ac:dyDescent="0.3">
      <c r="B2134" s="383"/>
      <c r="C2134" s="383"/>
      <c r="D2134" s="384"/>
      <c r="E2134" s="382"/>
      <c r="F2134" s="200"/>
    </row>
    <row r="2135" spans="2:6" s="286" customFormat="1" x14ac:dyDescent="0.3">
      <c r="B2135" s="383"/>
      <c r="C2135" s="383"/>
      <c r="D2135" s="384"/>
      <c r="E2135" s="382"/>
      <c r="F2135" s="200"/>
    </row>
    <row r="2136" spans="2:6" s="286" customFormat="1" x14ac:dyDescent="0.3">
      <c r="B2136" s="383"/>
      <c r="C2136" s="383"/>
      <c r="D2136" s="384"/>
      <c r="E2136" s="382"/>
      <c r="F2136" s="200"/>
    </row>
    <row r="2137" spans="2:6" s="286" customFormat="1" x14ac:dyDescent="0.3">
      <c r="B2137" s="383"/>
      <c r="C2137" s="383"/>
      <c r="D2137" s="384"/>
      <c r="E2137" s="382"/>
      <c r="F2137" s="200"/>
    </row>
    <row r="2138" spans="2:6" s="286" customFormat="1" x14ac:dyDescent="0.3">
      <c r="B2138" s="383"/>
      <c r="C2138" s="383"/>
      <c r="D2138" s="384"/>
      <c r="E2138" s="382"/>
      <c r="F2138" s="200"/>
    </row>
    <row r="2139" spans="2:6" s="286" customFormat="1" x14ac:dyDescent="0.3">
      <c r="B2139" s="383"/>
      <c r="C2139" s="383"/>
      <c r="D2139" s="384"/>
      <c r="E2139" s="382"/>
      <c r="F2139" s="200"/>
    </row>
    <row r="2140" spans="2:6" s="286" customFormat="1" x14ac:dyDescent="0.3">
      <c r="B2140" s="383"/>
      <c r="C2140" s="383"/>
      <c r="D2140" s="384"/>
      <c r="E2140" s="382"/>
      <c r="F2140" s="200"/>
    </row>
    <row r="2141" spans="2:6" s="286" customFormat="1" x14ac:dyDescent="0.3">
      <c r="B2141" s="383"/>
      <c r="C2141" s="383"/>
      <c r="D2141" s="384"/>
      <c r="E2141" s="382"/>
      <c r="F2141" s="200"/>
    </row>
    <row r="2142" spans="2:6" s="286" customFormat="1" x14ac:dyDescent="0.3">
      <c r="B2142" s="383"/>
      <c r="C2142" s="383"/>
      <c r="D2142" s="384"/>
      <c r="E2142" s="382"/>
      <c r="F2142" s="200"/>
    </row>
    <row r="2143" spans="2:6" s="286" customFormat="1" x14ac:dyDescent="0.3">
      <c r="B2143" s="383"/>
      <c r="C2143" s="383"/>
      <c r="D2143" s="384"/>
      <c r="E2143" s="382"/>
      <c r="F2143" s="200"/>
    </row>
    <row r="2144" spans="2:6" s="286" customFormat="1" x14ac:dyDescent="0.3">
      <c r="B2144" s="383"/>
      <c r="C2144" s="383"/>
      <c r="D2144" s="384"/>
      <c r="E2144" s="382"/>
      <c r="F2144" s="200"/>
    </row>
    <row r="2145" spans="2:6" s="286" customFormat="1" x14ac:dyDescent="0.3">
      <c r="B2145" s="383"/>
      <c r="C2145" s="383"/>
      <c r="D2145" s="384"/>
      <c r="E2145" s="382"/>
      <c r="F2145" s="200"/>
    </row>
    <row r="2146" spans="2:6" s="286" customFormat="1" x14ac:dyDescent="0.3">
      <c r="B2146" s="383"/>
      <c r="C2146" s="383"/>
      <c r="D2146" s="384"/>
      <c r="E2146" s="382"/>
      <c r="F2146" s="200"/>
    </row>
    <row r="2147" spans="2:6" s="286" customFormat="1" x14ac:dyDescent="0.3">
      <c r="B2147" s="383"/>
      <c r="C2147" s="383"/>
      <c r="D2147" s="384"/>
      <c r="E2147" s="382"/>
      <c r="F2147" s="200"/>
    </row>
    <row r="2148" spans="2:6" s="286" customFormat="1" x14ac:dyDescent="0.3">
      <c r="B2148" s="383"/>
      <c r="C2148" s="383"/>
      <c r="D2148" s="384"/>
      <c r="E2148" s="382"/>
      <c r="F2148" s="200"/>
    </row>
    <row r="2149" spans="2:6" s="286" customFormat="1" x14ac:dyDescent="0.3">
      <c r="B2149" s="383"/>
      <c r="C2149" s="383"/>
      <c r="D2149" s="384"/>
      <c r="E2149" s="382"/>
      <c r="F2149" s="200"/>
    </row>
    <row r="2150" spans="2:6" s="286" customFormat="1" x14ac:dyDescent="0.3">
      <c r="B2150" s="383"/>
      <c r="C2150" s="383"/>
      <c r="D2150" s="384"/>
      <c r="E2150" s="382"/>
      <c r="F2150" s="200"/>
    </row>
    <row r="2151" spans="2:6" s="286" customFormat="1" x14ac:dyDescent="0.3">
      <c r="B2151" s="383"/>
      <c r="C2151" s="383"/>
      <c r="D2151" s="384"/>
      <c r="E2151" s="382"/>
      <c r="F2151" s="200"/>
    </row>
    <row r="2152" spans="2:6" s="286" customFormat="1" x14ac:dyDescent="0.3">
      <c r="B2152" s="383"/>
      <c r="C2152" s="383"/>
      <c r="D2152" s="384"/>
      <c r="E2152" s="382"/>
      <c r="F2152" s="200"/>
    </row>
    <row r="2153" spans="2:6" s="286" customFormat="1" x14ac:dyDescent="0.3">
      <c r="B2153" s="383"/>
      <c r="C2153" s="383"/>
      <c r="D2153" s="384"/>
      <c r="E2153" s="382"/>
      <c r="F2153" s="200"/>
    </row>
    <row r="2154" spans="2:6" s="286" customFormat="1" x14ac:dyDescent="0.3">
      <c r="B2154" s="383"/>
      <c r="C2154" s="383"/>
      <c r="D2154" s="384"/>
      <c r="E2154" s="382"/>
      <c r="F2154" s="200"/>
    </row>
    <row r="2155" spans="2:6" s="286" customFormat="1" x14ac:dyDescent="0.3">
      <c r="B2155" s="383"/>
      <c r="C2155" s="383"/>
      <c r="D2155" s="384"/>
      <c r="E2155" s="382"/>
      <c r="F2155" s="200"/>
    </row>
    <row r="2156" spans="2:6" s="286" customFormat="1" x14ac:dyDescent="0.3">
      <c r="B2156" s="383"/>
      <c r="C2156" s="383"/>
      <c r="D2156" s="384"/>
      <c r="E2156" s="382"/>
      <c r="F2156" s="200"/>
    </row>
    <row r="2157" spans="2:6" s="286" customFormat="1" x14ac:dyDescent="0.3">
      <c r="B2157" s="383"/>
      <c r="C2157" s="383"/>
      <c r="D2157" s="384"/>
      <c r="E2157" s="382"/>
      <c r="F2157" s="200"/>
    </row>
    <row r="2158" spans="2:6" s="286" customFormat="1" x14ac:dyDescent="0.3">
      <c r="B2158" s="383"/>
      <c r="C2158" s="383"/>
      <c r="D2158" s="384"/>
      <c r="E2158" s="382"/>
      <c r="F2158" s="200"/>
    </row>
    <row r="2159" spans="2:6" s="286" customFormat="1" x14ac:dyDescent="0.3">
      <c r="B2159" s="383"/>
      <c r="C2159" s="383"/>
      <c r="D2159" s="384"/>
      <c r="E2159" s="382"/>
      <c r="F2159" s="200"/>
    </row>
    <row r="2160" spans="2:6" s="286" customFormat="1" x14ac:dyDescent="0.3">
      <c r="B2160" s="383"/>
      <c r="C2160" s="383"/>
      <c r="D2160" s="384"/>
      <c r="E2160" s="382"/>
      <c r="F2160" s="200"/>
    </row>
    <row r="2161" spans="2:6" s="286" customFormat="1" x14ac:dyDescent="0.3">
      <c r="B2161" s="383"/>
      <c r="C2161" s="383"/>
      <c r="D2161" s="384"/>
      <c r="E2161" s="382"/>
      <c r="F2161" s="200"/>
    </row>
    <row r="2162" spans="2:6" s="286" customFormat="1" x14ac:dyDescent="0.3">
      <c r="B2162" s="383"/>
      <c r="C2162" s="383"/>
      <c r="D2162" s="384"/>
      <c r="E2162" s="382"/>
      <c r="F2162" s="200"/>
    </row>
    <row r="2163" spans="2:6" s="286" customFormat="1" x14ac:dyDescent="0.3">
      <c r="B2163" s="383"/>
      <c r="C2163" s="383"/>
      <c r="D2163" s="384"/>
      <c r="E2163" s="382"/>
      <c r="F2163" s="200"/>
    </row>
    <row r="2164" spans="2:6" s="286" customFormat="1" x14ac:dyDescent="0.3">
      <c r="B2164" s="383"/>
      <c r="C2164" s="383"/>
      <c r="D2164" s="384"/>
      <c r="E2164" s="382"/>
      <c r="F2164" s="200"/>
    </row>
    <row r="2165" spans="2:6" s="286" customFormat="1" x14ac:dyDescent="0.3">
      <c r="B2165" s="383"/>
      <c r="C2165" s="383"/>
      <c r="D2165" s="384"/>
      <c r="E2165" s="382"/>
      <c r="F2165" s="200"/>
    </row>
    <row r="2166" spans="2:6" s="286" customFormat="1" x14ac:dyDescent="0.3">
      <c r="B2166" s="383"/>
      <c r="C2166" s="383"/>
      <c r="D2166" s="384"/>
      <c r="E2166" s="382"/>
      <c r="F2166" s="200"/>
    </row>
    <row r="2167" spans="2:6" s="286" customFormat="1" x14ac:dyDescent="0.3">
      <c r="B2167" s="383"/>
      <c r="C2167" s="383"/>
      <c r="D2167" s="384"/>
      <c r="E2167" s="382"/>
      <c r="F2167" s="200"/>
    </row>
    <row r="2168" spans="2:6" s="286" customFormat="1" x14ac:dyDescent="0.3">
      <c r="B2168" s="383"/>
      <c r="C2168" s="383"/>
      <c r="D2168" s="384"/>
      <c r="E2168" s="382"/>
      <c r="F2168" s="200"/>
    </row>
    <row r="2169" spans="2:6" s="286" customFormat="1" x14ac:dyDescent="0.3">
      <c r="B2169" s="383"/>
      <c r="C2169" s="383"/>
      <c r="D2169" s="384"/>
      <c r="E2169" s="382"/>
      <c r="F2169" s="200"/>
    </row>
    <row r="2170" spans="2:6" s="286" customFormat="1" x14ac:dyDescent="0.3">
      <c r="B2170" s="383"/>
      <c r="C2170" s="383"/>
      <c r="D2170" s="384"/>
      <c r="E2170" s="382"/>
      <c r="F2170" s="200"/>
    </row>
    <row r="2171" spans="2:6" s="286" customFormat="1" x14ac:dyDescent="0.3">
      <c r="B2171" s="383"/>
      <c r="C2171" s="383"/>
      <c r="D2171" s="384"/>
      <c r="E2171" s="382"/>
      <c r="F2171" s="200"/>
    </row>
    <row r="2172" spans="2:6" s="286" customFormat="1" x14ac:dyDescent="0.3">
      <c r="B2172" s="383"/>
      <c r="C2172" s="383"/>
      <c r="D2172" s="384"/>
      <c r="E2172" s="382"/>
      <c r="F2172" s="200"/>
    </row>
    <row r="2173" spans="2:6" s="286" customFormat="1" x14ac:dyDescent="0.3">
      <c r="B2173" s="383"/>
      <c r="C2173" s="383"/>
      <c r="D2173" s="384"/>
      <c r="E2173" s="382"/>
      <c r="F2173" s="200"/>
    </row>
    <row r="2174" spans="2:6" s="286" customFormat="1" x14ac:dyDescent="0.3">
      <c r="B2174" s="383"/>
      <c r="C2174" s="383"/>
      <c r="D2174" s="384"/>
      <c r="E2174" s="382"/>
      <c r="F2174" s="200"/>
    </row>
    <row r="2175" spans="2:6" s="286" customFormat="1" x14ac:dyDescent="0.3">
      <c r="B2175" s="383"/>
      <c r="C2175" s="383"/>
      <c r="D2175" s="384"/>
      <c r="E2175" s="382"/>
      <c r="F2175" s="200"/>
    </row>
    <row r="2176" spans="2:6" s="286" customFormat="1" x14ac:dyDescent="0.3">
      <c r="B2176" s="383"/>
      <c r="C2176" s="383"/>
      <c r="D2176" s="384"/>
      <c r="E2176" s="382"/>
      <c r="F2176" s="200"/>
    </row>
    <row r="2177" spans="2:6" s="286" customFormat="1" x14ac:dyDescent="0.3">
      <c r="B2177" s="383"/>
      <c r="C2177" s="383"/>
      <c r="D2177" s="384"/>
      <c r="E2177" s="382"/>
      <c r="F2177" s="200"/>
    </row>
    <row r="2178" spans="2:6" s="286" customFormat="1" x14ac:dyDescent="0.3">
      <c r="B2178" s="383"/>
      <c r="C2178" s="383"/>
      <c r="D2178" s="384"/>
      <c r="E2178" s="382"/>
      <c r="F2178" s="200"/>
    </row>
    <row r="2179" spans="2:6" s="286" customFormat="1" x14ac:dyDescent="0.3">
      <c r="B2179" s="383"/>
      <c r="C2179" s="383"/>
      <c r="D2179" s="384"/>
      <c r="E2179" s="382"/>
      <c r="F2179" s="200"/>
    </row>
    <row r="2180" spans="2:6" s="286" customFormat="1" x14ac:dyDescent="0.3">
      <c r="B2180" s="383"/>
      <c r="C2180" s="383"/>
      <c r="D2180" s="384"/>
      <c r="E2180" s="382"/>
      <c r="F2180" s="200"/>
    </row>
    <row r="2181" spans="2:6" s="286" customFormat="1" x14ac:dyDescent="0.3">
      <c r="B2181" s="383"/>
      <c r="C2181" s="383"/>
      <c r="D2181" s="384"/>
      <c r="E2181" s="382"/>
      <c r="F2181" s="200"/>
    </row>
    <row r="2182" spans="2:6" s="286" customFormat="1" x14ac:dyDescent="0.3">
      <c r="B2182" s="383"/>
      <c r="C2182" s="383"/>
      <c r="D2182" s="384"/>
      <c r="E2182" s="382"/>
      <c r="F2182" s="200"/>
    </row>
    <row r="2183" spans="2:6" s="286" customFormat="1" x14ac:dyDescent="0.3">
      <c r="B2183" s="383"/>
      <c r="C2183" s="383"/>
      <c r="D2183" s="384"/>
      <c r="E2183" s="382"/>
      <c r="F2183" s="200"/>
    </row>
    <row r="2184" spans="2:6" s="286" customFormat="1" x14ac:dyDescent="0.3">
      <c r="B2184" s="383"/>
      <c r="C2184" s="383"/>
      <c r="D2184" s="384"/>
      <c r="E2184" s="382"/>
      <c r="F2184" s="200"/>
    </row>
    <row r="2185" spans="2:6" s="286" customFormat="1" x14ac:dyDescent="0.3">
      <c r="B2185" s="383"/>
      <c r="C2185" s="383"/>
      <c r="D2185" s="384"/>
      <c r="E2185" s="382"/>
      <c r="F2185" s="200"/>
    </row>
    <row r="2186" spans="2:6" s="286" customFormat="1" x14ac:dyDescent="0.3">
      <c r="B2186" s="383"/>
      <c r="C2186" s="383"/>
      <c r="D2186" s="384"/>
      <c r="E2186" s="382"/>
      <c r="F2186" s="200"/>
    </row>
    <row r="2187" spans="2:6" s="286" customFormat="1" x14ac:dyDescent="0.3">
      <c r="B2187" s="383"/>
      <c r="C2187" s="383"/>
      <c r="D2187" s="384"/>
      <c r="E2187" s="382"/>
      <c r="F2187" s="200"/>
    </row>
    <row r="2188" spans="2:6" s="286" customFormat="1" x14ac:dyDescent="0.3">
      <c r="B2188" s="383"/>
      <c r="C2188" s="383"/>
      <c r="D2188" s="384"/>
      <c r="E2188" s="382"/>
      <c r="F2188" s="200"/>
    </row>
    <row r="2189" spans="2:6" s="286" customFormat="1" x14ac:dyDescent="0.3">
      <c r="B2189" s="383"/>
      <c r="C2189" s="383"/>
      <c r="D2189" s="384"/>
      <c r="E2189" s="382"/>
      <c r="F2189" s="200"/>
    </row>
    <row r="2190" spans="2:6" s="286" customFormat="1" x14ac:dyDescent="0.3">
      <c r="B2190" s="383"/>
      <c r="C2190" s="383"/>
      <c r="D2190" s="384"/>
      <c r="E2190" s="382"/>
      <c r="F2190" s="200"/>
    </row>
    <row r="2191" spans="2:6" s="286" customFormat="1" x14ac:dyDescent="0.3">
      <c r="B2191" s="383"/>
      <c r="C2191" s="383"/>
      <c r="D2191" s="384"/>
      <c r="E2191" s="382"/>
      <c r="F2191" s="200"/>
    </row>
    <row r="2192" spans="2:6" s="286" customFormat="1" x14ac:dyDescent="0.3">
      <c r="B2192" s="383"/>
      <c r="C2192" s="383"/>
      <c r="D2192" s="384"/>
      <c r="E2192" s="382"/>
      <c r="F2192" s="200"/>
    </row>
    <row r="2193" spans="2:6" s="286" customFormat="1" x14ac:dyDescent="0.3">
      <c r="B2193" s="383"/>
      <c r="C2193" s="383"/>
      <c r="D2193" s="384"/>
      <c r="E2193" s="382"/>
      <c r="F2193" s="200"/>
    </row>
    <row r="2194" spans="2:6" s="286" customFormat="1" x14ac:dyDescent="0.3">
      <c r="B2194" s="383"/>
      <c r="C2194" s="383"/>
      <c r="D2194" s="384"/>
      <c r="E2194" s="382"/>
      <c r="F2194" s="200"/>
    </row>
    <row r="2195" spans="2:6" s="286" customFormat="1" x14ac:dyDescent="0.3">
      <c r="B2195" s="383"/>
      <c r="C2195" s="383"/>
      <c r="D2195" s="384"/>
      <c r="E2195" s="382"/>
      <c r="F2195" s="200"/>
    </row>
    <row r="2196" spans="2:6" s="286" customFormat="1" x14ac:dyDescent="0.3">
      <c r="B2196" s="383"/>
      <c r="C2196" s="383"/>
      <c r="D2196" s="384"/>
      <c r="E2196" s="382"/>
      <c r="F2196" s="200"/>
    </row>
    <row r="2197" spans="2:6" s="286" customFormat="1" x14ac:dyDescent="0.3">
      <c r="B2197" s="383"/>
      <c r="C2197" s="383"/>
      <c r="D2197" s="384"/>
      <c r="E2197" s="382"/>
      <c r="F2197" s="200"/>
    </row>
    <row r="2198" spans="2:6" s="286" customFormat="1" x14ac:dyDescent="0.3">
      <c r="B2198" s="383"/>
      <c r="C2198" s="383"/>
      <c r="D2198" s="384"/>
      <c r="E2198" s="382"/>
      <c r="F2198" s="200"/>
    </row>
    <row r="2199" spans="2:6" s="286" customFormat="1" x14ac:dyDescent="0.3">
      <c r="B2199" s="383"/>
      <c r="C2199" s="383"/>
      <c r="D2199" s="384"/>
      <c r="E2199" s="382"/>
      <c r="F2199" s="200"/>
    </row>
    <row r="2200" spans="2:6" s="286" customFormat="1" x14ac:dyDescent="0.3">
      <c r="B2200" s="383"/>
      <c r="C2200" s="383"/>
      <c r="D2200" s="384"/>
      <c r="E2200" s="382"/>
      <c r="F2200" s="200"/>
    </row>
    <row r="2201" spans="2:6" s="286" customFormat="1" x14ac:dyDescent="0.3">
      <c r="B2201" s="383"/>
      <c r="C2201" s="383"/>
      <c r="D2201" s="384"/>
      <c r="E2201" s="382"/>
      <c r="F2201" s="200"/>
    </row>
    <row r="2202" spans="2:6" s="286" customFormat="1" x14ac:dyDescent="0.3">
      <c r="B2202" s="383"/>
      <c r="C2202" s="383"/>
      <c r="D2202" s="384"/>
      <c r="E2202" s="382"/>
      <c r="F2202" s="200"/>
    </row>
    <row r="2203" spans="2:6" s="286" customFormat="1" x14ac:dyDescent="0.3">
      <c r="B2203" s="383"/>
      <c r="C2203" s="383"/>
      <c r="D2203" s="384"/>
      <c r="E2203" s="382"/>
      <c r="F2203" s="200"/>
    </row>
    <row r="2204" spans="2:6" s="286" customFormat="1" x14ac:dyDescent="0.3">
      <c r="B2204" s="383"/>
      <c r="C2204" s="383"/>
      <c r="D2204" s="384"/>
      <c r="E2204" s="382"/>
      <c r="F2204" s="200"/>
    </row>
    <row r="2205" spans="2:6" s="286" customFormat="1" x14ac:dyDescent="0.3">
      <c r="B2205" s="383"/>
      <c r="C2205" s="383"/>
      <c r="D2205" s="384"/>
      <c r="E2205" s="382"/>
      <c r="F2205" s="200"/>
    </row>
    <row r="2206" spans="2:6" s="286" customFormat="1" x14ac:dyDescent="0.3">
      <c r="B2206" s="383"/>
      <c r="C2206" s="383"/>
      <c r="D2206" s="384"/>
      <c r="E2206" s="382"/>
      <c r="F2206" s="200"/>
    </row>
    <row r="2207" spans="2:6" s="286" customFormat="1" x14ac:dyDescent="0.3">
      <c r="B2207" s="383"/>
      <c r="C2207" s="383"/>
      <c r="D2207" s="384"/>
      <c r="E2207" s="382"/>
      <c r="F2207" s="200"/>
    </row>
    <row r="2208" spans="2:6" s="286" customFormat="1" x14ac:dyDescent="0.3">
      <c r="B2208" s="383"/>
      <c r="C2208" s="383"/>
      <c r="D2208" s="384"/>
      <c r="E2208" s="382"/>
      <c r="F2208" s="200"/>
    </row>
    <row r="2209" spans="2:6" s="286" customFormat="1" x14ac:dyDescent="0.3">
      <c r="B2209" s="383"/>
      <c r="C2209" s="383"/>
      <c r="D2209" s="384"/>
      <c r="E2209" s="382"/>
      <c r="F2209" s="200"/>
    </row>
    <row r="2210" spans="2:6" s="286" customFormat="1" x14ac:dyDescent="0.3">
      <c r="B2210" s="383"/>
      <c r="C2210" s="383"/>
      <c r="D2210" s="384"/>
      <c r="E2210" s="382"/>
      <c r="F2210" s="200"/>
    </row>
    <row r="2211" spans="2:6" s="286" customFormat="1" x14ac:dyDescent="0.3">
      <c r="B2211" s="383"/>
      <c r="C2211" s="383"/>
      <c r="D2211" s="384"/>
      <c r="E2211" s="382"/>
      <c r="F2211" s="200"/>
    </row>
    <row r="2212" spans="2:6" s="286" customFormat="1" x14ac:dyDescent="0.3">
      <c r="B2212" s="383"/>
      <c r="C2212" s="383"/>
      <c r="D2212" s="384"/>
      <c r="E2212" s="382"/>
      <c r="F2212" s="200"/>
    </row>
    <row r="2213" spans="2:6" s="286" customFormat="1" x14ac:dyDescent="0.3">
      <c r="B2213" s="383"/>
      <c r="C2213" s="383"/>
      <c r="D2213" s="384"/>
      <c r="E2213" s="382"/>
      <c r="F2213" s="200"/>
    </row>
    <row r="2214" spans="2:6" s="286" customFormat="1" x14ac:dyDescent="0.3">
      <c r="B2214" s="383"/>
      <c r="C2214" s="383"/>
      <c r="D2214" s="384"/>
      <c r="E2214" s="382"/>
      <c r="F2214" s="200"/>
    </row>
    <row r="2215" spans="2:6" s="286" customFormat="1" x14ac:dyDescent="0.3">
      <c r="B2215" s="383"/>
      <c r="C2215" s="383"/>
      <c r="D2215" s="384"/>
      <c r="E2215" s="382"/>
      <c r="F2215" s="200"/>
    </row>
    <row r="2216" spans="2:6" s="286" customFormat="1" x14ac:dyDescent="0.3">
      <c r="B2216" s="383"/>
      <c r="C2216" s="383"/>
      <c r="D2216" s="384"/>
      <c r="E2216" s="382"/>
      <c r="F2216" s="200"/>
    </row>
    <row r="2217" spans="2:6" s="286" customFormat="1" x14ac:dyDescent="0.3">
      <c r="B2217" s="383"/>
      <c r="C2217" s="383"/>
      <c r="D2217" s="384"/>
      <c r="E2217" s="382"/>
      <c r="F2217" s="200"/>
    </row>
    <row r="2218" spans="2:6" s="286" customFormat="1" x14ac:dyDescent="0.3">
      <c r="B2218" s="383"/>
      <c r="C2218" s="383"/>
      <c r="D2218" s="384"/>
      <c r="E2218" s="382"/>
      <c r="F2218" s="200"/>
    </row>
    <row r="2219" spans="2:6" s="286" customFormat="1" x14ac:dyDescent="0.3">
      <c r="B2219" s="383"/>
      <c r="C2219" s="383"/>
      <c r="D2219" s="384"/>
      <c r="E2219" s="382"/>
      <c r="F2219" s="200"/>
    </row>
    <row r="2220" spans="2:6" s="286" customFormat="1" x14ac:dyDescent="0.3">
      <c r="B2220" s="383"/>
      <c r="C2220" s="383"/>
      <c r="D2220" s="384"/>
      <c r="E2220" s="382"/>
      <c r="F2220" s="200"/>
    </row>
    <row r="2221" spans="2:6" s="286" customFormat="1" x14ac:dyDescent="0.3">
      <c r="B2221" s="383"/>
      <c r="C2221" s="383"/>
      <c r="D2221" s="384"/>
      <c r="E2221" s="382"/>
      <c r="F2221" s="200"/>
    </row>
    <row r="2222" spans="2:6" s="286" customFormat="1" x14ac:dyDescent="0.3">
      <c r="B2222" s="383"/>
      <c r="C2222" s="383"/>
      <c r="D2222" s="384"/>
      <c r="E2222" s="382"/>
      <c r="F2222" s="200"/>
    </row>
    <row r="2223" spans="2:6" s="286" customFormat="1" x14ac:dyDescent="0.3">
      <c r="B2223" s="383"/>
      <c r="C2223" s="383"/>
      <c r="D2223" s="384"/>
      <c r="E2223" s="382"/>
      <c r="F2223" s="200"/>
    </row>
    <row r="2224" spans="2:6" s="286" customFormat="1" x14ac:dyDescent="0.3">
      <c r="B2224" s="383"/>
      <c r="C2224" s="383"/>
      <c r="D2224" s="384"/>
      <c r="E2224" s="382"/>
      <c r="F2224" s="200"/>
    </row>
    <row r="2225" spans="2:6" s="286" customFormat="1" x14ac:dyDescent="0.3">
      <c r="B2225" s="383"/>
      <c r="C2225" s="383"/>
      <c r="D2225" s="384"/>
      <c r="E2225" s="382"/>
      <c r="F2225" s="200"/>
    </row>
    <row r="2226" spans="2:6" s="286" customFormat="1" x14ac:dyDescent="0.3">
      <c r="B2226" s="383"/>
      <c r="C2226" s="383"/>
      <c r="D2226" s="384"/>
      <c r="E2226" s="382"/>
      <c r="F2226" s="200"/>
    </row>
    <row r="2227" spans="2:6" s="286" customFormat="1" x14ac:dyDescent="0.3">
      <c r="B2227" s="383"/>
      <c r="C2227" s="383"/>
      <c r="D2227" s="384"/>
      <c r="E2227" s="382"/>
      <c r="F2227" s="200"/>
    </row>
    <row r="2228" spans="2:6" s="286" customFormat="1" x14ac:dyDescent="0.3">
      <c r="B2228" s="383"/>
      <c r="C2228" s="383"/>
      <c r="D2228" s="384"/>
      <c r="E2228" s="382"/>
      <c r="F2228" s="200"/>
    </row>
    <row r="2229" spans="2:6" s="286" customFormat="1" x14ac:dyDescent="0.3">
      <c r="B2229" s="383"/>
      <c r="C2229" s="383"/>
      <c r="D2229" s="384"/>
      <c r="E2229" s="382"/>
      <c r="F2229" s="200"/>
    </row>
    <row r="2230" spans="2:6" s="286" customFormat="1" x14ac:dyDescent="0.3">
      <c r="B2230" s="383"/>
      <c r="C2230" s="383"/>
      <c r="D2230" s="384"/>
      <c r="E2230" s="382"/>
      <c r="F2230" s="200"/>
    </row>
    <row r="2231" spans="2:6" s="286" customFormat="1" x14ac:dyDescent="0.3">
      <c r="B2231" s="383"/>
      <c r="C2231" s="383"/>
      <c r="D2231" s="384"/>
      <c r="E2231" s="382"/>
      <c r="F2231" s="200"/>
    </row>
    <row r="2232" spans="2:6" s="286" customFormat="1" x14ac:dyDescent="0.3">
      <c r="B2232" s="383"/>
      <c r="C2232" s="383"/>
      <c r="D2232" s="384"/>
      <c r="E2232" s="382"/>
      <c r="F2232" s="200"/>
    </row>
    <row r="2233" spans="2:6" s="286" customFormat="1" x14ac:dyDescent="0.3">
      <c r="B2233" s="383"/>
      <c r="C2233" s="383"/>
      <c r="D2233" s="384"/>
      <c r="E2233" s="382"/>
      <c r="F2233" s="200"/>
    </row>
    <row r="2234" spans="2:6" s="286" customFormat="1" x14ac:dyDescent="0.3">
      <c r="B2234" s="383"/>
      <c r="C2234" s="383"/>
      <c r="D2234" s="384"/>
      <c r="E2234" s="382"/>
      <c r="F2234" s="200"/>
    </row>
    <row r="2235" spans="2:6" s="286" customFormat="1" x14ac:dyDescent="0.3">
      <c r="B2235" s="383"/>
      <c r="C2235" s="383"/>
      <c r="D2235" s="384"/>
      <c r="E2235" s="382"/>
      <c r="F2235" s="200"/>
    </row>
    <row r="2236" spans="2:6" s="286" customFormat="1" x14ac:dyDescent="0.3">
      <c r="B2236" s="383"/>
      <c r="C2236" s="383"/>
      <c r="D2236" s="384"/>
      <c r="E2236" s="382"/>
      <c r="F2236" s="200"/>
    </row>
    <row r="2237" spans="2:6" s="286" customFormat="1" x14ac:dyDescent="0.3">
      <c r="B2237" s="383"/>
      <c r="C2237" s="383"/>
      <c r="D2237" s="384"/>
      <c r="E2237" s="382"/>
      <c r="F2237" s="200"/>
    </row>
    <row r="2238" spans="2:6" s="286" customFormat="1" x14ac:dyDescent="0.3">
      <c r="B2238" s="383"/>
      <c r="C2238" s="383"/>
      <c r="D2238" s="384"/>
      <c r="E2238" s="382"/>
      <c r="F2238" s="200"/>
    </row>
    <row r="2239" spans="2:6" s="286" customFormat="1" x14ac:dyDescent="0.3">
      <c r="B2239" s="383"/>
      <c r="C2239" s="383"/>
      <c r="D2239" s="384"/>
      <c r="E2239" s="382"/>
      <c r="F2239" s="200"/>
    </row>
    <row r="2240" spans="2:6" s="286" customFormat="1" x14ac:dyDescent="0.3">
      <c r="B2240" s="383"/>
      <c r="C2240" s="383"/>
      <c r="D2240" s="384"/>
      <c r="E2240" s="382"/>
      <c r="F2240" s="200"/>
    </row>
    <row r="2241" spans="2:6" s="286" customFormat="1" x14ac:dyDescent="0.3">
      <c r="B2241" s="383"/>
      <c r="C2241" s="383"/>
      <c r="D2241" s="384"/>
      <c r="E2241" s="382"/>
      <c r="F2241" s="200"/>
    </row>
    <row r="2242" spans="2:6" s="286" customFormat="1" x14ac:dyDescent="0.3">
      <c r="B2242" s="383"/>
      <c r="C2242" s="383"/>
      <c r="D2242" s="384"/>
      <c r="E2242" s="382"/>
      <c r="F2242" s="200"/>
    </row>
    <row r="2243" spans="2:6" s="286" customFormat="1" x14ac:dyDescent="0.3">
      <c r="B2243" s="383"/>
      <c r="C2243" s="383"/>
      <c r="D2243" s="384"/>
      <c r="E2243" s="382"/>
      <c r="F2243" s="200"/>
    </row>
    <row r="2244" spans="2:6" s="286" customFormat="1" x14ac:dyDescent="0.3">
      <c r="B2244" s="383"/>
      <c r="C2244" s="383"/>
      <c r="D2244" s="384"/>
      <c r="E2244" s="382"/>
      <c r="F2244" s="200"/>
    </row>
    <row r="2245" spans="2:6" s="286" customFormat="1" x14ac:dyDescent="0.3">
      <c r="B2245" s="383"/>
      <c r="C2245" s="383"/>
      <c r="D2245" s="384"/>
      <c r="E2245" s="382"/>
      <c r="F2245" s="200"/>
    </row>
    <row r="2246" spans="2:6" s="286" customFormat="1" x14ac:dyDescent="0.3">
      <c r="B2246" s="383"/>
      <c r="C2246" s="383"/>
      <c r="D2246" s="384"/>
      <c r="E2246" s="382"/>
      <c r="F2246" s="200"/>
    </row>
    <row r="2247" spans="2:6" s="286" customFormat="1" x14ac:dyDescent="0.3">
      <c r="B2247" s="383"/>
      <c r="C2247" s="383"/>
      <c r="D2247" s="384"/>
      <c r="E2247" s="382"/>
      <c r="F2247" s="200"/>
    </row>
    <row r="2248" spans="2:6" s="286" customFormat="1" x14ac:dyDescent="0.3">
      <c r="B2248" s="383"/>
      <c r="C2248" s="383"/>
      <c r="D2248" s="384"/>
      <c r="E2248" s="382"/>
      <c r="F2248" s="200"/>
    </row>
    <row r="2249" spans="2:6" s="286" customFormat="1" x14ac:dyDescent="0.3">
      <c r="B2249" s="383"/>
      <c r="C2249" s="383"/>
      <c r="D2249" s="384"/>
      <c r="E2249" s="382"/>
      <c r="F2249" s="200"/>
    </row>
    <row r="2250" spans="2:6" s="286" customFormat="1" x14ac:dyDescent="0.3">
      <c r="B2250" s="383"/>
      <c r="C2250" s="383"/>
      <c r="D2250" s="384"/>
      <c r="E2250" s="382"/>
      <c r="F2250" s="200"/>
    </row>
    <row r="2251" spans="2:6" s="286" customFormat="1" x14ac:dyDescent="0.3">
      <c r="B2251" s="383"/>
      <c r="C2251" s="383"/>
      <c r="D2251" s="384"/>
      <c r="E2251" s="382"/>
      <c r="F2251" s="200"/>
    </row>
    <row r="2252" spans="2:6" s="286" customFormat="1" x14ac:dyDescent="0.3">
      <c r="B2252" s="383"/>
      <c r="C2252" s="383"/>
      <c r="D2252" s="384"/>
      <c r="E2252" s="382"/>
      <c r="F2252" s="200"/>
    </row>
    <row r="2253" spans="2:6" s="286" customFormat="1" x14ac:dyDescent="0.3">
      <c r="B2253" s="383"/>
      <c r="C2253" s="383"/>
      <c r="D2253" s="384"/>
      <c r="E2253" s="382"/>
      <c r="F2253" s="200"/>
    </row>
    <row r="2254" spans="2:6" s="286" customFormat="1" x14ac:dyDescent="0.3">
      <c r="B2254" s="383"/>
      <c r="C2254" s="383"/>
      <c r="D2254" s="384"/>
      <c r="E2254" s="382"/>
      <c r="F2254" s="200"/>
    </row>
    <row r="2255" spans="2:6" s="286" customFormat="1" x14ac:dyDescent="0.3">
      <c r="B2255" s="383"/>
      <c r="C2255" s="383"/>
      <c r="D2255" s="384"/>
      <c r="E2255" s="382"/>
      <c r="F2255" s="200"/>
    </row>
    <row r="2256" spans="2:6" s="286" customFormat="1" x14ac:dyDescent="0.3">
      <c r="B2256" s="383"/>
      <c r="C2256" s="383"/>
      <c r="D2256" s="384"/>
      <c r="E2256" s="382"/>
      <c r="F2256" s="200"/>
    </row>
    <row r="2257" spans="2:6" s="286" customFormat="1" x14ac:dyDescent="0.3">
      <c r="B2257" s="383"/>
      <c r="C2257" s="383"/>
      <c r="D2257" s="384"/>
      <c r="E2257" s="382"/>
      <c r="F2257" s="200"/>
    </row>
    <row r="2258" spans="2:6" s="286" customFormat="1" x14ac:dyDescent="0.3">
      <c r="B2258" s="383"/>
      <c r="C2258" s="383"/>
      <c r="D2258" s="384"/>
      <c r="E2258" s="382"/>
      <c r="F2258" s="200"/>
    </row>
    <row r="2259" spans="2:6" s="286" customFormat="1" x14ac:dyDescent="0.3">
      <c r="B2259" s="383"/>
      <c r="C2259" s="383"/>
      <c r="D2259" s="384"/>
      <c r="E2259" s="382"/>
      <c r="F2259" s="200"/>
    </row>
    <row r="2260" spans="2:6" s="286" customFormat="1" x14ac:dyDescent="0.3">
      <c r="B2260" s="383"/>
      <c r="C2260" s="383"/>
      <c r="D2260" s="384"/>
      <c r="E2260" s="382"/>
      <c r="F2260" s="200"/>
    </row>
    <row r="2261" spans="2:6" s="286" customFormat="1" x14ac:dyDescent="0.3">
      <c r="B2261" s="383"/>
      <c r="C2261" s="383"/>
      <c r="D2261" s="384"/>
      <c r="E2261" s="382"/>
      <c r="F2261" s="200"/>
    </row>
    <row r="2262" spans="2:6" s="286" customFormat="1" x14ac:dyDescent="0.3">
      <c r="B2262" s="383"/>
      <c r="C2262" s="383"/>
      <c r="D2262" s="384"/>
      <c r="E2262" s="382"/>
      <c r="F2262" s="200"/>
    </row>
    <row r="2263" spans="2:6" s="286" customFormat="1" x14ac:dyDescent="0.3">
      <c r="B2263" s="383"/>
      <c r="C2263" s="383"/>
      <c r="D2263" s="384"/>
      <c r="E2263" s="382"/>
      <c r="F2263" s="200"/>
    </row>
    <row r="2264" spans="2:6" s="286" customFormat="1" x14ac:dyDescent="0.3">
      <c r="B2264" s="383"/>
      <c r="C2264" s="383"/>
      <c r="D2264" s="384"/>
      <c r="E2264" s="382"/>
      <c r="F2264" s="200"/>
    </row>
    <row r="2265" spans="2:6" s="286" customFormat="1" x14ac:dyDescent="0.3">
      <c r="B2265" s="383"/>
      <c r="C2265" s="383"/>
      <c r="D2265" s="384"/>
      <c r="E2265" s="382"/>
      <c r="F2265" s="200"/>
    </row>
    <row r="2266" spans="2:6" s="286" customFormat="1" x14ac:dyDescent="0.3">
      <c r="B2266" s="383"/>
      <c r="C2266" s="383"/>
      <c r="D2266" s="384"/>
      <c r="E2266" s="382"/>
      <c r="F2266" s="200"/>
    </row>
    <row r="2267" spans="2:6" s="286" customFormat="1" x14ac:dyDescent="0.3">
      <c r="B2267" s="383"/>
      <c r="C2267" s="383"/>
      <c r="D2267" s="384"/>
      <c r="E2267" s="382"/>
      <c r="F2267" s="200"/>
    </row>
    <row r="2268" spans="2:6" s="286" customFormat="1" x14ac:dyDescent="0.3">
      <c r="B2268" s="383"/>
      <c r="C2268" s="383"/>
      <c r="D2268" s="384"/>
      <c r="E2268" s="382"/>
      <c r="F2268" s="200"/>
    </row>
    <row r="2269" spans="2:6" s="286" customFormat="1" x14ac:dyDescent="0.3">
      <c r="B2269" s="383"/>
      <c r="C2269" s="383"/>
      <c r="D2269" s="384"/>
      <c r="E2269" s="382"/>
      <c r="F2269" s="200"/>
    </row>
    <row r="2270" spans="2:6" s="286" customFormat="1" x14ac:dyDescent="0.3">
      <c r="B2270" s="383"/>
      <c r="C2270" s="383"/>
      <c r="D2270" s="384"/>
      <c r="E2270" s="382"/>
      <c r="F2270" s="200"/>
    </row>
    <row r="2271" spans="2:6" s="286" customFormat="1" x14ac:dyDescent="0.3">
      <c r="B2271" s="383"/>
      <c r="C2271" s="383"/>
      <c r="D2271" s="384"/>
      <c r="E2271" s="382"/>
      <c r="F2271" s="200"/>
    </row>
    <row r="2272" spans="2:6" s="286" customFormat="1" x14ac:dyDescent="0.3">
      <c r="B2272" s="383"/>
      <c r="C2272" s="383"/>
      <c r="D2272" s="384"/>
      <c r="E2272" s="382"/>
      <c r="F2272" s="200"/>
    </row>
    <row r="2273" spans="2:6" s="286" customFormat="1" x14ac:dyDescent="0.3">
      <c r="B2273" s="383"/>
      <c r="C2273" s="383"/>
      <c r="D2273" s="384"/>
      <c r="E2273" s="382"/>
      <c r="F2273" s="200"/>
    </row>
    <row r="2274" spans="2:6" s="286" customFormat="1" x14ac:dyDescent="0.3">
      <c r="B2274" s="383"/>
      <c r="C2274" s="383"/>
      <c r="D2274" s="384"/>
      <c r="E2274" s="382"/>
      <c r="F2274" s="200"/>
    </row>
    <row r="2275" spans="2:6" s="286" customFormat="1" x14ac:dyDescent="0.3">
      <c r="B2275" s="383"/>
      <c r="C2275" s="383"/>
      <c r="D2275" s="384"/>
      <c r="E2275" s="382"/>
      <c r="F2275" s="200"/>
    </row>
    <row r="2276" spans="2:6" s="286" customFormat="1" x14ac:dyDescent="0.3">
      <c r="B2276" s="383"/>
      <c r="C2276" s="383"/>
      <c r="D2276" s="384"/>
      <c r="E2276" s="382"/>
      <c r="F2276" s="200"/>
    </row>
    <row r="2277" spans="2:6" s="286" customFormat="1" x14ac:dyDescent="0.3">
      <c r="B2277" s="383"/>
      <c r="C2277" s="383"/>
      <c r="D2277" s="384"/>
      <c r="E2277" s="382"/>
      <c r="F2277" s="200"/>
    </row>
    <row r="2278" spans="2:6" s="286" customFormat="1" x14ac:dyDescent="0.3">
      <c r="B2278" s="383"/>
      <c r="C2278" s="383"/>
      <c r="D2278" s="384"/>
      <c r="E2278" s="382"/>
      <c r="F2278" s="200"/>
    </row>
    <row r="2279" spans="2:6" s="286" customFormat="1" x14ac:dyDescent="0.3">
      <c r="B2279" s="383"/>
      <c r="C2279" s="383"/>
      <c r="D2279" s="384"/>
      <c r="E2279" s="382"/>
      <c r="F2279" s="200"/>
    </row>
    <row r="2280" spans="2:6" s="286" customFormat="1" x14ac:dyDescent="0.3">
      <c r="B2280" s="383"/>
      <c r="C2280" s="383"/>
      <c r="D2280" s="384"/>
      <c r="E2280" s="382"/>
      <c r="F2280" s="200"/>
    </row>
    <row r="2281" spans="2:6" s="286" customFormat="1" x14ac:dyDescent="0.3">
      <c r="B2281" s="383"/>
      <c r="C2281" s="383"/>
      <c r="D2281" s="384"/>
      <c r="E2281" s="382"/>
      <c r="F2281" s="200"/>
    </row>
    <row r="2282" spans="2:6" s="286" customFormat="1" x14ac:dyDescent="0.3">
      <c r="B2282" s="383"/>
      <c r="C2282" s="383"/>
      <c r="D2282" s="384"/>
      <c r="E2282" s="382"/>
      <c r="F2282" s="200"/>
    </row>
    <row r="2283" spans="2:6" s="286" customFormat="1" x14ac:dyDescent="0.3">
      <c r="B2283" s="383"/>
      <c r="C2283" s="383"/>
      <c r="D2283" s="384"/>
      <c r="E2283" s="382"/>
      <c r="F2283" s="200"/>
    </row>
    <row r="2284" spans="2:6" s="286" customFormat="1" x14ac:dyDescent="0.3">
      <c r="B2284" s="383"/>
      <c r="C2284" s="383"/>
      <c r="D2284" s="384"/>
      <c r="E2284" s="382"/>
      <c r="F2284" s="200"/>
    </row>
    <row r="2285" spans="2:6" s="286" customFormat="1" x14ac:dyDescent="0.3">
      <c r="B2285" s="383"/>
      <c r="C2285" s="383"/>
      <c r="D2285" s="384"/>
      <c r="E2285" s="382"/>
      <c r="F2285" s="200"/>
    </row>
    <row r="2286" spans="2:6" s="286" customFormat="1" x14ac:dyDescent="0.3">
      <c r="B2286" s="383"/>
      <c r="C2286" s="383"/>
      <c r="D2286" s="384"/>
      <c r="E2286" s="382"/>
      <c r="F2286" s="200"/>
    </row>
    <row r="2287" spans="2:6" s="286" customFormat="1" x14ac:dyDescent="0.3">
      <c r="B2287" s="383"/>
      <c r="C2287" s="383"/>
      <c r="D2287" s="384"/>
      <c r="E2287" s="382"/>
      <c r="F2287" s="200"/>
    </row>
    <row r="2288" spans="2:6" s="286" customFormat="1" x14ac:dyDescent="0.3">
      <c r="B2288" s="383"/>
      <c r="C2288" s="383"/>
      <c r="D2288" s="384"/>
      <c r="E2288" s="382"/>
      <c r="F2288" s="200"/>
    </row>
    <row r="2289" spans="2:6" s="286" customFormat="1" x14ac:dyDescent="0.3">
      <c r="B2289" s="383"/>
      <c r="C2289" s="383"/>
      <c r="D2289" s="384"/>
      <c r="E2289" s="382"/>
      <c r="F2289" s="200"/>
    </row>
    <row r="2290" spans="2:6" s="286" customFormat="1" x14ac:dyDescent="0.3">
      <c r="B2290" s="383"/>
      <c r="C2290" s="383"/>
      <c r="D2290" s="384"/>
      <c r="E2290" s="382"/>
      <c r="F2290" s="200"/>
    </row>
    <row r="2291" spans="2:6" s="286" customFormat="1" x14ac:dyDescent="0.3">
      <c r="B2291" s="383"/>
      <c r="C2291" s="383"/>
      <c r="D2291" s="384"/>
      <c r="E2291" s="382"/>
      <c r="F2291" s="200"/>
    </row>
    <row r="2292" spans="2:6" s="286" customFormat="1" x14ac:dyDescent="0.3">
      <c r="B2292" s="383"/>
      <c r="C2292" s="383"/>
      <c r="D2292" s="384"/>
      <c r="E2292" s="382"/>
      <c r="F2292" s="200"/>
    </row>
    <row r="2293" spans="2:6" s="286" customFormat="1" x14ac:dyDescent="0.3">
      <c r="B2293" s="383"/>
      <c r="C2293" s="383"/>
      <c r="D2293" s="384"/>
      <c r="E2293" s="382"/>
      <c r="F2293" s="200"/>
    </row>
    <row r="2294" spans="2:6" s="286" customFormat="1" x14ac:dyDescent="0.3">
      <c r="B2294" s="383"/>
      <c r="C2294" s="383"/>
      <c r="D2294" s="384"/>
      <c r="E2294" s="382"/>
      <c r="F2294" s="200"/>
    </row>
    <row r="2295" spans="2:6" s="286" customFormat="1" x14ac:dyDescent="0.3">
      <c r="B2295" s="383"/>
      <c r="C2295" s="383"/>
      <c r="D2295" s="384"/>
      <c r="E2295" s="382"/>
      <c r="F2295" s="200"/>
    </row>
    <row r="2296" spans="2:6" s="286" customFormat="1" x14ac:dyDescent="0.3">
      <c r="B2296" s="383"/>
      <c r="C2296" s="383"/>
      <c r="D2296" s="384"/>
      <c r="E2296" s="382"/>
      <c r="F2296" s="200"/>
    </row>
    <row r="2297" spans="2:6" s="286" customFormat="1" x14ac:dyDescent="0.3">
      <c r="B2297" s="383"/>
      <c r="C2297" s="383"/>
      <c r="D2297" s="384"/>
      <c r="E2297" s="382"/>
      <c r="F2297" s="200"/>
    </row>
    <row r="2298" spans="2:6" s="286" customFormat="1" x14ac:dyDescent="0.3">
      <c r="B2298" s="383"/>
      <c r="C2298" s="383"/>
      <c r="D2298" s="384"/>
      <c r="E2298" s="382"/>
      <c r="F2298" s="200"/>
    </row>
    <row r="2299" spans="2:6" s="286" customFormat="1" x14ac:dyDescent="0.3">
      <c r="B2299" s="383"/>
      <c r="C2299" s="383"/>
      <c r="D2299" s="384"/>
      <c r="E2299" s="382"/>
      <c r="F2299" s="200"/>
    </row>
    <row r="2300" spans="2:6" s="286" customFormat="1" x14ac:dyDescent="0.3">
      <c r="B2300" s="383"/>
      <c r="C2300" s="383"/>
      <c r="D2300" s="384"/>
      <c r="E2300" s="382"/>
      <c r="F2300" s="200"/>
    </row>
    <row r="2301" spans="2:6" s="286" customFormat="1" x14ac:dyDescent="0.3">
      <c r="B2301" s="383"/>
      <c r="C2301" s="383"/>
      <c r="D2301" s="384"/>
      <c r="E2301" s="382"/>
      <c r="F2301" s="200"/>
    </row>
    <row r="2302" spans="2:6" s="286" customFormat="1" x14ac:dyDescent="0.3">
      <c r="B2302" s="383"/>
      <c r="C2302" s="383"/>
      <c r="D2302" s="384"/>
      <c r="E2302" s="382"/>
      <c r="F2302" s="200"/>
    </row>
    <row r="2303" spans="2:6" s="286" customFormat="1" x14ac:dyDescent="0.3">
      <c r="B2303" s="383"/>
      <c r="C2303" s="383"/>
      <c r="D2303" s="384"/>
      <c r="E2303" s="382"/>
      <c r="F2303" s="200"/>
    </row>
    <row r="2304" spans="2:6" s="286" customFormat="1" x14ac:dyDescent="0.3">
      <c r="B2304" s="383"/>
      <c r="C2304" s="383"/>
      <c r="D2304" s="384"/>
      <c r="E2304" s="382"/>
      <c r="F2304" s="200"/>
    </row>
    <row r="2305" spans="2:6" s="286" customFormat="1" x14ac:dyDescent="0.3">
      <c r="B2305" s="383"/>
      <c r="C2305" s="383"/>
      <c r="D2305" s="384"/>
      <c r="E2305" s="382"/>
      <c r="F2305" s="200"/>
    </row>
    <row r="2306" spans="2:6" s="286" customFormat="1" x14ac:dyDescent="0.3">
      <c r="B2306" s="383"/>
      <c r="C2306" s="383"/>
      <c r="D2306" s="384"/>
      <c r="E2306" s="382"/>
      <c r="F2306" s="200"/>
    </row>
    <row r="2307" spans="2:6" s="286" customFormat="1" x14ac:dyDescent="0.3">
      <c r="B2307" s="383"/>
      <c r="C2307" s="383"/>
      <c r="D2307" s="384"/>
      <c r="E2307" s="382"/>
      <c r="F2307" s="200"/>
    </row>
    <row r="2308" spans="2:6" s="286" customFormat="1" x14ac:dyDescent="0.3">
      <c r="B2308" s="383"/>
      <c r="C2308" s="383"/>
      <c r="D2308" s="384"/>
      <c r="E2308" s="382"/>
      <c r="F2308" s="200"/>
    </row>
    <row r="2309" spans="2:6" s="286" customFormat="1" x14ac:dyDescent="0.3">
      <c r="B2309" s="383"/>
      <c r="C2309" s="383"/>
      <c r="D2309" s="384"/>
      <c r="E2309" s="382"/>
      <c r="F2309" s="200"/>
    </row>
    <row r="2310" spans="2:6" s="286" customFormat="1" x14ac:dyDescent="0.3">
      <c r="B2310" s="383"/>
      <c r="C2310" s="383"/>
      <c r="D2310" s="384"/>
      <c r="E2310" s="382"/>
      <c r="F2310" s="200"/>
    </row>
    <row r="2311" spans="2:6" s="286" customFormat="1" x14ac:dyDescent="0.3">
      <c r="B2311" s="383"/>
      <c r="C2311" s="383"/>
      <c r="D2311" s="384"/>
      <c r="E2311" s="382"/>
      <c r="F2311" s="200"/>
    </row>
    <row r="2312" spans="2:6" s="286" customFormat="1" x14ac:dyDescent="0.3">
      <c r="B2312" s="383"/>
      <c r="C2312" s="383"/>
      <c r="D2312" s="384"/>
      <c r="E2312" s="382"/>
      <c r="F2312" s="200"/>
    </row>
    <row r="2313" spans="2:6" s="286" customFormat="1" x14ac:dyDescent="0.3">
      <c r="B2313" s="383"/>
      <c r="C2313" s="383"/>
      <c r="D2313" s="384"/>
      <c r="E2313" s="382"/>
      <c r="F2313" s="200"/>
    </row>
    <row r="2314" spans="2:6" s="286" customFormat="1" x14ac:dyDescent="0.3">
      <c r="B2314" s="383"/>
      <c r="C2314" s="383"/>
      <c r="D2314" s="384"/>
      <c r="E2314" s="382"/>
      <c r="F2314" s="200"/>
    </row>
    <row r="2315" spans="2:6" s="286" customFormat="1" x14ac:dyDescent="0.3">
      <c r="B2315" s="383"/>
      <c r="C2315" s="383"/>
      <c r="D2315" s="384"/>
      <c r="E2315" s="382"/>
      <c r="F2315" s="200"/>
    </row>
    <row r="2316" spans="2:6" s="286" customFormat="1" x14ac:dyDescent="0.3">
      <c r="B2316" s="383"/>
      <c r="C2316" s="383"/>
      <c r="D2316" s="384"/>
      <c r="E2316" s="382"/>
      <c r="F2316" s="200"/>
    </row>
    <row r="2317" spans="2:6" s="286" customFormat="1" x14ac:dyDescent="0.3">
      <c r="B2317" s="383"/>
      <c r="C2317" s="383"/>
      <c r="D2317" s="384"/>
      <c r="E2317" s="382"/>
      <c r="F2317" s="200"/>
    </row>
    <row r="2318" spans="2:6" s="286" customFormat="1" x14ac:dyDescent="0.3">
      <c r="B2318" s="383"/>
      <c r="C2318" s="383"/>
      <c r="D2318" s="384"/>
      <c r="E2318" s="382"/>
      <c r="F2318" s="200"/>
    </row>
    <row r="2319" spans="2:6" s="286" customFormat="1" x14ac:dyDescent="0.3">
      <c r="B2319" s="383"/>
      <c r="C2319" s="383"/>
      <c r="D2319" s="384"/>
      <c r="E2319" s="382"/>
      <c r="F2319" s="200"/>
    </row>
    <row r="2320" spans="2:6" s="286" customFormat="1" x14ac:dyDescent="0.3">
      <c r="B2320" s="383"/>
      <c r="C2320" s="383"/>
      <c r="D2320" s="384"/>
      <c r="E2320" s="382"/>
      <c r="F2320" s="200"/>
    </row>
    <row r="2321" spans="2:6" s="286" customFormat="1" x14ac:dyDescent="0.3">
      <c r="B2321" s="383"/>
      <c r="C2321" s="383"/>
      <c r="D2321" s="384"/>
      <c r="E2321" s="382"/>
      <c r="F2321" s="200"/>
    </row>
    <row r="2322" spans="2:6" s="286" customFormat="1" x14ac:dyDescent="0.3">
      <c r="B2322" s="383"/>
      <c r="C2322" s="383"/>
      <c r="D2322" s="384"/>
      <c r="E2322" s="382"/>
      <c r="F2322" s="200"/>
    </row>
    <row r="2323" spans="2:6" s="286" customFormat="1" x14ac:dyDescent="0.3">
      <c r="B2323" s="383"/>
      <c r="C2323" s="383"/>
      <c r="D2323" s="384"/>
      <c r="E2323" s="382"/>
      <c r="F2323" s="200"/>
    </row>
    <row r="2324" spans="2:6" s="286" customFormat="1" x14ac:dyDescent="0.3">
      <c r="B2324" s="383"/>
      <c r="C2324" s="383"/>
      <c r="D2324" s="384"/>
      <c r="E2324" s="382"/>
      <c r="F2324" s="200"/>
    </row>
    <row r="2325" spans="2:6" s="286" customFormat="1" x14ac:dyDescent="0.3">
      <c r="B2325" s="383"/>
      <c r="C2325" s="383"/>
      <c r="D2325" s="384"/>
      <c r="E2325" s="382"/>
      <c r="F2325" s="200"/>
    </row>
    <row r="2326" spans="2:6" s="286" customFormat="1" x14ac:dyDescent="0.3">
      <c r="B2326" s="383"/>
      <c r="C2326" s="383"/>
      <c r="D2326" s="384"/>
      <c r="E2326" s="382"/>
      <c r="F2326" s="200"/>
    </row>
    <row r="2327" spans="2:6" s="286" customFormat="1" x14ac:dyDescent="0.3">
      <c r="B2327" s="383"/>
      <c r="C2327" s="383"/>
      <c r="D2327" s="384"/>
      <c r="E2327" s="382"/>
      <c r="F2327" s="200"/>
    </row>
    <row r="2328" spans="2:6" s="286" customFormat="1" x14ac:dyDescent="0.3">
      <c r="B2328" s="383"/>
      <c r="C2328" s="383"/>
      <c r="D2328" s="384"/>
      <c r="E2328" s="382"/>
      <c r="F2328" s="200"/>
    </row>
    <row r="2329" spans="2:6" s="286" customFormat="1" x14ac:dyDescent="0.3">
      <c r="B2329" s="383"/>
      <c r="C2329" s="383"/>
      <c r="D2329" s="384"/>
      <c r="E2329" s="382"/>
      <c r="F2329" s="200"/>
    </row>
    <row r="2330" spans="2:6" s="286" customFormat="1" x14ac:dyDescent="0.3">
      <c r="B2330" s="383"/>
      <c r="C2330" s="383"/>
      <c r="D2330" s="384"/>
      <c r="E2330" s="382"/>
      <c r="F2330" s="200"/>
    </row>
    <row r="2331" spans="2:6" s="286" customFormat="1" x14ac:dyDescent="0.3">
      <c r="B2331" s="383"/>
      <c r="C2331" s="383"/>
      <c r="D2331" s="384"/>
      <c r="E2331" s="382"/>
      <c r="F2331" s="200"/>
    </row>
    <row r="2332" spans="2:6" s="286" customFormat="1" x14ac:dyDescent="0.3">
      <c r="B2332" s="383"/>
      <c r="C2332" s="383"/>
      <c r="D2332" s="384"/>
      <c r="E2332" s="382"/>
      <c r="F2332" s="200"/>
    </row>
    <row r="2333" spans="2:6" s="286" customFormat="1" x14ac:dyDescent="0.3">
      <c r="B2333" s="383"/>
      <c r="C2333" s="383"/>
      <c r="D2333" s="384"/>
      <c r="E2333" s="382"/>
      <c r="F2333" s="200"/>
    </row>
    <row r="2334" spans="2:6" s="286" customFormat="1" x14ac:dyDescent="0.3">
      <c r="B2334" s="383"/>
      <c r="C2334" s="383"/>
      <c r="D2334" s="384"/>
      <c r="E2334" s="382"/>
      <c r="F2334" s="200"/>
    </row>
    <row r="2335" spans="2:6" s="286" customFormat="1" x14ac:dyDescent="0.3">
      <c r="B2335" s="383"/>
      <c r="C2335" s="383"/>
      <c r="D2335" s="384"/>
      <c r="E2335" s="382"/>
      <c r="F2335" s="200"/>
    </row>
    <row r="2336" spans="2:6" s="286" customFormat="1" x14ac:dyDescent="0.3">
      <c r="B2336" s="383"/>
      <c r="C2336" s="383"/>
      <c r="D2336" s="384"/>
      <c r="E2336" s="382"/>
      <c r="F2336" s="200"/>
    </row>
    <row r="2337" spans="2:6" s="286" customFormat="1" x14ac:dyDescent="0.3">
      <c r="B2337" s="383"/>
      <c r="C2337" s="383"/>
      <c r="D2337" s="384"/>
      <c r="E2337" s="382"/>
      <c r="F2337" s="200"/>
    </row>
    <row r="2338" spans="2:6" s="286" customFormat="1" x14ac:dyDescent="0.3">
      <c r="B2338" s="383"/>
      <c r="C2338" s="383"/>
      <c r="D2338" s="384"/>
      <c r="E2338" s="382"/>
      <c r="F2338" s="200"/>
    </row>
    <row r="2339" spans="2:6" s="286" customFormat="1" x14ac:dyDescent="0.3">
      <c r="B2339" s="383"/>
      <c r="C2339" s="383"/>
      <c r="D2339" s="384"/>
      <c r="E2339" s="382"/>
      <c r="F2339" s="200"/>
    </row>
    <row r="2340" spans="2:6" s="286" customFormat="1" x14ac:dyDescent="0.3">
      <c r="B2340" s="383"/>
      <c r="C2340" s="383"/>
      <c r="D2340" s="384"/>
      <c r="E2340" s="382"/>
      <c r="F2340" s="200"/>
    </row>
    <row r="2341" spans="2:6" s="286" customFormat="1" x14ac:dyDescent="0.3">
      <c r="B2341" s="383"/>
      <c r="C2341" s="383"/>
      <c r="D2341" s="384"/>
      <c r="E2341" s="382"/>
      <c r="F2341" s="200"/>
    </row>
    <row r="2342" spans="2:6" s="286" customFormat="1" x14ac:dyDescent="0.3">
      <c r="B2342" s="383"/>
      <c r="C2342" s="383"/>
      <c r="D2342" s="384"/>
      <c r="E2342" s="382"/>
      <c r="F2342" s="200"/>
    </row>
    <row r="2343" spans="2:6" s="286" customFormat="1" x14ac:dyDescent="0.3">
      <c r="B2343" s="383"/>
      <c r="C2343" s="383"/>
      <c r="D2343" s="384"/>
      <c r="E2343" s="382"/>
      <c r="F2343" s="200"/>
    </row>
    <row r="2344" spans="2:6" s="286" customFormat="1" x14ac:dyDescent="0.3">
      <c r="B2344" s="383"/>
      <c r="C2344" s="383"/>
      <c r="D2344" s="384"/>
      <c r="E2344" s="382"/>
      <c r="F2344" s="200"/>
    </row>
    <row r="2345" spans="2:6" s="286" customFormat="1" x14ac:dyDescent="0.3">
      <c r="B2345" s="383"/>
      <c r="C2345" s="383"/>
      <c r="D2345" s="384"/>
      <c r="E2345" s="382"/>
      <c r="F2345" s="200"/>
    </row>
    <row r="2346" spans="2:6" s="286" customFormat="1" x14ac:dyDescent="0.3">
      <c r="B2346" s="383"/>
      <c r="C2346" s="383"/>
      <c r="D2346" s="384"/>
      <c r="E2346" s="382"/>
      <c r="F2346" s="200"/>
    </row>
    <row r="2347" spans="2:6" s="286" customFormat="1" x14ac:dyDescent="0.3">
      <c r="B2347" s="383"/>
      <c r="C2347" s="383"/>
      <c r="D2347" s="384"/>
      <c r="E2347" s="382"/>
      <c r="F2347" s="200"/>
    </row>
    <row r="2348" spans="2:6" s="286" customFormat="1" x14ac:dyDescent="0.3">
      <c r="B2348" s="383"/>
      <c r="C2348" s="383"/>
      <c r="D2348" s="384"/>
      <c r="E2348" s="382"/>
      <c r="F2348" s="200"/>
    </row>
    <row r="2349" spans="2:6" s="286" customFormat="1" x14ac:dyDescent="0.3">
      <c r="B2349" s="383"/>
      <c r="C2349" s="383"/>
      <c r="D2349" s="384"/>
      <c r="E2349" s="382"/>
      <c r="F2349" s="200"/>
    </row>
    <row r="2350" spans="2:6" s="286" customFormat="1" x14ac:dyDescent="0.3">
      <c r="B2350" s="383"/>
      <c r="C2350" s="383"/>
      <c r="D2350" s="384"/>
      <c r="E2350" s="382"/>
      <c r="F2350" s="200"/>
    </row>
    <row r="2351" spans="2:6" s="286" customFormat="1" x14ac:dyDescent="0.3">
      <c r="B2351" s="383"/>
      <c r="C2351" s="383"/>
      <c r="D2351" s="384"/>
      <c r="E2351" s="382"/>
      <c r="F2351" s="200"/>
    </row>
    <row r="2352" spans="2:6" s="286" customFormat="1" x14ac:dyDescent="0.3">
      <c r="B2352" s="383"/>
      <c r="C2352" s="383"/>
      <c r="D2352" s="384"/>
      <c r="E2352" s="382"/>
      <c r="F2352" s="200"/>
    </row>
    <row r="2353" spans="2:6" s="286" customFormat="1" x14ac:dyDescent="0.3">
      <c r="B2353" s="383"/>
      <c r="C2353" s="383"/>
      <c r="D2353" s="384"/>
      <c r="E2353" s="382"/>
      <c r="F2353" s="200"/>
    </row>
    <row r="2354" spans="2:6" s="286" customFormat="1" x14ac:dyDescent="0.3">
      <c r="B2354" s="383"/>
      <c r="C2354" s="383"/>
      <c r="D2354" s="384"/>
      <c r="E2354" s="382"/>
      <c r="F2354" s="200"/>
    </row>
    <row r="2355" spans="2:6" s="286" customFormat="1" x14ac:dyDescent="0.3">
      <c r="B2355" s="383"/>
      <c r="C2355" s="383"/>
      <c r="D2355" s="384"/>
      <c r="E2355" s="382"/>
      <c r="F2355" s="200"/>
    </row>
    <row r="2356" spans="2:6" s="286" customFormat="1" x14ac:dyDescent="0.3">
      <c r="B2356" s="383"/>
      <c r="C2356" s="383"/>
      <c r="D2356" s="384"/>
      <c r="E2356" s="382"/>
      <c r="F2356" s="200"/>
    </row>
    <row r="2357" spans="2:6" s="286" customFormat="1" x14ac:dyDescent="0.3">
      <c r="B2357" s="383"/>
      <c r="C2357" s="383"/>
      <c r="D2357" s="384"/>
      <c r="E2357" s="382"/>
      <c r="F2357" s="200"/>
    </row>
    <row r="2358" spans="2:6" s="286" customFormat="1" x14ac:dyDescent="0.3">
      <c r="B2358" s="383"/>
      <c r="C2358" s="383"/>
      <c r="D2358" s="384"/>
      <c r="E2358" s="382"/>
      <c r="F2358" s="200"/>
    </row>
    <row r="2359" spans="2:6" s="286" customFormat="1" x14ac:dyDescent="0.3">
      <c r="B2359" s="383"/>
      <c r="C2359" s="383"/>
      <c r="D2359" s="384"/>
      <c r="E2359" s="382"/>
      <c r="F2359" s="200"/>
    </row>
    <row r="2360" spans="2:6" s="286" customFormat="1" x14ac:dyDescent="0.3">
      <c r="B2360" s="383"/>
      <c r="C2360" s="383"/>
      <c r="D2360" s="384"/>
      <c r="E2360" s="382"/>
      <c r="F2360" s="200"/>
    </row>
    <row r="2361" spans="2:6" s="286" customFormat="1" x14ac:dyDescent="0.3">
      <c r="B2361" s="383"/>
      <c r="C2361" s="383"/>
      <c r="D2361" s="384"/>
      <c r="E2361" s="382"/>
      <c r="F2361" s="200"/>
    </row>
    <row r="2362" spans="2:6" s="286" customFormat="1" x14ac:dyDescent="0.3">
      <c r="B2362" s="383"/>
      <c r="C2362" s="383"/>
      <c r="D2362" s="384"/>
      <c r="E2362" s="382"/>
      <c r="F2362" s="200"/>
    </row>
    <row r="2363" spans="2:6" s="286" customFormat="1" x14ac:dyDescent="0.3">
      <c r="B2363" s="383"/>
      <c r="C2363" s="383"/>
      <c r="D2363" s="384"/>
      <c r="E2363" s="382"/>
      <c r="F2363" s="200"/>
    </row>
    <row r="2364" spans="2:6" s="286" customFormat="1" x14ac:dyDescent="0.3">
      <c r="B2364" s="383"/>
      <c r="C2364" s="383"/>
      <c r="D2364" s="384"/>
      <c r="E2364" s="382"/>
      <c r="F2364" s="200"/>
    </row>
    <row r="2365" spans="2:6" s="286" customFormat="1" x14ac:dyDescent="0.3">
      <c r="B2365" s="383"/>
      <c r="C2365" s="383"/>
      <c r="D2365" s="384"/>
      <c r="E2365" s="382"/>
      <c r="F2365" s="200"/>
    </row>
    <row r="2366" spans="2:6" s="286" customFormat="1" x14ac:dyDescent="0.3">
      <c r="B2366" s="383"/>
      <c r="C2366" s="383"/>
      <c r="D2366" s="384"/>
      <c r="E2366" s="382"/>
      <c r="F2366" s="200"/>
    </row>
    <row r="2367" spans="2:6" s="286" customFormat="1" x14ac:dyDescent="0.3">
      <c r="B2367" s="383"/>
      <c r="C2367" s="383"/>
      <c r="D2367" s="384"/>
      <c r="E2367" s="382"/>
      <c r="F2367" s="200"/>
    </row>
    <row r="2368" spans="2:6" s="286" customFormat="1" x14ac:dyDescent="0.3">
      <c r="B2368" s="383"/>
      <c r="C2368" s="383"/>
      <c r="D2368" s="384"/>
      <c r="E2368" s="382"/>
      <c r="F2368" s="200"/>
    </row>
    <row r="2369" spans="2:6" s="286" customFormat="1" x14ac:dyDescent="0.3">
      <c r="B2369" s="383"/>
      <c r="C2369" s="383"/>
      <c r="D2369" s="384"/>
      <c r="E2369" s="382"/>
      <c r="F2369" s="200"/>
    </row>
    <row r="2370" spans="2:6" s="286" customFormat="1" x14ac:dyDescent="0.3">
      <c r="B2370" s="383"/>
      <c r="C2370" s="383"/>
      <c r="D2370" s="384"/>
      <c r="E2370" s="382"/>
      <c r="F2370" s="200"/>
    </row>
    <row r="2371" spans="2:6" s="286" customFormat="1" x14ac:dyDescent="0.3">
      <c r="B2371" s="383"/>
      <c r="C2371" s="383"/>
      <c r="D2371" s="384"/>
      <c r="E2371" s="382"/>
      <c r="F2371" s="200"/>
    </row>
    <row r="2372" spans="2:6" s="286" customFormat="1" x14ac:dyDescent="0.3">
      <c r="B2372" s="383"/>
      <c r="C2372" s="383"/>
      <c r="D2372" s="384"/>
      <c r="E2372" s="382"/>
      <c r="F2372" s="200"/>
    </row>
    <row r="2373" spans="2:6" s="286" customFormat="1" x14ac:dyDescent="0.3">
      <c r="B2373" s="383"/>
      <c r="C2373" s="383"/>
      <c r="D2373" s="384"/>
      <c r="E2373" s="382"/>
      <c r="F2373" s="200"/>
    </row>
    <row r="2374" spans="2:6" s="286" customFormat="1" x14ac:dyDescent="0.3">
      <c r="B2374" s="383"/>
      <c r="C2374" s="383"/>
      <c r="D2374" s="384"/>
      <c r="E2374" s="382"/>
      <c r="F2374" s="200"/>
    </row>
    <row r="2375" spans="2:6" s="286" customFormat="1" x14ac:dyDescent="0.3">
      <c r="B2375" s="383"/>
      <c r="C2375" s="383"/>
      <c r="D2375" s="384"/>
      <c r="E2375" s="382"/>
      <c r="F2375" s="200"/>
    </row>
    <row r="2376" spans="2:6" s="286" customFormat="1" x14ac:dyDescent="0.3">
      <c r="B2376" s="383"/>
      <c r="C2376" s="383"/>
      <c r="D2376" s="384"/>
      <c r="E2376" s="382"/>
      <c r="F2376" s="200"/>
    </row>
    <row r="2377" spans="2:6" s="286" customFormat="1" x14ac:dyDescent="0.3">
      <c r="B2377" s="383"/>
      <c r="C2377" s="383"/>
      <c r="D2377" s="384"/>
      <c r="E2377" s="382"/>
      <c r="F2377" s="200"/>
    </row>
    <row r="2378" spans="2:6" s="286" customFormat="1" x14ac:dyDescent="0.3">
      <c r="B2378" s="383"/>
      <c r="C2378" s="383"/>
      <c r="D2378" s="384"/>
      <c r="E2378" s="382"/>
      <c r="F2378" s="200"/>
    </row>
    <row r="2379" spans="2:6" s="286" customFormat="1" x14ac:dyDescent="0.3">
      <c r="B2379" s="383"/>
      <c r="C2379" s="383"/>
      <c r="D2379" s="384"/>
      <c r="E2379" s="382"/>
      <c r="F2379" s="200"/>
    </row>
    <row r="2380" spans="2:6" s="286" customFormat="1" x14ac:dyDescent="0.3">
      <c r="B2380" s="383"/>
      <c r="C2380" s="383"/>
      <c r="D2380" s="384"/>
      <c r="E2380" s="382"/>
      <c r="F2380" s="200"/>
    </row>
    <row r="2381" spans="2:6" s="286" customFormat="1" x14ac:dyDescent="0.3">
      <c r="B2381" s="383"/>
      <c r="C2381" s="383"/>
      <c r="D2381" s="384"/>
      <c r="E2381" s="382"/>
      <c r="F2381" s="200"/>
    </row>
    <row r="2382" spans="2:6" s="286" customFormat="1" x14ac:dyDescent="0.3">
      <c r="B2382" s="383"/>
      <c r="C2382" s="383"/>
      <c r="D2382" s="384"/>
      <c r="E2382" s="382"/>
      <c r="F2382" s="200"/>
    </row>
    <row r="2383" spans="2:6" s="286" customFormat="1" x14ac:dyDescent="0.3">
      <c r="B2383" s="383"/>
      <c r="C2383" s="383"/>
      <c r="D2383" s="384"/>
      <c r="E2383" s="382"/>
      <c r="F2383" s="200"/>
    </row>
    <row r="2384" spans="2:6" s="286" customFormat="1" x14ac:dyDescent="0.3">
      <c r="B2384" s="383"/>
      <c r="C2384" s="383"/>
      <c r="D2384" s="384"/>
      <c r="E2384" s="382"/>
      <c r="F2384" s="200"/>
    </row>
    <row r="2385" spans="2:6" s="286" customFormat="1" x14ac:dyDescent="0.3">
      <c r="B2385" s="383"/>
      <c r="C2385" s="383"/>
      <c r="D2385" s="384"/>
      <c r="E2385" s="382"/>
      <c r="F2385" s="200"/>
    </row>
    <row r="2386" spans="2:6" s="286" customFormat="1" x14ac:dyDescent="0.3">
      <c r="B2386" s="383"/>
      <c r="C2386" s="383"/>
      <c r="D2386" s="384"/>
      <c r="E2386" s="382"/>
      <c r="F2386" s="200"/>
    </row>
    <row r="2387" spans="2:6" s="286" customFormat="1" x14ac:dyDescent="0.3">
      <c r="B2387" s="383"/>
      <c r="C2387" s="383"/>
      <c r="D2387" s="384"/>
      <c r="E2387" s="382"/>
      <c r="F2387" s="200"/>
    </row>
    <row r="2388" spans="2:6" s="286" customFormat="1" x14ac:dyDescent="0.3">
      <c r="B2388" s="383"/>
      <c r="C2388" s="383"/>
      <c r="D2388" s="384"/>
      <c r="E2388" s="382"/>
      <c r="F2388" s="200"/>
    </row>
    <row r="2389" spans="2:6" s="286" customFormat="1" x14ac:dyDescent="0.3">
      <c r="B2389" s="383"/>
      <c r="C2389" s="383"/>
      <c r="D2389" s="384"/>
      <c r="E2389" s="382"/>
      <c r="F2389" s="200"/>
    </row>
    <row r="2390" spans="2:6" s="286" customFormat="1" x14ac:dyDescent="0.3">
      <c r="B2390" s="383"/>
      <c r="C2390" s="383"/>
      <c r="D2390" s="384"/>
      <c r="E2390" s="382"/>
      <c r="F2390" s="200"/>
    </row>
    <row r="2391" spans="2:6" s="286" customFormat="1" x14ac:dyDescent="0.3">
      <c r="B2391" s="383"/>
      <c r="C2391" s="383"/>
      <c r="D2391" s="384"/>
      <c r="E2391" s="382"/>
      <c r="F2391" s="200"/>
    </row>
    <row r="2392" spans="2:6" s="286" customFormat="1" x14ac:dyDescent="0.3">
      <c r="B2392" s="383"/>
      <c r="C2392" s="383"/>
      <c r="D2392" s="384"/>
      <c r="E2392" s="382"/>
      <c r="F2392" s="200"/>
    </row>
    <row r="2393" spans="2:6" s="286" customFormat="1" x14ac:dyDescent="0.3">
      <c r="B2393" s="383"/>
      <c r="C2393" s="383"/>
      <c r="D2393" s="384"/>
      <c r="E2393" s="382"/>
      <c r="F2393" s="200"/>
    </row>
    <row r="2394" spans="2:6" s="286" customFormat="1" x14ac:dyDescent="0.3">
      <c r="B2394" s="383"/>
      <c r="C2394" s="383"/>
      <c r="D2394" s="384"/>
      <c r="E2394" s="382"/>
      <c r="F2394" s="200"/>
    </row>
    <row r="2395" spans="2:6" s="286" customFormat="1" x14ac:dyDescent="0.3">
      <c r="B2395" s="383"/>
      <c r="C2395" s="383"/>
      <c r="D2395" s="384"/>
      <c r="E2395" s="382"/>
      <c r="F2395" s="200"/>
    </row>
    <row r="2396" spans="2:6" s="286" customFormat="1" x14ac:dyDescent="0.3">
      <c r="B2396" s="383"/>
      <c r="C2396" s="383"/>
      <c r="D2396" s="384"/>
      <c r="E2396" s="382"/>
      <c r="F2396" s="200"/>
    </row>
    <row r="2397" spans="2:6" s="286" customFormat="1" x14ac:dyDescent="0.3">
      <c r="B2397" s="383"/>
      <c r="C2397" s="383"/>
      <c r="D2397" s="384"/>
      <c r="E2397" s="382"/>
      <c r="F2397" s="200"/>
    </row>
    <row r="2398" spans="2:6" s="286" customFormat="1" x14ac:dyDescent="0.3">
      <c r="B2398" s="383"/>
      <c r="C2398" s="383"/>
      <c r="D2398" s="384"/>
      <c r="E2398" s="382"/>
      <c r="F2398" s="200"/>
    </row>
    <row r="2399" spans="2:6" s="286" customFormat="1" x14ac:dyDescent="0.3">
      <c r="B2399" s="383"/>
      <c r="C2399" s="383"/>
      <c r="D2399" s="384"/>
      <c r="E2399" s="382"/>
      <c r="F2399" s="200"/>
    </row>
    <row r="2400" spans="2:6" s="286" customFormat="1" x14ac:dyDescent="0.3">
      <c r="B2400" s="383"/>
      <c r="C2400" s="383"/>
      <c r="D2400" s="384"/>
      <c r="E2400" s="382"/>
      <c r="F2400" s="200"/>
    </row>
    <row r="2401" spans="2:6" s="286" customFormat="1" x14ac:dyDescent="0.3">
      <c r="B2401" s="383"/>
      <c r="C2401" s="383"/>
      <c r="D2401" s="384"/>
      <c r="E2401" s="382"/>
      <c r="F2401" s="200"/>
    </row>
    <row r="2402" spans="2:6" s="286" customFormat="1" x14ac:dyDescent="0.3">
      <c r="B2402" s="383"/>
      <c r="C2402" s="383"/>
      <c r="D2402" s="384"/>
      <c r="E2402" s="382"/>
      <c r="F2402" s="200"/>
    </row>
    <row r="2403" spans="2:6" s="286" customFormat="1" x14ac:dyDescent="0.3">
      <c r="B2403" s="383"/>
      <c r="C2403" s="383"/>
      <c r="D2403" s="384"/>
      <c r="E2403" s="382"/>
      <c r="F2403" s="200"/>
    </row>
    <row r="2404" spans="2:6" s="286" customFormat="1" x14ac:dyDescent="0.3">
      <c r="B2404" s="383"/>
      <c r="C2404" s="383"/>
      <c r="D2404" s="384"/>
      <c r="E2404" s="382"/>
      <c r="F2404" s="200"/>
    </row>
    <row r="2405" spans="2:6" s="286" customFormat="1" x14ac:dyDescent="0.3">
      <c r="B2405" s="383"/>
      <c r="C2405" s="383"/>
      <c r="D2405" s="384"/>
      <c r="E2405" s="382"/>
      <c r="F2405" s="200"/>
    </row>
    <row r="2406" spans="2:6" s="286" customFormat="1" x14ac:dyDescent="0.3">
      <c r="B2406" s="383"/>
      <c r="C2406" s="383"/>
      <c r="D2406" s="384"/>
      <c r="E2406" s="382"/>
      <c r="F2406" s="200"/>
    </row>
    <row r="2407" spans="2:6" s="286" customFormat="1" x14ac:dyDescent="0.3">
      <c r="B2407" s="383"/>
      <c r="C2407" s="383"/>
      <c r="D2407" s="384"/>
      <c r="E2407" s="382"/>
      <c r="F2407" s="200"/>
    </row>
    <row r="2408" spans="2:6" s="286" customFormat="1" x14ac:dyDescent="0.3">
      <c r="B2408" s="383"/>
      <c r="C2408" s="383"/>
      <c r="D2408" s="384"/>
      <c r="E2408" s="382"/>
      <c r="F2408" s="200"/>
    </row>
    <row r="2409" spans="2:6" s="286" customFormat="1" x14ac:dyDescent="0.3">
      <c r="B2409" s="383"/>
      <c r="C2409" s="383"/>
      <c r="D2409" s="384"/>
      <c r="E2409" s="382"/>
      <c r="F2409" s="200"/>
    </row>
    <row r="2410" spans="2:6" s="286" customFormat="1" x14ac:dyDescent="0.3">
      <c r="B2410" s="383"/>
      <c r="C2410" s="383"/>
      <c r="D2410" s="384"/>
      <c r="E2410" s="382"/>
      <c r="F2410" s="200"/>
    </row>
    <row r="2411" spans="2:6" s="286" customFormat="1" x14ac:dyDescent="0.3">
      <c r="B2411" s="383"/>
      <c r="C2411" s="383"/>
      <c r="D2411" s="384"/>
      <c r="E2411" s="382"/>
      <c r="F2411" s="200"/>
    </row>
    <row r="2412" spans="2:6" s="286" customFormat="1" x14ac:dyDescent="0.3">
      <c r="B2412" s="383"/>
      <c r="C2412" s="383"/>
      <c r="D2412" s="384"/>
      <c r="E2412" s="382"/>
      <c r="F2412" s="200"/>
    </row>
    <row r="2413" spans="2:6" s="286" customFormat="1" x14ac:dyDescent="0.3">
      <c r="B2413" s="383"/>
      <c r="C2413" s="383"/>
      <c r="D2413" s="384"/>
      <c r="E2413" s="382"/>
      <c r="F2413" s="200"/>
    </row>
    <row r="2414" spans="2:6" s="286" customFormat="1" x14ac:dyDescent="0.3">
      <c r="B2414" s="383"/>
      <c r="C2414" s="383"/>
      <c r="D2414" s="384"/>
      <c r="E2414" s="382"/>
      <c r="F2414" s="200"/>
    </row>
    <row r="2415" spans="2:6" s="286" customFormat="1" x14ac:dyDescent="0.3">
      <c r="B2415" s="383"/>
      <c r="C2415" s="383"/>
      <c r="D2415" s="384"/>
      <c r="E2415" s="382"/>
      <c r="F2415" s="200"/>
    </row>
    <row r="2416" spans="2:6" s="286" customFormat="1" x14ac:dyDescent="0.3">
      <c r="B2416" s="383"/>
      <c r="C2416" s="383"/>
      <c r="D2416" s="384"/>
      <c r="E2416" s="382"/>
      <c r="F2416" s="200"/>
    </row>
    <row r="2417" spans="2:6" s="286" customFormat="1" x14ac:dyDescent="0.3">
      <c r="B2417" s="383"/>
      <c r="C2417" s="383"/>
      <c r="D2417" s="384"/>
      <c r="E2417" s="382"/>
      <c r="F2417" s="200"/>
    </row>
    <row r="2418" spans="2:6" s="286" customFormat="1" x14ac:dyDescent="0.3">
      <c r="B2418" s="383"/>
      <c r="C2418" s="383"/>
      <c r="D2418" s="384"/>
      <c r="E2418" s="382"/>
      <c r="F2418" s="200"/>
    </row>
    <row r="2419" spans="2:6" s="286" customFormat="1" x14ac:dyDescent="0.3">
      <c r="B2419" s="383"/>
      <c r="C2419" s="383"/>
      <c r="D2419" s="384"/>
      <c r="E2419" s="382"/>
      <c r="F2419" s="200"/>
    </row>
    <row r="2420" spans="2:6" s="286" customFormat="1" x14ac:dyDescent="0.3">
      <c r="B2420" s="383"/>
      <c r="C2420" s="383"/>
      <c r="D2420" s="384"/>
      <c r="E2420" s="382"/>
      <c r="F2420" s="200"/>
    </row>
    <row r="2421" spans="2:6" s="286" customFormat="1" x14ac:dyDescent="0.3">
      <c r="B2421" s="383"/>
      <c r="C2421" s="383"/>
      <c r="D2421" s="384"/>
      <c r="E2421" s="382"/>
      <c r="F2421" s="200"/>
    </row>
    <row r="2422" spans="2:6" s="286" customFormat="1" x14ac:dyDescent="0.3">
      <c r="B2422" s="383"/>
      <c r="C2422" s="383"/>
      <c r="D2422" s="384"/>
      <c r="E2422" s="382"/>
      <c r="F2422" s="200"/>
    </row>
    <row r="2423" spans="2:6" s="286" customFormat="1" x14ac:dyDescent="0.3">
      <c r="B2423" s="383"/>
      <c r="C2423" s="383"/>
      <c r="D2423" s="384"/>
      <c r="E2423" s="382"/>
      <c r="F2423" s="200"/>
    </row>
    <row r="2424" spans="2:6" s="286" customFormat="1" x14ac:dyDescent="0.3">
      <c r="B2424" s="383"/>
      <c r="C2424" s="383"/>
      <c r="D2424" s="384"/>
      <c r="E2424" s="382"/>
      <c r="F2424" s="200"/>
    </row>
    <row r="2425" spans="2:6" s="286" customFormat="1" x14ac:dyDescent="0.3">
      <c r="B2425" s="383"/>
      <c r="C2425" s="383"/>
      <c r="D2425" s="384"/>
      <c r="E2425" s="382"/>
      <c r="F2425" s="200"/>
    </row>
    <row r="2426" spans="2:6" s="286" customFormat="1" x14ac:dyDescent="0.3">
      <c r="B2426" s="383"/>
      <c r="C2426" s="383"/>
      <c r="D2426" s="384"/>
      <c r="E2426" s="382"/>
      <c r="F2426" s="200"/>
    </row>
    <row r="2427" spans="2:6" s="286" customFormat="1" x14ac:dyDescent="0.3">
      <c r="B2427" s="383"/>
      <c r="C2427" s="383"/>
      <c r="D2427" s="384"/>
      <c r="E2427" s="382"/>
      <c r="F2427" s="200"/>
    </row>
    <row r="2428" spans="2:6" s="286" customFormat="1" x14ac:dyDescent="0.3">
      <c r="B2428" s="383"/>
      <c r="C2428" s="383"/>
      <c r="D2428" s="384"/>
      <c r="E2428" s="382"/>
      <c r="F2428" s="200"/>
    </row>
    <row r="2429" spans="2:6" s="286" customFormat="1" x14ac:dyDescent="0.3">
      <c r="B2429" s="383"/>
      <c r="C2429" s="383"/>
      <c r="D2429" s="384"/>
      <c r="E2429" s="382"/>
      <c r="F2429" s="200"/>
    </row>
    <row r="2430" spans="2:6" s="286" customFormat="1" x14ac:dyDescent="0.3">
      <c r="B2430" s="383"/>
      <c r="C2430" s="383"/>
      <c r="D2430" s="384"/>
      <c r="E2430" s="382"/>
      <c r="F2430" s="200"/>
    </row>
    <row r="2431" spans="2:6" s="286" customFormat="1" x14ac:dyDescent="0.3">
      <c r="B2431" s="383"/>
      <c r="C2431" s="383"/>
      <c r="D2431" s="384"/>
      <c r="E2431" s="382"/>
      <c r="F2431" s="200"/>
    </row>
    <row r="2432" spans="2:6" s="286" customFormat="1" x14ac:dyDescent="0.3">
      <c r="B2432" s="383"/>
      <c r="C2432" s="383"/>
      <c r="D2432" s="384"/>
      <c r="E2432" s="382"/>
      <c r="F2432" s="200"/>
    </row>
    <row r="2433" spans="2:6" s="286" customFormat="1" x14ac:dyDescent="0.3">
      <c r="B2433" s="383"/>
      <c r="C2433" s="383"/>
      <c r="D2433" s="384"/>
      <c r="E2433" s="382"/>
      <c r="F2433" s="200"/>
    </row>
    <row r="2434" spans="2:6" s="286" customFormat="1" x14ac:dyDescent="0.3">
      <c r="B2434" s="383"/>
      <c r="C2434" s="383"/>
      <c r="D2434" s="384"/>
      <c r="E2434" s="382"/>
      <c r="F2434" s="200"/>
    </row>
    <row r="2435" spans="2:6" s="286" customFormat="1" x14ac:dyDescent="0.3">
      <c r="B2435" s="383"/>
      <c r="C2435" s="383"/>
      <c r="D2435" s="384"/>
      <c r="E2435" s="382"/>
      <c r="F2435" s="200"/>
    </row>
    <row r="2436" spans="2:6" s="286" customFormat="1" x14ac:dyDescent="0.3">
      <c r="B2436" s="383"/>
      <c r="C2436" s="383"/>
      <c r="D2436" s="384"/>
      <c r="E2436" s="382"/>
      <c r="F2436" s="200"/>
    </row>
    <row r="2437" spans="2:6" s="286" customFormat="1" x14ac:dyDescent="0.3">
      <c r="B2437" s="383"/>
      <c r="C2437" s="383"/>
      <c r="D2437" s="384"/>
      <c r="E2437" s="382"/>
      <c r="F2437" s="200"/>
    </row>
    <row r="2438" spans="2:6" s="286" customFormat="1" x14ac:dyDescent="0.3">
      <c r="B2438" s="383"/>
      <c r="C2438" s="383"/>
      <c r="D2438" s="384"/>
      <c r="E2438" s="382"/>
      <c r="F2438" s="200"/>
    </row>
    <row r="2439" spans="2:6" s="286" customFormat="1" x14ac:dyDescent="0.3">
      <c r="B2439" s="383"/>
      <c r="C2439" s="383"/>
      <c r="D2439" s="384"/>
      <c r="E2439" s="382"/>
      <c r="F2439" s="200"/>
    </row>
    <row r="2440" spans="2:6" s="286" customFormat="1" x14ac:dyDescent="0.3">
      <c r="B2440" s="383"/>
      <c r="C2440" s="383"/>
      <c r="D2440" s="384"/>
      <c r="E2440" s="382"/>
      <c r="F2440" s="200"/>
    </row>
    <row r="2441" spans="2:6" s="286" customFormat="1" x14ac:dyDescent="0.3">
      <c r="B2441" s="383"/>
      <c r="C2441" s="383"/>
      <c r="D2441" s="384"/>
      <c r="E2441" s="382"/>
      <c r="F2441" s="200"/>
    </row>
    <row r="2442" spans="2:6" s="286" customFormat="1" x14ac:dyDescent="0.3">
      <c r="B2442" s="383"/>
      <c r="C2442" s="383"/>
      <c r="D2442" s="384"/>
      <c r="E2442" s="382"/>
      <c r="F2442" s="200"/>
    </row>
    <row r="2443" spans="2:6" s="286" customFormat="1" x14ac:dyDescent="0.3">
      <c r="B2443" s="383"/>
      <c r="C2443" s="383"/>
      <c r="D2443" s="384"/>
      <c r="E2443" s="382"/>
      <c r="F2443" s="200"/>
    </row>
    <row r="2444" spans="2:6" s="286" customFormat="1" x14ac:dyDescent="0.3">
      <c r="B2444" s="383"/>
      <c r="C2444" s="383"/>
      <c r="D2444" s="384"/>
      <c r="E2444" s="382"/>
      <c r="F2444" s="200"/>
    </row>
    <row r="2445" spans="2:6" s="286" customFormat="1" x14ac:dyDescent="0.3">
      <c r="B2445" s="383"/>
      <c r="C2445" s="383"/>
      <c r="D2445" s="384"/>
      <c r="E2445" s="382"/>
      <c r="F2445" s="200"/>
    </row>
    <row r="2446" spans="2:6" s="286" customFormat="1" x14ac:dyDescent="0.3">
      <c r="B2446" s="383"/>
      <c r="C2446" s="383"/>
      <c r="D2446" s="384"/>
      <c r="E2446" s="382"/>
      <c r="F2446" s="200"/>
    </row>
    <row r="2447" spans="2:6" s="286" customFormat="1" x14ac:dyDescent="0.3">
      <c r="B2447" s="383"/>
      <c r="C2447" s="383"/>
      <c r="D2447" s="384"/>
      <c r="E2447" s="382"/>
      <c r="F2447" s="200"/>
    </row>
    <row r="2448" spans="2:6" s="286" customFormat="1" x14ac:dyDescent="0.3">
      <c r="B2448" s="383"/>
      <c r="C2448" s="383"/>
      <c r="D2448" s="384"/>
      <c r="E2448" s="382"/>
      <c r="F2448" s="200"/>
    </row>
    <row r="2449" spans="2:6" s="286" customFormat="1" x14ac:dyDescent="0.3">
      <c r="B2449" s="383"/>
      <c r="C2449" s="383"/>
      <c r="D2449" s="384"/>
      <c r="E2449" s="382"/>
      <c r="F2449" s="200"/>
    </row>
    <row r="2450" spans="2:6" s="286" customFormat="1" x14ac:dyDescent="0.3">
      <c r="B2450" s="383"/>
      <c r="C2450" s="383"/>
      <c r="D2450" s="384"/>
      <c r="E2450" s="382"/>
      <c r="F2450" s="200"/>
    </row>
    <row r="2451" spans="2:6" s="286" customFormat="1" x14ac:dyDescent="0.3">
      <c r="B2451" s="383"/>
      <c r="C2451" s="383"/>
      <c r="D2451" s="384"/>
      <c r="E2451" s="382"/>
      <c r="F2451" s="200"/>
    </row>
    <row r="2452" spans="2:6" s="286" customFormat="1" x14ac:dyDescent="0.3">
      <c r="B2452" s="383"/>
      <c r="C2452" s="383"/>
      <c r="D2452" s="384"/>
      <c r="E2452" s="382"/>
      <c r="F2452" s="200"/>
    </row>
    <row r="2453" spans="2:6" s="286" customFormat="1" x14ac:dyDescent="0.3">
      <c r="B2453" s="383"/>
      <c r="C2453" s="383"/>
      <c r="D2453" s="384"/>
      <c r="E2453" s="382"/>
      <c r="F2453" s="200"/>
    </row>
    <row r="2454" spans="2:6" s="286" customFormat="1" x14ac:dyDescent="0.3">
      <c r="B2454" s="383"/>
      <c r="C2454" s="383"/>
      <c r="D2454" s="384"/>
      <c r="E2454" s="382"/>
      <c r="F2454" s="200"/>
    </row>
    <row r="2455" spans="2:6" s="286" customFormat="1" x14ac:dyDescent="0.3">
      <c r="B2455" s="383"/>
      <c r="C2455" s="383"/>
      <c r="D2455" s="384"/>
      <c r="E2455" s="382"/>
      <c r="F2455" s="200"/>
    </row>
    <row r="2456" spans="2:6" s="286" customFormat="1" x14ac:dyDescent="0.3">
      <c r="B2456" s="383"/>
      <c r="C2456" s="383"/>
      <c r="D2456" s="384"/>
      <c r="E2456" s="382"/>
      <c r="F2456" s="200"/>
    </row>
    <row r="2457" spans="2:6" s="286" customFormat="1" x14ac:dyDescent="0.3">
      <c r="B2457" s="383"/>
      <c r="C2457" s="383"/>
      <c r="D2457" s="384"/>
      <c r="E2457" s="382"/>
      <c r="F2457" s="200"/>
    </row>
    <row r="2458" spans="2:6" s="286" customFormat="1" x14ac:dyDescent="0.3">
      <c r="B2458" s="383"/>
      <c r="C2458" s="383"/>
      <c r="D2458" s="384"/>
      <c r="E2458" s="382"/>
      <c r="F2458" s="200"/>
    </row>
    <row r="2459" spans="2:6" s="286" customFormat="1" x14ac:dyDescent="0.3">
      <c r="B2459" s="383"/>
      <c r="C2459" s="383"/>
      <c r="D2459" s="384"/>
      <c r="E2459" s="382"/>
      <c r="F2459" s="200"/>
    </row>
    <row r="2460" spans="2:6" s="286" customFormat="1" x14ac:dyDescent="0.3">
      <c r="B2460" s="383"/>
      <c r="C2460" s="383"/>
      <c r="D2460" s="384"/>
      <c r="E2460" s="382"/>
      <c r="F2460" s="200"/>
    </row>
    <row r="2461" spans="2:6" s="286" customFormat="1" x14ac:dyDescent="0.3">
      <c r="B2461" s="383"/>
      <c r="C2461" s="383"/>
      <c r="D2461" s="384"/>
      <c r="E2461" s="382"/>
      <c r="F2461" s="200"/>
    </row>
    <row r="2462" spans="2:6" s="286" customFormat="1" x14ac:dyDescent="0.3">
      <c r="B2462" s="383"/>
      <c r="C2462" s="383"/>
      <c r="D2462" s="384"/>
      <c r="E2462" s="382"/>
      <c r="F2462" s="200"/>
    </row>
    <row r="2463" spans="2:6" s="286" customFormat="1" x14ac:dyDescent="0.3">
      <c r="B2463" s="383"/>
      <c r="C2463" s="383"/>
      <c r="D2463" s="384"/>
      <c r="E2463" s="382"/>
      <c r="F2463" s="200"/>
    </row>
    <row r="2464" spans="2:6" s="286" customFormat="1" x14ac:dyDescent="0.3">
      <c r="B2464" s="383"/>
      <c r="C2464" s="383"/>
      <c r="D2464" s="384"/>
      <c r="E2464" s="382"/>
      <c r="F2464" s="200"/>
    </row>
    <row r="2465" spans="2:6" s="286" customFormat="1" x14ac:dyDescent="0.3">
      <c r="B2465" s="383"/>
      <c r="C2465" s="383"/>
      <c r="D2465" s="384"/>
      <c r="E2465" s="382"/>
      <c r="F2465" s="200"/>
    </row>
    <row r="2466" spans="2:6" s="286" customFormat="1" x14ac:dyDescent="0.3">
      <c r="B2466" s="383"/>
      <c r="C2466" s="383"/>
      <c r="D2466" s="384"/>
      <c r="E2466" s="382"/>
      <c r="F2466" s="200"/>
    </row>
    <row r="2467" spans="2:6" s="286" customFormat="1" x14ac:dyDescent="0.3">
      <c r="B2467" s="383"/>
      <c r="C2467" s="383"/>
      <c r="D2467" s="384"/>
      <c r="E2467" s="382"/>
      <c r="F2467" s="200"/>
    </row>
    <row r="2468" spans="2:6" s="286" customFormat="1" x14ac:dyDescent="0.3">
      <c r="B2468" s="383"/>
      <c r="C2468" s="383"/>
      <c r="D2468" s="384"/>
      <c r="E2468" s="382"/>
      <c r="F2468" s="200"/>
    </row>
    <row r="2469" spans="2:6" s="286" customFormat="1" x14ac:dyDescent="0.3">
      <c r="B2469" s="383"/>
      <c r="C2469" s="383"/>
      <c r="D2469" s="384"/>
      <c r="E2469" s="382"/>
      <c r="F2469" s="200"/>
    </row>
    <row r="2470" spans="2:6" s="286" customFormat="1" x14ac:dyDescent="0.3">
      <c r="B2470" s="383"/>
      <c r="C2470" s="383"/>
      <c r="D2470" s="384"/>
      <c r="E2470" s="382"/>
      <c r="F2470" s="200"/>
    </row>
    <row r="2471" spans="2:6" s="286" customFormat="1" x14ac:dyDescent="0.3">
      <c r="B2471" s="383"/>
      <c r="C2471" s="383"/>
      <c r="D2471" s="384"/>
      <c r="E2471" s="382"/>
      <c r="F2471" s="200"/>
    </row>
    <row r="2472" spans="2:6" s="286" customFormat="1" x14ac:dyDescent="0.3">
      <c r="B2472" s="383"/>
      <c r="C2472" s="383"/>
      <c r="D2472" s="384"/>
      <c r="E2472" s="382"/>
      <c r="F2472" s="200"/>
    </row>
    <row r="2473" spans="2:6" s="286" customFormat="1" x14ac:dyDescent="0.3">
      <c r="B2473" s="383"/>
      <c r="C2473" s="383"/>
      <c r="D2473" s="384"/>
      <c r="E2473" s="382"/>
      <c r="F2473" s="200"/>
    </row>
    <row r="2474" spans="2:6" s="286" customFormat="1" x14ac:dyDescent="0.3">
      <c r="B2474" s="383"/>
      <c r="C2474" s="383"/>
      <c r="D2474" s="384"/>
      <c r="E2474" s="382"/>
      <c r="F2474" s="200"/>
    </row>
    <row r="2475" spans="2:6" s="286" customFormat="1" x14ac:dyDescent="0.3">
      <c r="B2475" s="383"/>
      <c r="C2475" s="383"/>
      <c r="D2475" s="384"/>
      <c r="E2475" s="382"/>
      <c r="F2475" s="200"/>
    </row>
    <row r="2476" spans="2:6" s="286" customFormat="1" x14ac:dyDescent="0.3">
      <c r="B2476" s="383"/>
      <c r="C2476" s="383"/>
      <c r="D2476" s="384"/>
      <c r="E2476" s="382"/>
      <c r="F2476" s="200"/>
    </row>
    <row r="2477" spans="2:6" s="286" customFormat="1" x14ac:dyDescent="0.3">
      <c r="B2477" s="383"/>
      <c r="C2477" s="383"/>
      <c r="D2477" s="384"/>
      <c r="E2477" s="382"/>
      <c r="F2477" s="200"/>
    </row>
    <row r="2478" spans="2:6" s="286" customFormat="1" x14ac:dyDescent="0.3">
      <c r="B2478" s="383"/>
      <c r="C2478" s="383"/>
      <c r="D2478" s="384"/>
      <c r="E2478" s="382"/>
      <c r="F2478" s="200"/>
    </row>
    <row r="2479" spans="2:6" s="286" customFormat="1" x14ac:dyDescent="0.3">
      <c r="B2479" s="383"/>
      <c r="C2479" s="383"/>
      <c r="D2479" s="384"/>
      <c r="E2479" s="382"/>
      <c r="F2479" s="200"/>
    </row>
    <row r="2480" spans="2:6" s="286" customFormat="1" x14ac:dyDescent="0.3">
      <c r="B2480" s="383"/>
      <c r="C2480" s="383"/>
      <c r="D2480" s="384"/>
      <c r="E2480" s="382"/>
      <c r="F2480" s="200"/>
    </row>
    <row r="2481" spans="2:6" s="286" customFormat="1" x14ac:dyDescent="0.3">
      <c r="B2481" s="383"/>
      <c r="C2481" s="383"/>
      <c r="D2481" s="384"/>
      <c r="E2481" s="382"/>
      <c r="F2481" s="200"/>
    </row>
    <row r="2482" spans="2:6" s="286" customFormat="1" x14ac:dyDescent="0.3">
      <c r="B2482" s="383"/>
      <c r="C2482" s="383"/>
      <c r="D2482" s="384"/>
      <c r="E2482" s="382"/>
      <c r="F2482" s="200"/>
    </row>
    <row r="2483" spans="2:6" s="286" customFormat="1" x14ac:dyDescent="0.3">
      <c r="B2483" s="383"/>
      <c r="C2483" s="383"/>
      <c r="D2483" s="384"/>
      <c r="E2483" s="382"/>
      <c r="F2483" s="200"/>
    </row>
    <row r="2484" spans="2:6" s="286" customFormat="1" x14ac:dyDescent="0.3">
      <c r="B2484" s="383"/>
      <c r="C2484" s="383"/>
      <c r="D2484" s="384"/>
      <c r="E2484" s="382"/>
      <c r="F2484" s="200"/>
    </row>
    <row r="2485" spans="2:6" s="286" customFormat="1" x14ac:dyDescent="0.3">
      <c r="B2485" s="383"/>
      <c r="C2485" s="383"/>
      <c r="D2485" s="384"/>
      <c r="E2485" s="382"/>
      <c r="F2485" s="200"/>
    </row>
    <row r="2486" spans="2:6" s="286" customFormat="1" x14ac:dyDescent="0.3">
      <c r="B2486" s="383"/>
      <c r="C2486" s="383"/>
      <c r="D2486" s="384"/>
      <c r="E2486" s="382"/>
      <c r="F2486" s="200"/>
    </row>
    <row r="2487" spans="2:6" s="286" customFormat="1" x14ac:dyDescent="0.3">
      <c r="B2487" s="383"/>
      <c r="C2487" s="383"/>
      <c r="D2487" s="384"/>
      <c r="E2487" s="382"/>
      <c r="F2487" s="200"/>
    </row>
    <row r="2488" spans="2:6" s="286" customFormat="1" x14ac:dyDescent="0.3">
      <c r="B2488" s="383"/>
      <c r="C2488" s="383"/>
      <c r="D2488" s="384"/>
      <c r="E2488" s="382"/>
      <c r="F2488" s="200"/>
    </row>
    <row r="2489" spans="2:6" s="286" customFormat="1" x14ac:dyDescent="0.3">
      <c r="B2489" s="383"/>
      <c r="C2489" s="383"/>
      <c r="D2489" s="384"/>
      <c r="E2489" s="382"/>
      <c r="F2489" s="200"/>
    </row>
    <row r="2490" spans="2:6" s="286" customFormat="1" x14ac:dyDescent="0.3">
      <c r="B2490" s="383"/>
      <c r="C2490" s="383"/>
      <c r="D2490" s="384"/>
      <c r="E2490" s="382"/>
      <c r="F2490" s="200"/>
    </row>
    <row r="2491" spans="2:6" s="286" customFormat="1" x14ac:dyDescent="0.3">
      <c r="B2491" s="383"/>
      <c r="C2491" s="383"/>
      <c r="D2491" s="384"/>
      <c r="E2491" s="382"/>
      <c r="F2491" s="200"/>
    </row>
    <row r="2492" spans="2:6" s="286" customFormat="1" x14ac:dyDescent="0.3">
      <c r="B2492" s="383"/>
      <c r="C2492" s="383"/>
      <c r="D2492" s="384"/>
      <c r="E2492" s="382"/>
      <c r="F2492" s="200"/>
    </row>
    <row r="2493" spans="2:6" s="286" customFormat="1" x14ac:dyDescent="0.3">
      <c r="B2493" s="383"/>
      <c r="C2493" s="383"/>
      <c r="D2493" s="384"/>
      <c r="E2493" s="382"/>
      <c r="F2493" s="200"/>
    </row>
    <row r="2494" spans="2:6" s="286" customFormat="1" x14ac:dyDescent="0.3">
      <c r="B2494" s="383"/>
      <c r="C2494" s="383"/>
      <c r="D2494" s="384"/>
      <c r="E2494" s="382"/>
      <c r="F2494" s="200"/>
    </row>
    <row r="2495" spans="2:6" s="286" customFormat="1" x14ac:dyDescent="0.3">
      <c r="B2495" s="383"/>
      <c r="C2495" s="383"/>
      <c r="D2495" s="384"/>
      <c r="E2495" s="382"/>
      <c r="F2495" s="200"/>
    </row>
    <row r="2496" spans="2:6" s="286" customFormat="1" x14ac:dyDescent="0.3">
      <c r="B2496" s="383"/>
      <c r="C2496" s="383"/>
      <c r="D2496" s="384"/>
      <c r="E2496" s="382"/>
      <c r="F2496" s="200"/>
    </row>
    <row r="2497" spans="2:6" s="286" customFormat="1" x14ac:dyDescent="0.3">
      <c r="B2497" s="383"/>
      <c r="C2497" s="383"/>
      <c r="D2497" s="384"/>
      <c r="E2497" s="382"/>
      <c r="F2497" s="200"/>
    </row>
    <row r="2498" spans="2:6" s="286" customFormat="1" x14ac:dyDescent="0.3">
      <c r="B2498" s="383"/>
      <c r="C2498" s="383"/>
      <c r="D2498" s="384"/>
      <c r="E2498" s="382"/>
      <c r="F2498" s="200"/>
    </row>
    <row r="2499" spans="2:6" s="286" customFormat="1" x14ac:dyDescent="0.3">
      <c r="B2499" s="383"/>
      <c r="C2499" s="383"/>
      <c r="D2499" s="384"/>
      <c r="E2499" s="382"/>
      <c r="F2499" s="200"/>
    </row>
    <row r="2500" spans="2:6" s="286" customFormat="1" x14ac:dyDescent="0.3">
      <c r="B2500" s="383"/>
      <c r="C2500" s="383"/>
      <c r="D2500" s="384"/>
      <c r="E2500" s="382"/>
      <c r="F2500" s="200"/>
    </row>
    <row r="2501" spans="2:6" s="286" customFormat="1" x14ac:dyDescent="0.3">
      <c r="B2501" s="383"/>
      <c r="C2501" s="383"/>
      <c r="D2501" s="384"/>
      <c r="E2501" s="382"/>
      <c r="F2501" s="200"/>
    </row>
    <row r="2502" spans="2:6" s="286" customFormat="1" x14ac:dyDescent="0.3">
      <c r="B2502" s="383"/>
      <c r="C2502" s="383"/>
      <c r="D2502" s="384"/>
      <c r="E2502" s="382"/>
      <c r="F2502" s="200"/>
    </row>
    <row r="2503" spans="2:6" s="286" customFormat="1" x14ac:dyDescent="0.3">
      <c r="B2503" s="383"/>
      <c r="C2503" s="383"/>
      <c r="D2503" s="384"/>
      <c r="E2503" s="382"/>
      <c r="F2503" s="200"/>
    </row>
    <row r="2504" spans="2:6" s="286" customFormat="1" x14ac:dyDescent="0.3">
      <c r="B2504" s="383"/>
      <c r="C2504" s="383"/>
      <c r="D2504" s="384"/>
      <c r="E2504" s="382"/>
      <c r="F2504" s="200"/>
    </row>
    <row r="2505" spans="2:6" s="286" customFormat="1" x14ac:dyDescent="0.3">
      <c r="B2505" s="383"/>
      <c r="C2505" s="383"/>
      <c r="D2505" s="384"/>
      <c r="E2505" s="382"/>
      <c r="F2505" s="200"/>
    </row>
    <row r="2506" spans="2:6" s="286" customFormat="1" x14ac:dyDescent="0.3">
      <c r="B2506" s="383"/>
      <c r="C2506" s="383"/>
      <c r="D2506" s="384"/>
      <c r="E2506" s="382"/>
      <c r="F2506" s="200"/>
    </row>
    <row r="2507" spans="2:6" s="286" customFormat="1" x14ac:dyDescent="0.3">
      <c r="B2507" s="383"/>
      <c r="C2507" s="383"/>
      <c r="D2507" s="384"/>
      <c r="E2507" s="382"/>
      <c r="F2507" s="200"/>
    </row>
    <row r="2508" spans="2:6" s="286" customFormat="1" x14ac:dyDescent="0.3">
      <c r="B2508" s="383"/>
      <c r="C2508" s="383"/>
      <c r="D2508" s="384"/>
      <c r="E2508" s="382"/>
      <c r="F2508" s="200"/>
    </row>
    <row r="2509" spans="2:6" s="286" customFormat="1" x14ac:dyDescent="0.3">
      <c r="B2509" s="383"/>
      <c r="C2509" s="383"/>
      <c r="D2509" s="384"/>
      <c r="E2509" s="382"/>
      <c r="F2509" s="200"/>
    </row>
    <row r="2510" spans="2:6" s="286" customFormat="1" x14ac:dyDescent="0.3">
      <c r="B2510" s="383"/>
      <c r="C2510" s="383"/>
      <c r="D2510" s="384"/>
      <c r="E2510" s="382"/>
      <c r="F2510" s="200"/>
    </row>
    <row r="2511" spans="2:6" s="286" customFormat="1" x14ac:dyDescent="0.3">
      <c r="B2511" s="383"/>
      <c r="C2511" s="383"/>
      <c r="D2511" s="384"/>
      <c r="E2511" s="382"/>
      <c r="F2511" s="200"/>
    </row>
    <row r="2512" spans="2:6" s="286" customFormat="1" x14ac:dyDescent="0.3">
      <c r="B2512" s="383"/>
      <c r="C2512" s="383"/>
      <c r="D2512" s="384"/>
      <c r="E2512" s="382"/>
      <c r="F2512" s="200"/>
    </row>
    <row r="2513" spans="2:6" s="286" customFormat="1" x14ac:dyDescent="0.3">
      <c r="B2513" s="383"/>
      <c r="C2513" s="383"/>
      <c r="D2513" s="384"/>
      <c r="E2513" s="382"/>
      <c r="F2513" s="200"/>
    </row>
    <row r="2514" spans="2:6" s="286" customFormat="1" x14ac:dyDescent="0.3">
      <c r="B2514" s="383"/>
      <c r="C2514" s="383"/>
      <c r="D2514" s="384"/>
      <c r="E2514" s="382"/>
      <c r="F2514" s="200"/>
    </row>
    <row r="2515" spans="2:6" s="286" customFormat="1" x14ac:dyDescent="0.3">
      <c r="B2515" s="383"/>
      <c r="C2515" s="383"/>
      <c r="D2515" s="384"/>
      <c r="E2515" s="382"/>
      <c r="F2515" s="200"/>
    </row>
    <row r="2516" spans="2:6" s="286" customFormat="1" x14ac:dyDescent="0.3">
      <c r="B2516" s="383"/>
      <c r="C2516" s="383"/>
      <c r="D2516" s="384"/>
      <c r="E2516" s="382"/>
      <c r="F2516" s="200"/>
    </row>
    <row r="2517" spans="2:6" s="286" customFormat="1" x14ac:dyDescent="0.3">
      <c r="B2517" s="383"/>
      <c r="C2517" s="383"/>
      <c r="D2517" s="384"/>
      <c r="E2517" s="382"/>
      <c r="F2517" s="200"/>
    </row>
    <row r="2518" spans="2:6" s="286" customFormat="1" x14ac:dyDescent="0.3">
      <c r="B2518" s="383"/>
      <c r="C2518" s="383"/>
      <c r="D2518" s="384"/>
      <c r="E2518" s="382"/>
      <c r="F2518" s="200"/>
    </row>
    <row r="2519" spans="2:6" s="286" customFormat="1" x14ac:dyDescent="0.3">
      <c r="B2519" s="383"/>
      <c r="C2519" s="383"/>
      <c r="D2519" s="384"/>
      <c r="E2519" s="382"/>
      <c r="F2519" s="200"/>
    </row>
    <row r="2520" spans="2:6" s="286" customFormat="1" x14ac:dyDescent="0.3">
      <c r="B2520" s="383"/>
      <c r="C2520" s="383"/>
      <c r="D2520" s="384"/>
      <c r="E2520" s="382"/>
      <c r="F2520" s="200"/>
    </row>
    <row r="2521" spans="2:6" s="286" customFormat="1" x14ac:dyDescent="0.3">
      <c r="B2521" s="383"/>
      <c r="C2521" s="383"/>
      <c r="D2521" s="384"/>
      <c r="E2521" s="382"/>
      <c r="F2521" s="200"/>
    </row>
    <row r="2522" spans="2:6" s="286" customFormat="1" x14ac:dyDescent="0.3">
      <c r="B2522" s="383"/>
      <c r="C2522" s="383"/>
      <c r="D2522" s="384"/>
      <c r="E2522" s="382"/>
      <c r="F2522" s="200"/>
    </row>
    <row r="2523" spans="2:6" s="286" customFormat="1" x14ac:dyDescent="0.3">
      <c r="B2523" s="383"/>
      <c r="C2523" s="383"/>
      <c r="D2523" s="384"/>
      <c r="E2523" s="382"/>
      <c r="F2523" s="200"/>
    </row>
    <row r="2524" spans="2:6" s="286" customFormat="1" x14ac:dyDescent="0.3">
      <c r="B2524" s="383"/>
      <c r="C2524" s="383"/>
      <c r="D2524" s="384"/>
      <c r="E2524" s="382"/>
      <c r="F2524" s="200"/>
    </row>
    <row r="2525" spans="2:6" s="286" customFormat="1" x14ac:dyDescent="0.3">
      <c r="B2525" s="383"/>
      <c r="C2525" s="383"/>
      <c r="D2525" s="384"/>
      <c r="E2525" s="382"/>
      <c r="F2525" s="200"/>
    </row>
    <row r="2526" spans="2:6" s="286" customFormat="1" x14ac:dyDescent="0.3">
      <c r="B2526" s="383"/>
      <c r="C2526" s="383"/>
      <c r="D2526" s="384"/>
      <c r="E2526" s="382"/>
      <c r="F2526" s="200"/>
    </row>
    <row r="2527" spans="2:6" s="286" customFormat="1" x14ac:dyDescent="0.3">
      <c r="B2527" s="383"/>
      <c r="C2527" s="383"/>
      <c r="D2527" s="384"/>
      <c r="E2527" s="382"/>
      <c r="F2527" s="200"/>
    </row>
    <row r="2528" spans="2:6" s="286" customFormat="1" x14ac:dyDescent="0.3">
      <c r="B2528" s="383"/>
      <c r="C2528" s="383"/>
      <c r="D2528" s="384"/>
      <c r="E2528" s="382"/>
      <c r="F2528" s="200"/>
    </row>
    <row r="2529" spans="2:6" s="286" customFormat="1" x14ac:dyDescent="0.3">
      <c r="B2529" s="383"/>
      <c r="C2529" s="383"/>
      <c r="D2529" s="384"/>
      <c r="E2529" s="382"/>
      <c r="F2529" s="200"/>
    </row>
    <row r="2530" spans="2:6" s="286" customFormat="1" x14ac:dyDescent="0.3">
      <c r="B2530" s="383"/>
      <c r="C2530" s="383"/>
      <c r="D2530" s="384"/>
      <c r="E2530" s="382"/>
      <c r="F2530" s="200"/>
    </row>
    <row r="2531" spans="2:6" s="286" customFormat="1" x14ac:dyDescent="0.3">
      <c r="B2531" s="383"/>
      <c r="C2531" s="383"/>
      <c r="D2531" s="384"/>
      <c r="E2531" s="382"/>
      <c r="F2531" s="200"/>
    </row>
    <row r="2532" spans="2:6" s="286" customFormat="1" x14ac:dyDescent="0.3">
      <c r="B2532" s="383"/>
      <c r="C2532" s="383"/>
      <c r="D2532" s="384"/>
      <c r="E2532" s="382"/>
      <c r="F2532" s="200"/>
    </row>
    <row r="2533" spans="2:6" s="286" customFormat="1" x14ac:dyDescent="0.3">
      <c r="B2533" s="383"/>
      <c r="C2533" s="383"/>
      <c r="D2533" s="384"/>
      <c r="E2533" s="382"/>
      <c r="F2533" s="200"/>
    </row>
    <row r="2534" spans="2:6" s="286" customFormat="1" x14ac:dyDescent="0.3">
      <c r="B2534" s="383"/>
      <c r="C2534" s="383"/>
      <c r="D2534" s="384"/>
      <c r="E2534" s="382"/>
      <c r="F2534" s="200"/>
    </row>
    <row r="2535" spans="2:6" s="286" customFormat="1" x14ac:dyDescent="0.3">
      <c r="B2535" s="383"/>
      <c r="C2535" s="383"/>
      <c r="D2535" s="384"/>
      <c r="E2535" s="382"/>
      <c r="F2535" s="200"/>
    </row>
    <row r="2536" spans="2:6" s="286" customFormat="1" x14ac:dyDescent="0.3">
      <c r="B2536" s="383"/>
      <c r="C2536" s="383"/>
      <c r="D2536" s="384"/>
      <c r="E2536" s="382"/>
      <c r="F2536" s="200"/>
    </row>
    <row r="2537" spans="2:6" s="286" customFormat="1" x14ac:dyDescent="0.3">
      <c r="B2537" s="383"/>
      <c r="C2537" s="383"/>
      <c r="D2537" s="384"/>
      <c r="E2537" s="382"/>
      <c r="F2537" s="200"/>
    </row>
    <row r="2538" spans="2:6" s="286" customFormat="1" x14ac:dyDescent="0.3">
      <c r="B2538" s="383"/>
      <c r="C2538" s="383"/>
      <c r="D2538" s="384"/>
      <c r="E2538" s="382"/>
      <c r="F2538" s="200"/>
    </row>
    <row r="2539" spans="2:6" s="286" customFormat="1" x14ac:dyDescent="0.3">
      <c r="B2539" s="383"/>
      <c r="C2539" s="383"/>
      <c r="D2539" s="384"/>
      <c r="E2539" s="382"/>
      <c r="F2539" s="200"/>
    </row>
    <row r="2540" spans="2:6" s="286" customFormat="1" x14ac:dyDescent="0.3">
      <c r="B2540" s="383"/>
      <c r="C2540" s="383"/>
      <c r="D2540" s="384"/>
      <c r="E2540" s="382"/>
      <c r="F2540" s="200"/>
    </row>
    <row r="2541" spans="2:6" s="286" customFormat="1" x14ac:dyDescent="0.3">
      <c r="B2541" s="383"/>
      <c r="C2541" s="383"/>
      <c r="D2541" s="384"/>
      <c r="E2541" s="382"/>
      <c r="F2541" s="200"/>
    </row>
    <row r="2542" spans="2:6" s="286" customFormat="1" x14ac:dyDescent="0.3">
      <c r="B2542" s="383"/>
      <c r="C2542" s="383"/>
      <c r="D2542" s="384"/>
      <c r="E2542" s="382"/>
      <c r="F2542" s="200"/>
    </row>
    <row r="2543" spans="2:6" s="286" customFormat="1" x14ac:dyDescent="0.3">
      <c r="B2543" s="383"/>
      <c r="C2543" s="383"/>
      <c r="D2543" s="384"/>
      <c r="E2543" s="382"/>
      <c r="F2543" s="200"/>
    </row>
    <row r="2544" spans="2:6" s="286" customFormat="1" x14ac:dyDescent="0.3">
      <c r="B2544" s="383"/>
      <c r="C2544" s="383"/>
      <c r="D2544" s="384"/>
      <c r="E2544" s="382"/>
      <c r="F2544" s="200"/>
    </row>
    <row r="2545" spans="2:6" s="286" customFormat="1" x14ac:dyDescent="0.3">
      <c r="B2545" s="383"/>
      <c r="C2545" s="383"/>
      <c r="D2545" s="384"/>
      <c r="E2545" s="382"/>
      <c r="F2545" s="200"/>
    </row>
    <row r="2546" spans="2:6" s="286" customFormat="1" x14ac:dyDescent="0.3">
      <c r="B2546" s="383"/>
      <c r="C2546" s="383"/>
      <c r="D2546" s="384"/>
      <c r="E2546" s="382"/>
      <c r="F2546" s="200"/>
    </row>
    <row r="2547" spans="2:6" s="286" customFormat="1" x14ac:dyDescent="0.3">
      <c r="B2547" s="383"/>
      <c r="C2547" s="383"/>
      <c r="D2547" s="384"/>
      <c r="E2547" s="382"/>
      <c r="F2547" s="200"/>
    </row>
    <row r="2548" spans="2:6" s="286" customFormat="1" x14ac:dyDescent="0.3">
      <c r="B2548" s="383"/>
      <c r="C2548" s="383"/>
      <c r="D2548" s="384"/>
      <c r="E2548" s="382"/>
      <c r="F2548" s="200"/>
    </row>
    <row r="2549" spans="2:6" s="286" customFormat="1" x14ac:dyDescent="0.3">
      <c r="B2549" s="383"/>
      <c r="C2549" s="383"/>
      <c r="D2549" s="384"/>
      <c r="E2549" s="382"/>
      <c r="F2549" s="200"/>
    </row>
    <row r="2550" spans="2:6" s="286" customFormat="1" x14ac:dyDescent="0.3">
      <c r="B2550" s="383"/>
      <c r="C2550" s="383"/>
      <c r="D2550" s="384"/>
      <c r="E2550" s="382"/>
      <c r="F2550" s="200"/>
    </row>
    <row r="2551" spans="2:6" s="286" customFormat="1" x14ac:dyDescent="0.3">
      <c r="B2551" s="383"/>
      <c r="C2551" s="383"/>
      <c r="D2551" s="384"/>
      <c r="E2551" s="382"/>
      <c r="F2551" s="200"/>
    </row>
    <row r="2552" spans="2:6" s="286" customFormat="1" x14ac:dyDescent="0.3">
      <c r="B2552" s="383"/>
      <c r="C2552" s="383"/>
      <c r="D2552" s="384"/>
      <c r="E2552" s="382"/>
      <c r="F2552" s="200"/>
    </row>
    <row r="2553" spans="2:6" s="286" customFormat="1" x14ac:dyDescent="0.3">
      <c r="B2553" s="383"/>
      <c r="C2553" s="383"/>
      <c r="D2553" s="384"/>
      <c r="E2553" s="382"/>
      <c r="F2553" s="200"/>
    </row>
    <row r="2554" spans="2:6" s="286" customFormat="1" x14ac:dyDescent="0.3">
      <c r="B2554" s="383"/>
      <c r="C2554" s="383"/>
      <c r="D2554" s="384"/>
      <c r="E2554" s="382"/>
      <c r="F2554" s="200"/>
    </row>
    <row r="2555" spans="2:6" s="286" customFormat="1" x14ac:dyDescent="0.3">
      <c r="B2555" s="383"/>
      <c r="C2555" s="383"/>
      <c r="D2555" s="384"/>
      <c r="E2555" s="382"/>
      <c r="F2555" s="200"/>
    </row>
    <row r="2556" spans="2:6" s="286" customFormat="1" x14ac:dyDescent="0.3">
      <c r="B2556" s="383"/>
      <c r="C2556" s="383"/>
      <c r="D2556" s="384"/>
      <c r="E2556" s="382"/>
      <c r="F2556" s="200"/>
    </row>
    <row r="2557" spans="2:6" s="286" customFormat="1" x14ac:dyDescent="0.3">
      <c r="B2557" s="383"/>
      <c r="C2557" s="383"/>
      <c r="D2557" s="384"/>
      <c r="E2557" s="382"/>
      <c r="F2557" s="200"/>
    </row>
    <row r="2558" spans="2:6" s="286" customFormat="1" x14ac:dyDescent="0.3">
      <c r="B2558" s="383"/>
      <c r="C2558" s="383"/>
      <c r="D2558" s="384"/>
      <c r="E2558" s="382"/>
      <c r="F2558" s="200"/>
    </row>
    <row r="2559" spans="2:6" s="286" customFormat="1" x14ac:dyDescent="0.3">
      <c r="B2559" s="383"/>
      <c r="C2559" s="383"/>
      <c r="D2559" s="384"/>
      <c r="E2559" s="382"/>
      <c r="F2559" s="200"/>
    </row>
    <row r="2560" spans="2:6" s="286" customFormat="1" x14ac:dyDescent="0.3">
      <c r="B2560" s="383"/>
      <c r="C2560" s="383"/>
      <c r="D2560" s="384"/>
      <c r="E2560" s="382"/>
      <c r="F2560" s="200"/>
    </row>
    <row r="2561" spans="2:6" s="286" customFormat="1" x14ac:dyDescent="0.3">
      <c r="B2561" s="383"/>
      <c r="C2561" s="383"/>
      <c r="D2561" s="384"/>
      <c r="E2561" s="382"/>
      <c r="F2561" s="200"/>
    </row>
    <row r="2562" spans="2:6" s="286" customFormat="1" x14ac:dyDescent="0.3">
      <c r="B2562" s="383"/>
      <c r="C2562" s="383"/>
      <c r="D2562" s="384"/>
      <c r="E2562" s="382"/>
      <c r="F2562" s="200"/>
    </row>
    <row r="2563" spans="2:6" s="286" customFormat="1" x14ac:dyDescent="0.3">
      <c r="B2563" s="383"/>
      <c r="C2563" s="383"/>
      <c r="D2563" s="384"/>
      <c r="E2563" s="382"/>
      <c r="F2563" s="200"/>
    </row>
    <row r="2564" spans="2:6" s="286" customFormat="1" x14ac:dyDescent="0.3">
      <c r="B2564" s="383"/>
      <c r="C2564" s="383"/>
      <c r="D2564" s="384"/>
      <c r="E2564" s="382"/>
      <c r="F2564" s="200"/>
    </row>
    <row r="2565" spans="2:6" s="286" customFormat="1" x14ac:dyDescent="0.3">
      <c r="B2565" s="383"/>
      <c r="C2565" s="383"/>
      <c r="D2565" s="384"/>
      <c r="E2565" s="382"/>
      <c r="F2565" s="200"/>
    </row>
    <row r="2566" spans="2:6" s="286" customFormat="1" x14ac:dyDescent="0.3">
      <c r="B2566" s="383"/>
      <c r="C2566" s="383"/>
      <c r="D2566" s="384"/>
      <c r="E2566" s="382"/>
      <c r="F2566" s="200"/>
    </row>
    <row r="2567" spans="2:6" s="286" customFormat="1" x14ac:dyDescent="0.3">
      <c r="B2567" s="383"/>
      <c r="C2567" s="383"/>
      <c r="D2567" s="384"/>
      <c r="E2567" s="382"/>
      <c r="F2567" s="200"/>
    </row>
    <row r="2568" spans="2:6" s="286" customFormat="1" x14ac:dyDescent="0.3">
      <c r="B2568" s="383"/>
      <c r="C2568" s="383"/>
      <c r="D2568" s="384"/>
      <c r="E2568" s="382"/>
      <c r="F2568" s="200"/>
    </row>
    <row r="2569" spans="2:6" s="286" customFormat="1" x14ac:dyDescent="0.3">
      <c r="B2569" s="383"/>
      <c r="C2569" s="383"/>
      <c r="D2569" s="384"/>
      <c r="E2569" s="382"/>
      <c r="F2569" s="200"/>
    </row>
    <row r="2570" spans="2:6" s="286" customFormat="1" x14ac:dyDescent="0.3">
      <c r="B2570" s="383"/>
      <c r="C2570" s="383"/>
      <c r="D2570" s="384"/>
      <c r="E2570" s="382"/>
      <c r="F2570" s="200"/>
    </row>
    <row r="2571" spans="2:6" s="286" customFormat="1" x14ac:dyDescent="0.3">
      <c r="B2571" s="383"/>
      <c r="C2571" s="383"/>
      <c r="D2571" s="384"/>
      <c r="E2571" s="382"/>
      <c r="F2571" s="200"/>
    </row>
    <row r="2572" spans="2:6" s="286" customFormat="1" x14ac:dyDescent="0.3">
      <c r="B2572" s="383"/>
      <c r="C2572" s="383"/>
      <c r="D2572" s="384"/>
      <c r="E2572" s="382"/>
      <c r="F2572" s="200"/>
    </row>
    <row r="2573" spans="2:6" s="286" customFormat="1" x14ac:dyDescent="0.3">
      <c r="B2573" s="383"/>
      <c r="C2573" s="383"/>
      <c r="D2573" s="384"/>
      <c r="E2573" s="382"/>
      <c r="F2573" s="200"/>
    </row>
    <row r="2574" spans="2:6" s="286" customFormat="1" x14ac:dyDescent="0.3">
      <c r="B2574" s="383"/>
      <c r="C2574" s="383"/>
      <c r="D2574" s="384"/>
      <c r="E2574" s="382"/>
      <c r="F2574" s="200"/>
    </row>
    <row r="2575" spans="2:6" s="286" customFormat="1" x14ac:dyDescent="0.3">
      <c r="B2575" s="383"/>
      <c r="C2575" s="383"/>
      <c r="D2575" s="384"/>
      <c r="E2575" s="382"/>
      <c r="F2575" s="200"/>
    </row>
    <row r="2576" spans="2:6" s="286" customFormat="1" x14ac:dyDescent="0.3">
      <c r="B2576" s="383"/>
      <c r="C2576" s="383"/>
      <c r="D2576" s="384"/>
      <c r="E2576" s="382"/>
      <c r="F2576" s="200"/>
    </row>
    <row r="2577" spans="2:6" s="286" customFormat="1" x14ac:dyDescent="0.3">
      <c r="B2577" s="383"/>
      <c r="C2577" s="383"/>
      <c r="D2577" s="384"/>
      <c r="E2577" s="382"/>
      <c r="F2577" s="200"/>
    </row>
    <row r="2578" spans="2:6" s="286" customFormat="1" x14ac:dyDescent="0.3">
      <c r="B2578" s="383"/>
      <c r="C2578" s="383"/>
      <c r="D2578" s="384"/>
      <c r="E2578" s="382"/>
      <c r="F2578" s="200"/>
    </row>
    <row r="2579" spans="2:6" s="286" customFormat="1" x14ac:dyDescent="0.3">
      <c r="B2579" s="383"/>
      <c r="C2579" s="383"/>
      <c r="D2579" s="384"/>
      <c r="E2579" s="382"/>
      <c r="F2579" s="200"/>
    </row>
    <row r="2580" spans="2:6" s="286" customFormat="1" x14ac:dyDescent="0.3">
      <c r="B2580" s="383"/>
      <c r="C2580" s="383"/>
      <c r="D2580" s="384"/>
      <c r="E2580" s="382"/>
      <c r="F2580" s="200"/>
    </row>
    <row r="2581" spans="2:6" s="286" customFormat="1" x14ac:dyDescent="0.3">
      <c r="B2581" s="383"/>
      <c r="C2581" s="383"/>
      <c r="D2581" s="384"/>
      <c r="E2581" s="382"/>
      <c r="F2581" s="200"/>
    </row>
    <row r="2582" spans="2:6" s="286" customFormat="1" x14ac:dyDescent="0.3">
      <c r="B2582" s="383"/>
      <c r="C2582" s="383"/>
      <c r="D2582" s="384"/>
      <c r="E2582" s="382"/>
      <c r="F2582" s="200"/>
    </row>
    <row r="2583" spans="2:6" s="286" customFormat="1" x14ac:dyDescent="0.3">
      <c r="B2583" s="383"/>
      <c r="C2583" s="383"/>
      <c r="D2583" s="384"/>
      <c r="E2583" s="382"/>
      <c r="F2583" s="200"/>
    </row>
    <row r="2584" spans="2:6" s="286" customFormat="1" x14ac:dyDescent="0.3">
      <c r="B2584" s="383"/>
      <c r="C2584" s="383"/>
      <c r="D2584" s="384"/>
      <c r="E2584" s="382"/>
      <c r="F2584" s="200"/>
    </row>
    <row r="2585" spans="2:6" s="286" customFormat="1" x14ac:dyDescent="0.3">
      <c r="B2585" s="383"/>
      <c r="C2585" s="383"/>
      <c r="D2585" s="384"/>
      <c r="E2585" s="382"/>
      <c r="F2585" s="200"/>
    </row>
    <row r="2586" spans="2:6" s="286" customFormat="1" x14ac:dyDescent="0.3">
      <c r="B2586" s="383"/>
      <c r="C2586" s="383"/>
      <c r="D2586" s="384"/>
      <c r="E2586" s="382"/>
      <c r="F2586" s="200"/>
    </row>
    <row r="2587" spans="2:6" s="286" customFormat="1" x14ac:dyDescent="0.3">
      <c r="B2587" s="383"/>
      <c r="C2587" s="383"/>
      <c r="D2587" s="384"/>
      <c r="E2587" s="382"/>
      <c r="F2587" s="200"/>
    </row>
    <row r="2588" spans="2:6" s="286" customFormat="1" x14ac:dyDescent="0.3">
      <c r="B2588" s="383"/>
      <c r="C2588" s="383"/>
      <c r="D2588" s="384"/>
      <c r="E2588" s="382"/>
      <c r="F2588" s="200"/>
    </row>
    <row r="2589" spans="2:6" s="286" customFormat="1" x14ac:dyDescent="0.3">
      <c r="B2589" s="383"/>
      <c r="C2589" s="383"/>
      <c r="D2589" s="384"/>
      <c r="E2589" s="382"/>
      <c r="F2589" s="200"/>
    </row>
    <row r="2590" spans="2:6" s="286" customFormat="1" x14ac:dyDescent="0.3">
      <c r="B2590" s="383"/>
      <c r="C2590" s="383"/>
      <c r="D2590" s="384"/>
      <c r="E2590" s="382"/>
      <c r="F2590" s="200"/>
    </row>
    <row r="2591" spans="2:6" s="286" customFormat="1" x14ac:dyDescent="0.3">
      <c r="B2591" s="383"/>
      <c r="C2591" s="383"/>
      <c r="D2591" s="384"/>
      <c r="E2591" s="382"/>
      <c r="F2591" s="200"/>
    </row>
    <row r="2592" spans="2:6" s="286" customFormat="1" x14ac:dyDescent="0.3">
      <c r="B2592" s="383"/>
      <c r="C2592" s="383"/>
      <c r="D2592" s="384"/>
      <c r="E2592" s="382"/>
      <c r="F2592" s="200"/>
    </row>
    <row r="2593" spans="2:6" s="286" customFormat="1" x14ac:dyDescent="0.3">
      <c r="B2593" s="383"/>
      <c r="C2593" s="383"/>
      <c r="D2593" s="384"/>
      <c r="E2593" s="382"/>
      <c r="F2593" s="200"/>
    </row>
    <row r="2594" spans="2:6" s="286" customFormat="1" x14ac:dyDescent="0.3">
      <c r="B2594" s="383"/>
      <c r="C2594" s="383"/>
      <c r="D2594" s="384"/>
      <c r="E2594" s="382"/>
      <c r="F2594" s="200"/>
    </row>
    <row r="2595" spans="2:6" s="286" customFormat="1" x14ac:dyDescent="0.3">
      <c r="B2595" s="383"/>
      <c r="C2595" s="383"/>
      <c r="D2595" s="384"/>
      <c r="E2595" s="382"/>
      <c r="F2595" s="200"/>
    </row>
    <row r="2596" spans="2:6" s="286" customFormat="1" x14ac:dyDescent="0.3">
      <c r="B2596" s="383"/>
      <c r="C2596" s="383"/>
      <c r="D2596" s="384"/>
      <c r="E2596" s="382"/>
      <c r="F2596" s="200"/>
    </row>
    <row r="2597" spans="2:6" s="286" customFormat="1" x14ac:dyDescent="0.3">
      <c r="B2597" s="383"/>
      <c r="C2597" s="383"/>
      <c r="D2597" s="384"/>
      <c r="E2597" s="382"/>
      <c r="F2597" s="200"/>
    </row>
    <row r="2598" spans="2:6" s="286" customFormat="1" x14ac:dyDescent="0.3">
      <c r="B2598" s="383"/>
      <c r="C2598" s="383"/>
      <c r="D2598" s="384"/>
      <c r="E2598" s="382"/>
      <c r="F2598" s="200"/>
    </row>
    <row r="2599" spans="2:6" s="286" customFormat="1" x14ac:dyDescent="0.3">
      <c r="B2599" s="383"/>
      <c r="C2599" s="383"/>
      <c r="D2599" s="384"/>
      <c r="E2599" s="382"/>
      <c r="F2599" s="200"/>
    </row>
    <row r="2600" spans="2:6" s="286" customFormat="1" x14ac:dyDescent="0.3">
      <c r="B2600" s="383"/>
      <c r="C2600" s="383"/>
      <c r="D2600" s="384"/>
      <c r="E2600" s="382"/>
      <c r="F2600" s="200"/>
    </row>
    <row r="2601" spans="2:6" s="286" customFormat="1" x14ac:dyDescent="0.3">
      <c r="B2601" s="383"/>
      <c r="C2601" s="383"/>
      <c r="D2601" s="384"/>
      <c r="E2601" s="382"/>
      <c r="F2601" s="200"/>
    </row>
    <row r="2602" spans="2:6" s="286" customFormat="1" x14ac:dyDescent="0.3">
      <c r="B2602" s="383"/>
      <c r="C2602" s="383"/>
      <c r="D2602" s="384"/>
      <c r="E2602" s="382"/>
      <c r="F2602" s="200"/>
    </row>
    <row r="2603" spans="2:6" s="286" customFormat="1" x14ac:dyDescent="0.3">
      <c r="B2603" s="383"/>
      <c r="C2603" s="383"/>
      <c r="D2603" s="384"/>
      <c r="E2603" s="382"/>
      <c r="F2603" s="200"/>
    </row>
    <row r="2604" spans="2:6" s="286" customFormat="1" x14ac:dyDescent="0.3">
      <c r="B2604" s="383"/>
      <c r="C2604" s="383"/>
      <c r="D2604" s="384"/>
      <c r="E2604" s="382"/>
      <c r="F2604" s="200"/>
    </row>
    <row r="2605" spans="2:6" s="286" customFormat="1" x14ac:dyDescent="0.3">
      <c r="B2605" s="383"/>
      <c r="C2605" s="383"/>
      <c r="D2605" s="384"/>
      <c r="E2605" s="382"/>
      <c r="F2605" s="200"/>
    </row>
    <row r="2606" spans="2:6" s="286" customFormat="1" x14ac:dyDescent="0.3">
      <c r="B2606" s="383"/>
      <c r="C2606" s="383"/>
      <c r="D2606" s="384"/>
      <c r="E2606" s="382"/>
      <c r="F2606" s="200"/>
    </row>
    <row r="2607" spans="2:6" s="286" customFormat="1" x14ac:dyDescent="0.3">
      <c r="B2607" s="383"/>
      <c r="C2607" s="383"/>
      <c r="D2607" s="384"/>
      <c r="E2607" s="382"/>
      <c r="F2607" s="200"/>
    </row>
    <row r="2608" spans="2:6" s="286" customFormat="1" x14ac:dyDescent="0.3">
      <c r="B2608" s="383"/>
      <c r="C2608" s="383"/>
      <c r="D2608" s="384"/>
      <c r="E2608" s="382"/>
      <c r="F2608" s="200"/>
    </row>
    <row r="2609" spans="2:6" s="286" customFormat="1" x14ac:dyDescent="0.3">
      <c r="B2609" s="383"/>
      <c r="C2609" s="383"/>
      <c r="D2609" s="384"/>
      <c r="E2609" s="382"/>
      <c r="F2609" s="200"/>
    </row>
    <row r="2610" spans="2:6" s="286" customFormat="1" x14ac:dyDescent="0.3">
      <c r="B2610" s="383"/>
      <c r="C2610" s="383"/>
      <c r="D2610" s="384"/>
      <c r="E2610" s="382"/>
      <c r="F2610" s="200"/>
    </row>
    <row r="2611" spans="2:6" s="286" customFormat="1" x14ac:dyDescent="0.3">
      <c r="B2611" s="383"/>
      <c r="C2611" s="383"/>
      <c r="D2611" s="384"/>
      <c r="E2611" s="382"/>
      <c r="F2611" s="200"/>
    </row>
    <row r="2612" spans="2:6" s="286" customFormat="1" x14ac:dyDescent="0.3">
      <c r="B2612" s="383"/>
      <c r="C2612" s="383"/>
      <c r="D2612" s="384"/>
      <c r="E2612" s="382"/>
      <c r="F2612" s="200"/>
    </row>
    <row r="2613" spans="2:6" s="286" customFormat="1" x14ac:dyDescent="0.3">
      <c r="B2613" s="383"/>
      <c r="C2613" s="383"/>
      <c r="D2613" s="384"/>
      <c r="E2613" s="382"/>
      <c r="F2613" s="200"/>
    </row>
    <row r="2614" spans="2:6" s="286" customFormat="1" x14ac:dyDescent="0.3">
      <c r="B2614" s="383"/>
      <c r="C2614" s="383"/>
      <c r="D2614" s="384"/>
      <c r="E2614" s="382"/>
      <c r="F2614" s="200"/>
    </row>
    <row r="2615" spans="2:6" s="286" customFormat="1" x14ac:dyDescent="0.3">
      <c r="B2615" s="383"/>
      <c r="C2615" s="383"/>
      <c r="D2615" s="384"/>
      <c r="E2615" s="382"/>
      <c r="F2615" s="200"/>
    </row>
    <row r="2616" spans="2:6" s="286" customFormat="1" x14ac:dyDescent="0.3">
      <c r="B2616" s="383"/>
      <c r="C2616" s="383"/>
      <c r="D2616" s="384"/>
      <c r="E2616" s="382"/>
      <c r="F2616" s="200"/>
    </row>
    <row r="2617" spans="2:6" s="286" customFormat="1" x14ac:dyDescent="0.3">
      <c r="B2617" s="383"/>
      <c r="C2617" s="383"/>
      <c r="D2617" s="384"/>
      <c r="E2617" s="382"/>
      <c r="F2617" s="200"/>
    </row>
    <row r="2618" spans="2:6" s="286" customFormat="1" x14ac:dyDescent="0.3">
      <c r="B2618" s="383"/>
      <c r="C2618" s="383"/>
      <c r="D2618" s="384"/>
      <c r="E2618" s="382"/>
      <c r="F2618" s="200"/>
    </row>
    <row r="2619" spans="2:6" s="286" customFormat="1" x14ac:dyDescent="0.3">
      <c r="B2619" s="383"/>
      <c r="C2619" s="383"/>
      <c r="D2619" s="384"/>
      <c r="E2619" s="382"/>
      <c r="F2619" s="200"/>
    </row>
    <row r="2620" spans="2:6" s="286" customFormat="1" x14ac:dyDescent="0.3">
      <c r="B2620" s="383"/>
      <c r="C2620" s="383"/>
      <c r="D2620" s="384"/>
      <c r="E2620" s="382"/>
      <c r="F2620" s="200"/>
    </row>
    <row r="2621" spans="2:6" s="286" customFormat="1" x14ac:dyDescent="0.3">
      <c r="B2621" s="383"/>
      <c r="C2621" s="383"/>
      <c r="D2621" s="384"/>
      <c r="E2621" s="382"/>
      <c r="F2621" s="200"/>
    </row>
    <row r="2622" spans="2:6" s="286" customFormat="1" x14ac:dyDescent="0.3">
      <c r="B2622" s="383"/>
      <c r="C2622" s="383"/>
      <c r="D2622" s="384"/>
      <c r="E2622" s="382"/>
      <c r="F2622" s="200"/>
    </row>
    <row r="2623" spans="2:6" s="286" customFormat="1" x14ac:dyDescent="0.3">
      <c r="B2623" s="383"/>
      <c r="C2623" s="383"/>
      <c r="D2623" s="384"/>
      <c r="E2623" s="382"/>
      <c r="F2623" s="200"/>
    </row>
    <row r="2624" spans="2:6" s="286" customFormat="1" x14ac:dyDescent="0.3">
      <c r="B2624" s="383"/>
      <c r="C2624" s="383"/>
      <c r="D2624" s="384"/>
      <c r="E2624" s="382"/>
      <c r="F2624" s="200"/>
    </row>
    <row r="2625" spans="2:6" s="286" customFormat="1" x14ac:dyDescent="0.3">
      <c r="B2625" s="383"/>
      <c r="C2625" s="383"/>
      <c r="D2625" s="384"/>
      <c r="E2625" s="382"/>
      <c r="F2625" s="200"/>
    </row>
    <row r="2626" spans="2:6" s="286" customFormat="1" x14ac:dyDescent="0.3">
      <c r="B2626" s="383"/>
      <c r="C2626" s="383"/>
      <c r="D2626" s="384"/>
      <c r="E2626" s="382"/>
      <c r="F2626" s="200"/>
    </row>
    <row r="2627" spans="2:6" s="286" customFormat="1" x14ac:dyDescent="0.3">
      <c r="B2627" s="383"/>
      <c r="C2627" s="383"/>
      <c r="D2627" s="384"/>
      <c r="E2627" s="382"/>
      <c r="F2627" s="200"/>
    </row>
    <row r="2628" spans="2:6" s="286" customFormat="1" x14ac:dyDescent="0.3">
      <c r="B2628" s="383"/>
      <c r="C2628" s="383"/>
      <c r="D2628" s="384"/>
      <c r="E2628" s="382"/>
      <c r="F2628" s="200"/>
    </row>
    <row r="2629" spans="2:6" s="286" customFormat="1" x14ac:dyDescent="0.3">
      <c r="B2629" s="383"/>
      <c r="C2629" s="383"/>
      <c r="D2629" s="384"/>
      <c r="E2629" s="382"/>
      <c r="F2629" s="200"/>
    </row>
    <row r="2630" spans="2:6" s="286" customFormat="1" x14ac:dyDescent="0.3">
      <c r="B2630" s="383"/>
      <c r="C2630" s="383"/>
      <c r="D2630" s="384"/>
      <c r="E2630" s="382"/>
      <c r="F2630" s="200"/>
    </row>
    <row r="2631" spans="2:6" s="286" customFormat="1" x14ac:dyDescent="0.3">
      <c r="B2631" s="383"/>
      <c r="C2631" s="383"/>
      <c r="D2631" s="384"/>
      <c r="E2631" s="382"/>
      <c r="F2631" s="200"/>
    </row>
    <row r="2632" spans="2:6" s="286" customFormat="1" x14ac:dyDescent="0.3">
      <c r="B2632" s="383"/>
      <c r="C2632" s="383"/>
      <c r="D2632" s="384"/>
      <c r="E2632" s="382"/>
      <c r="F2632" s="200"/>
    </row>
    <row r="2633" spans="2:6" s="286" customFormat="1" x14ac:dyDescent="0.3">
      <c r="B2633" s="383"/>
      <c r="C2633" s="383"/>
      <c r="D2633" s="384"/>
      <c r="E2633" s="382"/>
      <c r="F2633" s="200"/>
    </row>
    <row r="2634" spans="2:6" s="286" customFormat="1" x14ac:dyDescent="0.3">
      <c r="B2634" s="383"/>
      <c r="C2634" s="383"/>
      <c r="D2634" s="384"/>
      <c r="E2634" s="382"/>
      <c r="F2634" s="200"/>
    </row>
    <row r="2635" spans="2:6" s="286" customFormat="1" x14ac:dyDescent="0.3">
      <c r="B2635" s="383"/>
      <c r="C2635" s="383"/>
      <c r="D2635" s="384"/>
      <c r="E2635" s="382"/>
      <c r="F2635" s="200"/>
    </row>
    <row r="2636" spans="2:6" s="286" customFormat="1" x14ac:dyDescent="0.3">
      <c r="B2636" s="383"/>
      <c r="C2636" s="383"/>
      <c r="D2636" s="384"/>
      <c r="E2636" s="382"/>
      <c r="F2636" s="200"/>
    </row>
    <row r="2637" spans="2:6" s="286" customFormat="1" x14ac:dyDescent="0.3">
      <c r="B2637" s="383"/>
      <c r="C2637" s="383"/>
      <c r="D2637" s="384"/>
      <c r="E2637" s="382"/>
      <c r="F2637" s="200"/>
    </row>
    <row r="2638" spans="2:6" s="286" customFormat="1" x14ac:dyDescent="0.3">
      <c r="B2638" s="383"/>
      <c r="C2638" s="383"/>
      <c r="D2638" s="384"/>
      <c r="E2638" s="382"/>
      <c r="F2638" s="200"/>
    </row>
    <row r="2639" spans="2:6" s="286" customFormat="1" x14ac:dyDescent="0.3">
      <c r="B2639" s="383"/>
      <c r="C2639" s="383"/>
      <c r="D2639" s="384"/>
      <c r="E2639" s="382"/>
      <c r="F2639" s="200"/>
    </row>
    <row r="2640" spans="2:6" s="286" customFormat="1" x14ac:dyDescent="0.3">
      <c r="B2640" s="383"/>
      <c r="C2640" s="383"/>
      <c r="D2640" s="384"/>
      <c r="E2640" s="382"/>
      <c r="F2640" s="200"/>
    </row>
    <row r="2641" spans="2:6" s="286" customFormat="1" x14ac:dyDescent="0.3">
      <c r="B2641" s="383"/>
      <c r="C2641" s="383"/>
      <c r="D2641" s="384"/>
      <c r="E2641" s="382"/>
      <c r="F2641" s="200"/>
    </row>
    <row r="2642" spans="2:6" s="286" customFormat="1" x14ac:dyDescent="0.3">
      <c r="B2642" s="383"/>
      <c r="C2642" s="383"/>
      <c r="D2642" s="384"/>
      <c r="E2642" s="382"/>
      <c r="F2642" s="200"/>
    </row>
    <row r="2643" spans="2:6" s="286" customFormat="1" x14ac:dyDescent="0.3">
      <c r="B2643" s="383"/>
      <c r="C2643" s="383"/>
      <c r="D2643" s="384"/>
      <c r="E2643" s="382"/>
      <c r="F2643" s="200"/>
    </row>
    <row r="2644" spans="2:6" s="286" customFormat="1" x14ac:dyDescent="0.3">
      <c r="B2644" s="383"/>
      <c r="C2644" s="383"/>
      <c r="D2644" s="384"/>
      <c r="E2644" s="382"/>
      <c r="F2644" s="200"/>
    </row>
    <row r="2645" spans="2:6" s="286" customFormat="1" x14ac:dyDescent="0.3">
      <c r="B2645" s="383"/>
      <c r="C2645" s="383"/>
      <c r="D2645" s="384"/>
      <c r="E2645" s="382"/>
      <c r="F2645" s="200"/>
    </row>
    <row r="2646" spans="2:6" s="286" customFormat="1" x14ac:dyDescent="0.3">
      <c r="B2646" s="383"/>
      <c r="C2646" s="383"/>
      <c r="D2646" s="384"/>
      <c r="E2646" s="382"/>
      <c r="F2646" s="200"/>
    </row>
    <row r="2647" spans="2:6" s="286" customFormat="1" x14ac:dyDescent="0.3">
      <c r="B2647" s="383"/>
      <c r="C2647" s="383"/>
      <c r="D2647" s="384"/>
      <c r="E2647" s="382"/>
      <c r="F2647" s="200"/>
    </row>
    <row r="2648" spans="2:6" s="286" customFormat="1" x14ac:dyDescent="0.3">
      <c r="B2648" s="383"/>
      <c r="C2648" s="383"/>
      <c r="D2648" s="384"/>
      <c r="E2648" s="382"/>
      <c r="F2648" s="200"/>
    </row>
    <row r="2649" spans="2:6" s="286" customFormat="1" x14ac:dyDescent="0.3">
      <c r="B2649" s="383"/>
      <c r="C2649" s="383"/>
      <c r="D2649" s="384"/>
      <c r="E2649" s="382"/>
      <c r="F2649" s="200"/>
    </row>
    <row r="2650" spans="2:6" s="286" customFormat="1" x14ac:dyDescent="0.3">
      <c r="B2650" s="383"/>
      <c r="C2650" s="383"/>
      <c r="D2650" s="384"/>
      <c r="E2650" s="382"/>
      <c r="F2650" s="200"/>
    </row>
    <row r="2651" spans="2:6" s="286" customFormat="1" x14ac:dyDescent="0.3">
      <c r="B2651" s="383"/>
      <c r="C2651" s="383"/>
      <c r="D2651" s="384"/>
      <c r="E2651" s="382"/>
      <c r="F2651" s="200"/>
    </row>
    <row r="2652" spans="2:6" s="286" customFormat="1" x14ac:dyDescent="0.3">
      <c r="B2652" s="383"/>
      <c r="C2652" s="383"/>
      <c r="D2652" s="384"/>
      <c r="E2652" s="382"/>
      <c r="F2652" s="200"/>
    </row>
    <row r="2653" spans="2:6" s="286" customFormat="1" x14ac:dyDescent="0.3">
      <c r="B2653" s="383"/>
      <c r="C2653" s="383"/>
      <c r="D2653" s="384"/>
      <c r="E2653" s="382"/>
      <c r="F2653" s="200"/>
    </row>
    <row r="2654" spans="2:6" s="286" customFormat="1" x14ac:dyDescent="0.3">
      <c r="B2654" s="383"/>
      <c r="C2654" s="383"/>
      <c r="D2654" s="384"/>
      <c r="E2654" s="382"/>
      <c r="F2654" s="200"/>
    </row>
    <row r="2655" spans="2:6" s="286" customFormat="1" x14ac:dyDescent="0.3">
      <c r="B2655" s="383"/>
      <c r="C2655" s="383"/>
      <c r="D2655" s="384"/>
      <c r="E2655" s="382"/>
      <c r="F2655" s="200"/>
    </row>
    <row r="2656" spans="2:6" s="286" customFormat="1" x14ac:dyDescent="0.3">
      <c r="B2656" s="383"/>
      <c r="C2656" s="383"/>
      <c r="D2656" s="384"/>
      <c r="E2656" s="382"/>
      <c r="F2656" s="200"/>
    </row>
    <row r="2657" spans="2:6" s="286" customFormat="1" x14ac:dyDescent="0.3">
      <c r="B2657" s="383"/>
      <c r="C2657" s="383"/>
      <c r="D2657" s="384"/>
      <c r="E2657" s="382"/>
      <c r="F2657" s="200"/>
    </row>
    <row r="2658" spans="2:6" s="286" customFormat="1" x14ac:dyDescent="0.3">
      <c r="B2658" s="383"/>
      <c r="C2658" s="383"/>
      <c r="D2658" s="384"/>
      <c r="E2658" s="382"/>
      <c r="F2658" s="200"/>
    </row>
    <row r="2659" spans="2:6" s="286" customFormat="1" x14ac:dyDescent="0.3">
      <c r="B2659" s="383"/>
      <c r="C2659" s="383"/>
      <c r="D2659" s="384"/>
      <c r="E2659" s="382"/>
      <c r="F2659" s="200"/>
    </row>
    <row r="2660" spans="2:6" s="286" customFormat="1" x14ac:dyDescent="0.3">
      <c r="B2660" s="383"/>
      <c r="C2660" s="383"/>
      <c r="D2660" s="384"/>
      <c r="E2660" s="382"/>
      <c r="F2660" s="200"/>
    </row>
    <row r="2661" spans="2:6" s="286" customFormat="1" x14ac:dyDescent="0.3">
      <c r="B2661" s="383"/>
      <c r="C2661" s="383"/>
      <c r="D2661" s="384"/>
      <c r="E2661" s="382"/>
      <c r="F2661" s="200"/>
    </row>
    <row r="2662" spans="2:6" s="286" customFormat="1" x14ac:dyDescent="0.3">
      <c r="B2662" s="383"/>
      <c r="C2662" s="383"/>
      <c r="D2662" s="384"/>
      <c r="E2662" s="382"/>
      <c r="F2662" s="200"/>
    </row>
    <row r="2663" spans="2:6" s="286" customFormat="1" x14ac:dyDescent="0.3">
      <c r="B2663" s="383"/>
      <c r="C2663" s="383"/>
      <c r="D2663" s="384"/>
      <c r="E2663" s="382"/>
      <c r="F2663" s="200"/>
    </row>
    <row r="2664" spans="2:6" s="286" customFormat="1" x14ac:dyDescent="0.3">
      <c r="B2664" s="383"/>
      <c r="C2664" s="383"/>
      <c r="D2664" s="384"/>
      <c r="E2664" s="382"/>
      <c r="F2664" s="200"/>
    </row>
    <row r="2665" spans="2:6" s="286" customFormat="1" x14ac:dyDescent="0.3">
      <c r="B2665" s="383"/>
      <c r="C2665" s="383"/>
      <c r="D2665" s="384"/>
      <c r="E2665" s="382"/>
      <c r="F2665" s="200"/>
    </row>
    <row r="2666" spans="2:6" s="286" customFormat="1" x14ac:dyDescent="0.3">
      <c r="B2666" s="383"/>
      <c r="C2666" s="383"/>
      <c r="D2666" s="384"/>
      <c r="E2666" s="382"/>
      <c r="F2666" s="200"/>
    </row>
    <row r="2667" spans="2:6" s="286" customFormat="1" x14ac:dyDescent="0.3">
      <c r="B2667" s="383"/>
      <c r="C2667" s="383"/>
      <c r="D2667" s="384"/>
      <c r="E2667" s="382"/>
      <c r="F2667" s="200"/>
    </row>
    <row r="2668" spans="2:6" s="286" customFormat="1" x14ac:dyDescent="0.3">
      <c r="B2668" s="383"/>
      <c r="C2668" s="383"/>
      <c r="D2668" s="384"/>
      <c r="E2668" s="382"/>
      <c r="F2668" s="200"/>
    </row>
    <row r="2669" spans="2:6" s="286" customFormat="1" x14ac:dyDescent="0.3">
      <c r="B2669" s="383"/>
      <c r="C2669" s="383"/>
      <c r="D2669" s="384"/>
      <c r="E2669" s="382"/>
      <c r="F2669" s="200"/>
    </row>
    <row r="2670" spans="2:6" s="286" customFormat="1" x14ac:dyDescent="0.3">
      <c r="B2670" s="383"/>
      <c r="C2670" s="383"/>
      <c r="D2670" s="384"/>
      <c r="E2670" s="382"/>
      <c r="F2670" s="200"/>
    </row>
    <row r="2671" spans="2:6" s="286" customFormat="1" x14ac:dyDescent="0.3">
      <c r="B2671" s="383"/>
      <c r="C2671" s="383"/>
      <c r="D2671" s="384"/>
      <c r="E2671" s="382"/>
      <c r="F2671" s="200"/>
    </row>
    <row r="2672" spans="2:6" s="286" customFormat="1" x14ac:dyDescent="0.3">
      <c r="B2672" s="383"/>
      <c r="C2672" s="383"/>
      <c r="D2672" s="384"/>
      <c r="E2672" s="382"/>
      <c r="F2672" s="200"/>
    </row>
    <row r="2673" spans="2:6" s="286" customFormat="1" x14ac:dyDescent="0.3">
      <c r="B2673" s="383"/>
      <c r="C2673" s="383"/>
      <c r="D2673" s="384"/>
      <c r="E2673" s="382"/>
      <c r="F2673" s="200"/>
    </row>
    <row r="2674" spans="2:6" s="286" customFormat="1" x14ac:dyDescent="0.3">
      <c r="B2674" s="383"/>
      <c r="C2674" s="383"/>
      <c r="D2674" s="384"/>
      <c r="E2674" s="382"/>
      <c r="F2674" s="200"/>
    </row>
    <row r="2675" spans="2:6" s="286" customFormat="1" x14ac:dyDescent="0.3">
      <c r="B2675" s="383"/>
      <c r="C2675" s="383"/>
      <c r="D2675" s="384"/>
      <c r="E2675" s="382"/>
      <c r="F2675" s="200"/>
    </row>
    <row r="2676" spans="2:6" s="286" customFormat="1" x14ac:dyDescent="0.3">
      <c r="B2676" s="383"/>
      <c r="C2676" s="383"/>
      <c r="D2676" s="384"/>
      <c r="E2676" s="382"/>
      <c r="F2676" s="200"/>
    </row>
    <row r="2677" spans="2:6" s="286" customFormat="1" x14ac:dyDescent="0.3">
      <c r="B2677" s="383"/>
      <c r="C2677" s="383"/>
      <c r="D2677" s="384"/>
      <c r="E2677" s="382"/>
      <c r="F2677" s="200"/>
    </row>
    <row r="2678" spans="2:6" s="286" customFormat="1" x14ac:dyDescent="0.3">
      <c r="B2678" s="383"/>
      <c r="C2678" s="383"/>
      <c r="D2678" s="384"/>
      <c r="E2678" s="382"/>
      <c r="F2678" s="200"/>
    </row>
    <row r="2679" spans="2:6" s="286" customFormat="1" x14ac:dyDescent="0.3">
      <c r="B2679" s="383"/>
      <c r="C2679" s="383"/>
      <c r="D2679" s="384"/>
      <c r="E2679" s="382"/>
      <c r="F2679" s="200"/>
    </row>
    <row r="2680" spans="2:6" s="286" customFormat="1" x14ac:dyDescent="0.3">
      <c r="B2680" s="383"/>
      <c r="C2680" s="383"/>
      <c r="D2680" s="384"/>
      <c r="E2680" s="382"/>
      <c r="F2680" s="200"/>
    </row>
    <row r="2681" spans="2:6" s="286" customFormat="1" x14ac:dyDescent="0.3">
      <c r="B2681" s="383"/>
      <c r="C2681" s="383"/>
      <c r="D2681" s="384"/>
      <c r="E2681" s="382"/>
      <c r="F2681" s="200"/>
    </row>
    <row r="2682" spans="2:6" s="286" customFormat="1" x14ac:dyDescent="0.3">
      <c r="B2682" s="383"/>
      <c r="C2682" s="383"/>
      <c r="D2682" s="384"/>
      <c r="E2682" s="382"/>
      <c r="F2682" s="200"/>
    </row>
    <row r="2683" spans="2:6" s="286" customFormat="1" x14ac:dyDescent="0.3">
      <c r="B2683" s="383"/>
      <c r="C2683" s="383"/>
      <c r="D2683" s="384"/>
      <c r="E2683" s="382"/>
      <c r="F2683" s="200"/>
    </row>
    <row r="2684" spans="2:6" s="286" customFormat="1" x14ac:dyDescent="0.3">
      <c r="B2684" s="383"/>
      <c r="C2684" s="383"/>
      <c r="D2684" s="384"/>
      <c r="E2684" s="382"/>
      <c r="F2684" s="200"/>
    </row>
    <row r="2685" spans="2:6" s="286" customFormat="1" x14ac:dyDescent="0.3">
      <c r="B2685" s="383"/>
      <c r="C2685" s="383"/>
      <c r="D2685" s="384"/>
      <c r="E2685" s="382"/>
      <c r="F2685" s="200"/>
    </row>
    <row r="2686" spans="2:6" s="286" customFormat="1" x14ac:dyDescent="0.3">
      <c r="B2686" s="383"/>
      <c r="C2686" s="383"/>
      <c r="D2686" s="384"/>
      <c r="E2686" s="382"/>
      <c r="F2686" s="200"/>
    </row>
    <row r="2687" spans="2:6" s="286" customFormat="1" x14ac:dyDescent="0.3">
      <c r="B2687" s="383"/>
      <c r="C2687" s="383"/>
      <c r="D2687" s="384"/>
      <c r="E2687" s="382"/>
      <c r="F2687" s="200"/>
    </row>
    <row r="2688" spans="2:6" s="286" customFormat="1" x14ac:dyDescent="0.3">
      <c r="B2688" s="383"/>
      <c r="C2688" s="383"/>
      <c r="D2688" s="384"/>
      <c r="E2688" s="382"/>
      <c r="F2688" s="200"/>
    </row>
    <row r="2689" spans="2:6" s="286" customFormat="1" x14ac:dyDescent="0.3">
      <c r="B2689" s="383"/>
      <c r="C2689" s="383"/>
      <c r="D2689" s="384"/>
      <c r="E2689" s="382"/>
      <c r="F2689" s="200"/>
    </row>
    <row r="2690" spans="2:6" s="286" customFormat="1" x14ac:dyDescent="0.3">
      <c r="B2690" s="383"/>
      <c r="C2690" s="383"/>
      <c r="D2690" s="384"/>
      <c r="E2690" s="382"/>
      <c r="F2690" s="200"/>
    </row>
    <row r="2691" spans="2:6" s="286" customFormat="1" x14ac:dyDescent="0.3">
      <c r="B2691" s="383"/>
      <c r="C2691" s="383"/>
      <c r="D2691" s="384"/>
      <c r="E2691" s="382"/>
      <c r="F2691" s="200"/>
    </row>
    <row r="2692" spans="2:6" s="286" customFormat="1" x14ac:dyDescent="0.3">
      <c r="B2692" s="383"/>
      <c r="C2692" s="383"/>
      <c r="D2692" s="384"/>
      <c r="E2692" s="382"/>
      <c r="F2692" s="200"/>
    </row>
    <row r="2693" spans="2:6" s="286" customFormat="1" x14ac:dyDescent="0.3">
      <c r="B2693" s="383"/>
      <c r="C2693" s="383"/>
      <c r="D2693" s="384"/>
      <c r="E2693" s="382"/>
      <c r="F2693" s="200"/>
    </row>
    <row r="2694" spans="2:6" s="286" customFormat="1" x14ac:dyDescent="0.3">
      <c r="B2694" s="383"/>
      <c r="C2694" s="383"/>
      <c r="D2694" s="384"/>
      <c r="E2694" s="382"/>
      <c r="F2694" s="200"/>
    </row>
    <row r="2695" spans="2:6" s="286" customFormat="1" x14ac:dyDescent="0.3">
      <c r="B2695" s="383"/>
      <c r="C2695" s="383"/>
      <c r="D2695" s="384"/>
      <c r="E2695" s="382"/>
      <c r="F2695" s="200"/>
    </row>
    <row r="2696" spans="2:6" s="286" customFormat="1" x14ac:dyDescent="0.3">
      <c r="B2696" s="383"/>
      <c r="C2696" s="383"/>
      <c r="D2696" s="384"/>
      <c r="E2696" s="382"/>
      <c r="F2696" s="200"/>
    </row>
    <row r="2697" spans="2:6" s="286" customFormat="1" x14ac:dyDescent="0.3">
      <c r="B2697" s="383"/>
      <c r="C2697" s="383"/>
      <c r="D2697" s="384"/>
      <c r="E2697" s="382"/>
      <c r="F2697" s="200"/>
    </row>
    <row r="2698" spans="2:6" s="286" customFormat="1" x14ac:dyDescent="0.3">
      <c r="B2698" s="383"/>
      <c r="C2698" s="383"/>
      <c r="D2698" s="384"/>
      <c r="E2698" s="382"/>
      <c r="F2698" s="200"/>
    </row>
    <row r="2699" spans="2:6" s="286" customFormat="1" x14ac:dyDescent="0.3">
      <c r="B2699" s="383"/>
      <c r="C2699" s="383"/>
      <c r="D2699" s="384"/>
      <c r="E2699" s="382"/>
      <c r="F2699" s="200"/>
    </row>
    <row r="2700" spans="2:6" s="286" customFormat="1" x14ac:dyDescent="0.3">
      <c r="B2700" s="383"/>
      <c r="C2700" s="383"/>
      <c r="D2700" s="384"/>
      <c r="E2700" s="382"/>
      <c r="F2700" s="200"/>
    </row>
    <row r="2701" spans="2:6" s="286" customFormat="1" x14ac:dyDescent="0.3">
      <c r="B2701" s="383"/>
      <c r="C2701" s="383"/>
      <c r="D2701" s="384"/>
      <c r="E2701" s="382"/>
      <c r="F2701" s="200"/>
    </row>
    <row r="2702" spans="2:6" s="286" customFormat="1" x14ac:dyDescent="0.3">
      <c r="B2702" s="383"/>
      <c r="C2702" s="383"/>
      <c r="D2702" s="384"/>
      <c r="E2702" s="382"/>
      <c r="F2702" s="200"/>
    </row>
    <row r="2703" spans="2:6" s="286" customFormat="1" x14ac:dyDescent="0.3">
      <c r="B2703" s="383"/>
      <c r="C2703" s="383"/>
      <c r="D2703" s="384"/>
      <c r="E2703" s="382"/>
      <c r="F2703" s="200"/>
    </row>
    <row r="2704" spans="2:6" s="286" customFormat="1" x14ac:dyDescent="0.3">
      <c r="B2704" s="383"/>
      <c r="C2704" s="383"/>
      <c r="D2704" s="384"/>
      <c r="E2704" s="382"/>
      <c r="F2704" s="200"/>
    </row>
    <row r="2705" spans="2:6" s="286" customFormat="1" x14ac:dyDescent="0.3">
      <c r="B2705" s="383"/>
      <c r="C2705" s="383"/>
      <c r="D2705" s="384"/>
      <c r="E2705" s="382"/>
      <c r="F2705" s="200"/>
    </row>
    <row r="2706" spans="2:6" s="286" customFormat="1" x14ac:dyDescent="0.3">
      <c r="B2706" s="383"/>
      <c r="C2706" s="383"/>
      <c r="D2706" s="384"/>
      <c r="E2706" s="382"/>
      <c r="F2706" s="200"/>
    </row>
    <row r="2707" spans="2:6" s="286" customFormat="1" x14ac:dyDescent="0.3">
      <c r="B2707" s="383"/>
      <c r="C2707" s="383"/>
      <c r="D2707" s="384"/>
      <c r="E2707" s="382"/>
      <c r="F2707" s="200"/>
    </row>
    <row r="2708" spans="2:6" s="286" customFormat="1" x14ac:dyDescent="0.3">
      <c r="B2708" s="383"/>
      <c r="C2708" s="383"/>
      <c r="D2708" s="384"/>
      <c r="E2708" s="382"/>
      <c r="F2708" s="200"/>
    </row>
    <row r="2709" spans="2:6" s="286" customFormat="1" x14ac:dyDescent="0.3">
      <c r="B2709" s="383"/>
      <c r="C2709" s="383"/>
      <c r="D2709" s="384"/>
      <c r="E2709" s="382"/>
      <c r="F2709" s="200"/>
    </row>
    <row r="2710" spans="2:6" s="286" customFormat="1" x14ac:dyDescent="0.3">
      <c r="B2710" s="383"/>
      <c r="C2710" s="383"/>
      <c r="D2710" s="384"/>
      <c r="E2710" s="382"/>
      <c r="F2710" s="200"/>
    </row>
    <row r="2711" spans="2:6" s="286" customFormat="1" x14ac:dyDescent="0.3">
      <c r="B2711" s="383"/>
      <c r="C2711" s="383"/>
      <c r="D2711" s="384"/>
      <c r="E2711" s="382"/>
      <c r="F2711" s="200"/>
    </row>
    <row r="2712" spans="2:6" s="286" customFormat="1" x14ac:dyDescent="0.3">
      <c r="B2712" s="383"/>
      <c r="C2712" s="383"/>
      <c r="D2712" s="384"/>
      <c r="E2712" s="382"/>
      <c r="F2712" s="200"/>
    </row>
    <row r="2713" spans="2:6" s="286" customFormat="1" x14ac:dyDescent="0.3">
      <c r="B2713" s="383"/>
      <c r="C2713" s="383"/>
      <c r="D2713" s="384"/>
      <c r="E2713" s="382"/>
      <c r="F2713" s="200"/>
    </row>
    <row r="2714" spans="2:6" s="286" customFormat="1" x14ac:dyDescent="0.3">
      <c r="B2714" s="383"/>
      <c r="C2714" s="383"/>
      <c r="D2714" s="384"/>
      <c r="E2714" s="382"/>
      <c r="F2714" s="200"/>
    </row>
    <row r="2715" spans="2:6" s="286" customFormat="1" x14ac:dyDescent="0.3">
      <c r="B2715" s="383"/>
      <c r="C2715" s="383"/>
      <c r="D2715" s="384"/>
      <c r="E2715" s="382"/>
      <c r="F2715" s="200"/>
    </row>
    <row r="2716" spans="2:6" s="286" customFormat="1" x14ac:dyDescent="0.3">
      <c r="B2716" s="383"/>
      <c r="C2716" s="383"/>
      <c r="D2716" s="384"/>
      <c r="E2716" s="382"/>
      <c r="F2716" s="200"/>
    </row>
    <row r="2717" spans="2:6" s="286" customFormat="1" x14ac:dyDescent="0.3">
      <c r="B2717" s="383"/>
      <c r="C2717" s="383"/>
      <c r="D2717" s="384"/>
      <c r="E2717" s="382"/>
      <c r="F2717" s="200"/>
    </row>
    <row r="2718" spans="2:6" s="286" customFormat="1" x14ac:dyDescent="0.3">
      <c r="B2718" s="383"/>
      <c r="C2718" s="383"/>
      <c r="D2718" s="384"/>
      <c r="E2718" s="382"/>
      <c r="F2718" s="200"/>
    </row>
    <row r="2719" spans="2:6" s="286" customFormat="1" x14ac:dyDescent="0.3">
      <c r="B2719" s="383"/>
      <c r="C2719" s="383"/>
      <c r="D2719" s="384"/>
      <c r="E2719" s="382"/>
      <c r="F2719" s="200"/>
    </row>
    <row r="2720" spans="2:6" s="286" customFormat="1" x14ac:dyDescent="0.3">
      <c r="B2720" s="383"/>
      <c r="C2720" s="383"/>
      <c r="D2720" s="384"/>
      <c r="E2720" s="382"/>
      <c r="F2720" s="200"/>
    </row>
    <row r="2721" spans="2:6" s="286" customFormat="1" x14ac:dyDescent="0.3">
      <c r="B2721" s="383"/>
      <c r="C2721" s="383"/>
      <c r="D2721" s="384"/>
      <c r="E2721" s="382"/>
      <c r="F2721" s="200"/>
    </row>
    <row r="2722" spans="2:6" s="286" customFormat="1" x14ac:dyDescent="0.3">
      <c r="B2722" s="383"/>
      <c r="C2722" s="383"/>
      <c r="D2722" s="384"/>
      <c r="E2722" s="382"/>
      <c r="F2722" s="200"/>
    </row>
    <row r="2723" spans="2:6" s="286" customFormat="1" x14ac:dyDescent="0.3">
      <c r="B2723" s="383"/>
      <c r="C2723" s="383"/>
      <c r="D2723" s="384"/>
      <c r="E2723" s="382"/>
      <c r="F2723" s="200"/>
    </row>
    <row r="2724" spans="2:6" s="286" customFormat="1" x14ac:dyDescent="0.3">
      <c r="B2724" s="383"/>
      <c r="C2724" s="383"/>
      <c r="D2724" s="384"/>
      <c r="E2724" s="382"/>
      <c r="F2724" s="200"/>
    </row>
    <row r="2725" spans="2:6" s="286" customFormat="1" x14ac:dyDescent="0.3">
      <c r="B2725" s="383"/>
      <c r="C2725" s="383"/>
      <c r="D2725" s="384"/>
      <c r="E2725" s="382"/>
      <c r="F2725" s="200"/>
    </row>
    <row r="2726" spans="2:6" s="286" customFormat="1" x14ac:dyDescent="0.3">
      <c r="B2726" s="383"/>
      <c r="C2726" s="383"/>
      <c r="D2726" s="384"/>
      <c r="E2726" s="382"/>
      <c r="F2726" s="200"/>
    </row>
    <row r="2727" spans="2:6" s="286" customFormat="1" x14ac:dyDescent="0.3">
      <c r="B2727" s="383"/>
      <c r="C2727" s="383"/>
      <c r="D2727" s="384"/>
      <c r="E2727" s="382"/>
      <c r="F2727" s="200"/>
    </row>
    <row r="2728" spans="2:6" s="286" customFormat="1" x14ac:dyDescent="0.3">
      <c r="B2728" s="383"/>
      <c r="C2728" s="383"/>
      <c r="D2728" s="384"/>
      <c r="E2728" s="382"/>
      <c r="F2728" s="200"/>
    </row>
    <row r="2729" spans="2:6" s="286" customFormat="1" x14ac:dyDescent="0.3">
      <c r="B2729" s="383"/>
      <c r="C2729" s="383"/>
      <c r="D2729" s="384"/>
      <c r="E2729" s="382"/>
      <c r="F2729" s="200"/>
    </row>
    <row r="2730" spans="2:6" s="286" customFormat="1" x14ac:dyDescent="0.3">
      <c r="B2730" s="383"/>
      <c r="C2730" s="383"/>
      <c r="D2730" s="384"/>
      <c r="E2730" s="382"/>
      <c r="F2730" s="200"/>
    </row>
    <row r="2731" spans="2:6" s="286" customFormat="1" x14ac:dyDescent="0.3">
      <c r="B2731" s="383"/>
      <c r="C2731" s="383"/>
      <c r="D2731" s="384"/>
      <c r="E2731" s="382"/>
      <c r="F2731" s="200"/>
    </row>
    <row r="2732" spans="2:6" s="286" customFormat="1" x14ac:dyDescent="0.3">
      <c r="B2732" s="383"/>
      <c r="C2732" s="383"/>
      <c r="D2732" s="384"/>
      <c r="E2732" s="382"/>
      <c r="F2732" s="200"/>
    </row>
    <row r="2733" spans="2:6" s="286" customFormat="1" x14ac:dyDescent="0.3">
      <c r="B2733" s="383"/>
      <c r="C2733" s="383"/>
      <c r="D2733" s="384"/>
      <c r="E2733" s="382"/>
      <c r="F2733" s="200"/>
    </row>
    <row r="2734" spans="2:6" s="286" customFormat="1" x14ac:dyDescent="0.3">
      <c r="B2734" s="383"/>
      <c r="C2734" s="383"/>
      <c r="D2734" s="384"/>
      <c r="E2734" s="382"/>
      <c r="F2734" s="200"/>
    </row>
    <row r="2735" spans="2:6" s="286" customFormat="1" x14ac:dyDescent="0.3">
      <c r="B2735" s="383"/>
      <c r="C2735" s="383"/>
      <c r="D2735" s="384"/>
      <c r="E2735" s="382"/>
      <c r="F2735" s="200"/>
    </row>
    <row r="2736" spans="2:6" s="286" customFormat="1" x14ac:dyDescent="0.3">
      <c r="B2736" s="383"/>
      <c r="C2736" s="383"/>
      <c r="D2736" s="384"/>
      <c r="E2736" s="382"/>
      <c r="F2736" s="200"/>
    </row>
    <row r="2737" spans="2:6" s="286" customFormat="1" x14ac:dyDescent="0.3">
      <c r="B2737" s="383"/>
      <c r="C2737" s="383"/>
      <c r="D2737" s="384"/>
      <c r="E2737" s="382"/>
      <c r="F2737" s="200"/>
    </row>
    <row r="2738" spans="2:6" s="286" customFormat="1" x14ac:dyDescent="0.3">
      <c r="B2738" s="383"/>
      <c r="C2738" s="383"/>
      <c r="D2738" s="384"/>
      <c r="E2738" s="382"/>
      <c r="F2738" s="200"/>
    </row>
    <row r="2739" spans="2:6" s="286" customFormat="1" x14ac:dyDescent="0.3">
      <c r="B2739" s="383"/>
      <c r="C2739" s="383"/>
      <c r="D2739" s="384"/>
      <c r="E2739" s="382"/>
      <c r="F2739" s="200"/>
    </row>
    <row r="2740" spans="2:6" s="286" customFormat="1" x14ac:dyDescent="0.3">
      <c r="B2740" s="383"/>
      <c r="C2740" s="383"/>
      <c r="D2740" s="384"/>
      <c r="E2740" s="382"/>
      <c r="F2740" s="200"/>
    </row>
    <row r="2741" spans="2:6" s="286" customFormat="1" x14ac:dyDescent="0.3">
      <c r="B2741" s="383"/>
      <c r="C2741" s="383"/>
      <c r="D2741" s="384"/>
      <c r="E2741" s="382"/>
      <c r="F2741" s="200"/>
    </row>
    <row r="2742" spans="2:6" s="286" customFormat="1" x14ac:dyDescent="0.3">
      <c r="B2742" s="383"/>
      <c r="C2742" s="383"/>
      <c r="D2742" s="384"/>
      <c r="E2742" s="382"/>
      <c r="F2742" s="200"/>
    </row>
    <row r="2743" spans="2:6" s="286" customFormat="1" x14ac:dyDescent="0.3">
      <c r="B2743" s="383"/>
      <c r="C2743" s="383"/>
      <c r="D2743" s="384"/>
      <c r="E2743" s="382"/>
      <c r="F2743" s="200"/>
    </row>
    <row r="2744" spans="2:6" s="286" customFormat="1" x14ac:dyDescent="0.3">
      <c r="B2744" s="383"/>
      <c r="C2744" s="383"/>
      <c r="D2744" s="384"/>
      <c r="E2744" s="382"/>
      <c r="F2744" s="200"/>
    </row>
    <row r="2745" spans="2:6" s="286" customFormat="1" x14ac:dyDescent="0.3">
      <c r="B2745" s="383"/>
      <c r="C2745" s="383"/>
      <c r="D2745" s="384"/>
      <c r="E2745" s="382"/>
      <c r="F2745" s="200"/>
    </row>
    <row r="2746" spans="2:6" s="286" customFormat="1" x14ac:dyDescent="0.3">
      <c r="B2746" s="383"/>
      <c r="C2746" s="383"/>
      <c r="D2746" s="384"/>
      <c r="E2746" s="382"/>
      <c r="F2746" s="200"/>
    </row>
    <row r="2747" spans="2:6" s="286" customFormat="1" x14ac:dyDescent="0.3">
      <c r="B2747" s="383"/>
      <c r="C2747" s="383"/>
      <c r="D2747" s="384"/>
      <c r="E2747" s="382"/>
      <c r="F2747" s="200"/>
    </row>
    <row r="2748" spans="2:6" s="286" customFormat="1" x14ac:dyDescent="0.3">
      <c r="B2748" s="383"/>
      <c r="C2748" s="383"/>
      <c r="D2748" s="384"/>
      <c r="E2748" s="382"/>
      <c r="F2748" s="200"/>
    </row>
    <row r="2749" spans="2:6" s="286" customFormat="1" x14ac:dyDescent="0.3">
      <c r="B2749" s="383"/>
      <c r="C2749" s="383"/>
      <c r="D2749" s="384"/>
      <c r="E2749" s="382"/>
      <c r="F2749" s="200"/>
    </row>
    <row r="2750" spans="2:6" s="286" customFormat="1" x14ac:dyDescent="0.3">
      <c r="B2750" s="383"/>
      <c r="C2750" s="383"/>
      <c r="D2750" s="384"/>
      <c r="E2750" s="382"/>
      <c r="F2750" s="200"/>
    </row>
    <row r="2751" spans="2:6" s="286" customFormat="1" x14ac:dyDescent="0.3">
      <c r="B2751" s="383"/>
      <c r="C2751" s="383"/>
      <c r="D2751" s="384"/>
      <c r="E2751" s="382"/>
      <c r="F2751" s="200"/>
    </row>
    <row r="2752" spans="2:6" s="286" customFormat="1" x14ac:dyDescent="0.3">
      <c r="B2752" s="383"/>
      <c r="C2752" s="383"/>
      <c r="D2752" s="384"/>
      <c r="E2752" s="382"/>
      <c r="F2752" s="200"/>
    </row>
    <row r="2753" spans="2:6" s="286" customFormat="1" x14ac:dyDescent="0.3">
      <c r="B2753" s="383"/>
      <c r="C2753" s="383"/>
      <c r="D2753" s="384"/>
      <c r="E2753" s="382"/>
      <c r="F2753" s="200"/>
    </row>
    <row r="2754" spans="2:6" s="286" customFormat="1" x14ac:dyDescent="0.3">
      <c r="B2754" s="383"/>
      <c r="C2754" s="383"/>
      <c r="D2754" s="384"/>
      <c r="E2754" s="382"/>
      <c r="F2754" s="200"/>
    </row>
    <row r="2755" spans="2:6" s="286" customFormat="1" x14ac:dyDescent="0.3">
      <c r="B2755" s="383"/>
      <c r="C2755" s="383"/>
      <c r="D2755" s="384"/>
      <c r="E2755" s="382"/>
      <c r="F2755" s="200"/>
    </row>
    <row r="2756" spans="2:6" s="286" customFormat="1" x14ac:dyDescent="0.3">
      <c r="B2756" s="383"/>
      <c r="C2756" s="383"/>
      <c r="D2756" s="384"/>
      <c r="E2756" s="382"/>
      <c r="F2756" s="200"/>
    </row>
    <row r="2757" spans="2:6" s="286" customFormat="1" x14ac:dyDescent="0.3">
      <c r="B2757" s="383"/>
      <c r="C2757" s="383"/>
      <c r="D2757" s="384"/>
      <c r="E2757" s="382"/>
      <c r="F2757" s="200"/>
    </row>
    <row r="2758" spans="2:6" s="286" customFormat="1" x14ac:dyDescent="0.3">
      <c r="B2758" s="383"/>
      <c r="C2758" s="383"/>
      <c r="D2758" s="384"/>
      <c r="E2758" s="382"/>
      <c r="F2758" s="200"/>
    </row>
    <row r="2759" spans="2:6" s="286" customFormat="1" x14ac:dyDescent="0.3">
      <c r="B2759" s="383"/>
      <c r="C2759" s="383"/>
      <c r="D2759" s="384"/>
      <c r="E2759" s="382"/>
      <c r="F2759" s="200"/>
    </row>
    <row r="2760" spans="2:6" s="286" customFormat="1" x14ac:dyDescent="0.3">
      <c r="B2760" s="383"/>
      <c r="C2760" s="383"/>
      <c r="D2760" s="384"/>
      <c r="E2760" s="382"/>
      <c r="F2760" s="200"/>
    </row>
    <row r="2761" spans="2:6" s="286" customFormat="1" x14ac:dyDescent="0.3">
      <c r="B2761" s="383"/>
      <c r="C2761" s="383"/>
      <c r="D2761" s="384"/>
      <c r="E2761" s="382"/>
      <c r="F2761" s="200"/>
    </row>
    <row r="2762" spans="2:6" s="286" customFormat="1" x14ac:dyDescent="0.3">
      <c r="B2762" s="383"/>
      <c r="C2762" s="383"/>
      <c r="D2762" s="384"/>
      <c r="E2762" s="382"/>
      <c r="F2762" s="200"/>
    </row>
    <row r="2763" spans="2:6" s="286" customFormat="1" x14ac:dyDescent="0.3">
      <c r="B2763" s="383"/>
      <c r="C2763" s="383"/>
      <c r="D2763" s="384"/>
      <c r="E2763" s="382"/>
      <c r="F2763" s="200"/>
    </row>
    <row r="2764" spans="2:6" s="286" customFormat="1" x14ac:dyDescent="0.3">
      <c r="B2764" s="383"/>
      <c r="C2764" s="383"/>
      <c r="D2764" s="384"/>
      <c r="E2764" s="382"/>
      <c r="F2764" s="200"/>
    </row>
    <row r="2765" spans="2:6" s="286" customFormat="1" x14ac:dyDescent="0.3">
      <c r="B2765" s="383"/>
      <c r="C2765" s="383"/>
      <c r="D2765" s="384"/>
      <c r="E2765" s="382"/>
      <c r="F2765" s="200"/>
    </row>
    <row r="2766" spans="2:6" s="286" customFormat="1" x14ac:dyDescent="0.3">
      <c r="B2766" s="383"/>
      <c r="C2766" s="383"/>
      <c r="D2766" s="384"/>
      <c r="E2766" s="382"/>
      <c r="F2766" s="200"/>
    </row>
    <row r="2767" spans="2:6" s="286" customFormat="1" x14ac:dyDescent="0.3">
      <c r="B2767" s="383"/>
      <c r="C2767" s="383"/>
      <c r="D2767" s="384"/>
      <c r="E2767" s="382"/>
      <c r="F2767" s="200"/>
    </row>
    <row r="2768" spans="2:6" s="286" customFormat="1" x14ac:dyDescent="0.3">
      <c r="B2768" s="383"/>
      <c r="C2768" s="383"/>
      <c r="D2768" s="384"/>
      <c r="E2768" s="382"/>
      <c r="F2768" s="200"/>
    </row>
    <row r="2769" spans="2:6" s="286" customFormat="1" x14ac:dyDescent="0.3">
      <c r="B2769" s="383"/>
      <c r="C2769" s="383"/>
      <c r="D2769" s="384"/>
      <c r="E2769" s="382"/>
      <c r="F2769" s="200"/>
    </row>
    <row r="2770" spans="2:6" s="286" customFormat="1" x14ac:dyDescent="0.3">
      <c r="B2770" s="383"/>
      <c r="C2770" s="383"/>
      <c r="D2770" s="384"/>
      <c r="E2770" s="382"/>
      <c r="F2770" s="200"/>
    </row>
    <row r="2771" spans="2:6" s="286" customFormat="1" x14ac:dyDescent="0.3">
      <c r="B2771" s="383"/>
      <c r="C2771" s="383"/>
      <c r="D2771" s="384"/>
      <c r="E2771" s="382"/>
      <c r="F2771" s="200"/>
    </row>
    <row r="2772" spans="2:6" s="286" customFormat="1" x14ac:dyDescent="0.3">
      <c r="B2772" s="383"/>
      <c r="C2772" s="383"/>
      <c r="D2772" s="384"/>
      <c r="E2772" s="382"/>
      <c r="F2772" s="200"/>
    </row>
    <row r="2773" spans="2:6" s="286" customFormat="1" x14ac:dyDescent="0.3">
      <c r="B2773" s="383"/>
      <c r="C2773" s="383"/>
      <c r="D2773" s="384"/>
      <c r="E2773" s="382"/>
      <c r="F2773" s="200"/>
    </row>
    <row r="2774" spans="2:6" s="286" customFormat="1" x14ac:dyDescent="0.3">
      <c r="B2774" s="383"/>
      <c r="C2774" s="383"/>
      <c r="D2774" s="384"/>
      <c r="E2774" s="382"/>
      <c r="F2774" s="200"/>
    </row>
    <row r="2775" spans="2:6" s="286" customFormat="1" x14ac:dyDescent="0.3">
      <c r="B2775" s="383"/>
      <c r="C2775" s="383"/>
      <c r="D2775" s="384"/>
      <c r="E2775" s="382"/>
      <c r="F2775" s="200"/>
    </row>
    <row r="2776" spans="2:6" s="286" customFormat="1" x14ac:dyDescent="0.3">
      <c r="B2776" s="383"/>
      <c r="C2776" s="383"/>
      <c r="D2776" s="384"/>
      <c r="E2776" s="382"/>
      <c r="F2776" s="200"/>
    </row>
    <row r="2777" spans="2:6" s="286" customFormat="1" x14ac:dyDescent="0.3">
      <c r="B2777" s="383"/>
      <c r="C2777" s="383"/>
      <c r="D2777" s="384"/>
      <c r="E2777" s="382"/>
      <c r="F2777" s="200"/>
    </row>
    <row r="2778" spans="2:6" s="286" customFormat="1" x14ac:dyDescent="0.3">
      <c r="B2778" s="383"/>
      <c r="C2778" s="383"/>
      <c r="D2778" s="384"/>
      <c r="E2778" s="382"/>
      <c r="F2778" s="200"/>
    </row>
    <row r="2779" spans="2:6" s="286" customFormat="1" x14ac:dyDescent="0.3">
      <c r="B2779" s="383"/>
      <c r="C2779" s="383"/>
      <c r="D2779" s="384"/>
      <c r="E2779" s="382"/>
      <c r="F2779" s="200"/>
    </row>
    <row r="2780" spans="2:6" s="286" customFormat="1" x14ac:dyDescent="0.3">
      <c r="B2780" s="383"/>
      <c r="C2780" s="383"/>
      <c r="D2780" s="384"/>
      <c r="E2780" s="382"/>
      <c r="F2780" s="200"/>
    </row>
    <row r="2781" spans="2:6" s="286" customFormat="1" x14ac:dyDescent="0.3">
      <c r="B2781" s="383"/>
      <c r="C2781" s="383"/>
      <c r="D2781" s="384"/>
      <c r="E2781" s="382"/>
      <c r="F2781" s="200"/>
    </row>
    <row r="2782" spans="2:6" s="286" customFormat="1" x14ac:dyDescent="0.3">
      <c r="B2782" s="383"/>
      <c r="C2782" s="383"/>
      <c r="D2782" s="384"/>
      <c r="E2782" s="382"/>
      <c r="F2782" s="200"/>
    </row>
    <row r="2783" spans="2:6" s="286" customFormat="1" x14ac:dyDescent="0.3">
      <c r="B2783" s="383"/>
      <c r="C2783" s="383"/>
      <c r="D2783" s="384"/>
      <c r="E2783" s="382"/>
      <c r="F2783" s="200"/>
    </row>
    <row r="2784" spans="2:6" s="286" customFormat="1" x14ac:dyDescent="0.3">
      <c r="B2784" s="383"/>
      <c r="C2784" s="383"/>
      <c r="D2784" s="384"/>
      <c r="E2784" s="382"/>
      <c r="F2784" s="200"/>
    </row>
    <row r="2785" spans="2:6" s="286" customFormat="1" x14ac:dyDescent="0.3">
      <c r="B2785" s="383"/>
      <c r="C2785" s="383"/>
      <c r="D2785" s="384"/>
      <c r="E2785" s="382"/>
      <c r="F2785" s="200"/>
    </row>
    <row r="2786" spans="2:6" s="286" customFormat="1" x14ac:dyDescent="0.3">
      <c r="B2786" s="383"/>
      <c r="C2786" s="383"/>
      <c r="D2786" s="384"/>
      <c r="E2786" s="382"/>
      <c r="F2786" s="200"/>
    </row>
    <row r="2787" spans="2:6" s="286" customFormat="1" x14ac:dyDescent="0.3">
      <c r="B2787" s="383"/>
      <c r="C2787" s="383"/>
      <c r="D2787" s="384"/>
      <c r="E2787" s="382"/>
      <c r="F2787" s="200"/>
    </row>
    <row r="2788" spans="2:6" s="286" customFormat="1" x14ac:dyDescent="0.3">
      <c r="B2788" s="383"/>
      <c r="C2788" s="383"/>
      <c r="D2788" s="384"/>
      <c r="E2788" s="382"/>
      <c r="F2788" s="200"/>
    </row>
    <row r="2789" spans="2:6" s="286" customFormat="1" x14ac:dyDescent="0.3">
      <c r="B2789" s="383"/>
      <c r="C2789" s="383"/>
      <c r="D2789" s="384"/>
      <c r="E2789" s="382"/>
      <c r="F2789" s="200"/>
    </row>
    <row r="2790" spans="2:6" s="286" customFormat="1" x14ac:dyDescent="0.3">
      <c r="B2790" s="383"/>
      <c r="C2790" s="383"/>
      <c r="D2790" s="384"/>
      <c r="E2790" s="382"/>
      <c r="F2790" s="200"/>
    </row>
    <row r="2791" spans="2:6" s="286" customFormat="1" x14ac:dyDescent="0.3">
      <c r="B2791" s="383"/>
      <c r="C2791" s="383"/>
      <c r="D2791" s="384"/>
      <c r="E2791" s="382"/>
      <c r="F2791" s="200"/>
    </row>
    <row r="2792" spans="2:6" s="286" customFormat="1" x14ac:dyDescent="0.3">
      <c r="B2792" s="383"/>
      <c r="C2792" s="383"/>
      <c r="D2792" s="384"/>
      <c r="E2792" s="382"/>
      <c r="F2792" s="200"/>
    </row>
    <row r="2793" spans="2:6" s="286" customFormat="1" x14ac:dyDescent="0.3">
      <c r="B2793" s="383"/>
      <c r="C2793" s="383"/>
      <c r="D2793" s="384"/>
      <c r="E2793" s="382"/>
      <c r="F2793" s="200"/>
    </row>
    <row r="2794" spans="2:6" s="286" customFormat="1" x14ac:dyDescent="0.3">
      <c r="B2794" s="383"/>
      <c r="C2794" s="383"/>
      <c r="D2794" s="384"/>
      <c r="E2794" s="382"/>
      <c r="F2794" s="200"/>
    </row>
    <row r="2795" spans="2:6" s="286" customFormat="1" x14ac:dyDescent="0.3">
      <c r="B2795" s="383"/>
      <c r="C2795" s="383"/>
      <c r="D2795" s="384"/>
      <c r="E2795" s="382"/>
      <c r="F2795" s="200"/>
    </row>
    <row r="2796" spans="2:6" s="286" customFormat="1" x14ac:dyDescent="0.3">
      <c r="B2796" s="383"/>
      <c r="C2796" s="383"/>
      <c r="D2796" s="384"/>
      <c r="E2796" s="382"/>
      <c r="F2796" s="200"/>
    </row>
    <row r="2797" spans="2:6" s="286" customFormat="1" x14ac:dyDescent="0.3">
      <c r="B2797" s="383"/>
      <c r="C2797" s="383"/>
      <c r="D2797" s="384"/>
      <c r="E2797" s="382"/>
      <c r="F2797" s="200"/>
    </row>
    <row r="2798" spans="2:6" s="286" customFormat="1" x14ac:dyDescent="0.3">
      <c r="B2798" s="383"/>
      <c r="C2798" s="383"/>
      <c r="D2798" s="384"/>
      <c r="E2798" s="382"/>
      <c r="F2798" s="200"/>
    </row>
    <row r="2799" spans="2:6" s="286" customFormat="1" x14ac:dyDescent="0.3">
      <c r="B2799" s="383"/>
      <c r="C2799" s="383"/>
      <c r="D2799" s="384"/>
      <c r="E2799" s="382"/>
      <c r="F2799" s="200"/>
    </row>
    <row r="2800" spans="2:6" s="286" customFormat="1" x14ac:dyDescent="0.3">
      <c r="B2800" s="383"/>
      <c r="C2800" s="383"/>
      <c r="D2800" s="384"/>
      <c r="E2800" s="382"/>
      <c r="F2800" s="200"/>
    </row>
    <row r="2801" spans="2:6" s="286" customFormat="1" x14ac:dyDescent="0.3">
      <c r="B2801" s="383"/>
      <c r="C2801" s="383"/>
      <c r="D2801" s="384"/>
      <c r="E2801" s="382"/>
      <c r="F2801" s="200"/>
    </row>
    <row r="2802" spans="2:6" s="286" customFormat="1" x14ac:dyDescent="0.3">
      <c r="B2802" s="383"/>
      <c r="C2802" s="383"/>
      <c r="D2802" s="384"/>
      <c r="E2802" s="382"/>
      <c r="F2802" s="200"/>
    </row>
    <row r="2803" spans="2:6" s="286" customFormat="1" x14ac:dyDescent="0.3">
      <c r="B2803" s="383"/>
      <c r="C2803" s="383"/>
      <c r="D2803" s="384"/>
      <c r="E2803" s="382"/>
      <c r="F2803" s="200"/>
    </row>
    <row r="2804" spans="2:6" s="286" customFormat="1" x14ac:dyDescent="0.3">
      <c r="B2804" s="383"/>
      <c r="C2804" s="383"/>
      <c r="D2804" s="384"/>
      <c r="E2804" s="382"/>
      <c r="F2804" s="200"/>
    </row>
    <row r="2805" spans="2:6" s="286" customFormat="1" x14ac:dyDescent="0.3">
      <c r="B2805" s="383"/>
      <c r="C2805" s="383"/>
      <c r="D2805" s="384"/>
      <c r="E2805" s="382"/>
      <c r="F2805" s="200"/>
    </row>
    <row r="2806" spans="2:6" s="286" customFormat="1" x14ac:dyDescent="0.3">
      <c r="B2806" s="383"/>
      <c r="C2806" s="383"/>
      <c r="D2806" s="384"/>
      <c r="E2806" s="382"/>
      <c r="F2806" s="200"/>
    </row>
    <row r="2807" spans="2:6" s="286" customFormat="1" x14ac:dyDescent="0.3">
      <c r="B2807" s="383"/>
      <c r="C2807" s="383"/>
      <c r="D2807" s="384"/>
      <c r="E2807" s="382"/>
      <c r="F2807" s="200"/>
    </row>
    <row r="2808" spans="2:6" s="286" customFormat="1" x14ac:dyDescent="0.3">
      <c r="B2808" s="383"/>
      <c r="C2808" s="383"/>
      <c r="D2808" s="384"/>
      <c r="E2808" s="382"/>
      <c r="F2808" s="200"/>
    </row>
    <row r="2809" spans="2:6" s="286" customFormat="1" x14ac:dyDescent="0.3">
      <c r="B2809" s="383"/>
      <c r="C2809" s="383"/>
      <c r="D2809" s="384"/>
      <c r="E2809" s="382"/>
      <c r="F2809" s="200"/>
    </row>
    <row r="2810" spans="2:6" s="286" customFormat="1" x14ac:dyDescent="0.3">
      <c r="B2810" s="383"/>
      <c r="C2810" s="383"/>
      <c r="D2810" s="384"/>
      <c r="E2810" s="382"/>
      <c r="F2810" s="200"/>
    </row>
    <row r="2811" spans="2:6" s="286" customFormat="1" x14ac:dyDescent="0.3">
      <c r="B2811" s="383"/>
      <c r="C2811" s="383"/>
      <c r="D2811" s="384"/>
      <c r="E2811" s="382"/>
      <c r="F2811" s="200"/>
    </row>
    <row r="2812" spans="2:6" s="286" customFormat="1" x14ac:dyDescent="0.3">
      <c r="B2812" s="383"/>
      <c r="C2812" s="383"/>
      <c r="D2812" s="384"/>
      <c r="E2812" s="382"/>
      <c r="F2812" s="200"/>
    </row>
    <row r="2813" spans="2:6" s="286" customFormat="1" x14ac:dyDescent="0.3">
      <c r="B2813" s="383"/>
      <c r="C2813" s="383"/>
      <c r="D2813" s="384"/>
      <c r="E2813" s="382"/>
      <c r="F2813" s="200"/>
    </row>
    <row r="2814" spans="2:6" s="286" customFormat="1" x14ac:dyDescent="0.3">
      <c r="B2814" s="383"/>
      <c r="C2814" s="383"/>
      <c r="D2814" s="384"/>
      <c r="E2814" s="382"/>
      <c r="F2814" s="200"/>
    </row>
    <row r="2815" spans="2:6" s="286" customFormat="1" x14ac:dyDescent="0.3">
      <c r="B2815" s="383"/>
      <c r="C2815" s="383"/>
      <c r="D2815" s="384"/>
      <c r="E2815" s="382"/>
      <c r="F2815" s="200"/>
    </row>
    <row r="2816" spans="2:6" s="286" customFormat="1" x14ac:dyDescent="0.3">
      <c r="B2816" s="383"/>
      <c r="C2816" s="383"/>
      <c r="D2816" s="384"/>
      <c r="E2816" s="382"/>
      <c r="F2816" s="200"/>
    </row>
    <row r="2817" spans="2:6" s="286" customFormat="1" x14ac:dyDescent="0.3">
      <c r="B2817" s="383"/>
      <c r="C2817" s="383"/>
      <c r="D2817" s="384"/>
      <c r="E2817" s="382"/>
      <c r="F2817" s="200"/>
    </row>
    <row r="2818" spans="2:6" s="286" customFormat="1" x14ac:dyDescent="0.3">
      <c r="B2818" s="383"/>
      <c r="C2818" s="383"/>
      <c r="D2818" s="384"/>
      <c r="E2818" s="382"/>
      <c r="F2818" s="200"/>
    </row>
    <row r="2819" spans="2:6" s="286" customFormat="1" x14ac:dyDescent="0.3">
      <c r="B2819" s="383"/>
      <c r="C2819" s="383"/>
      <c r="D2819" s="384"/>
      <c r="E2819" s="382"/>
      <c r="F2819" s="200"/>
    </row>
    <row r="2820" spans="2:6" s="286" customFormat="1" x14ac:dyDescent="0.3">
      <c r="B2820" s="383"/>
      <c r="C2820" s="383"/>
      <c r="D2820" s="384"/>
      <c r="E2820" s="382"/>
      <c r="F2820" s="200"/>
    </row>
    <row r="2821" spans="2:6" s="286" customFormat="1" x14ac:dyDescent="0.3">
      <c r="B2821" s="383"/>
      <c r="C2821" s="383"/>
      <c r="D2821" s="384"/>
      <c r="E2821" s="382"/>
      <c r="F2821" s="200"/>
    </row>
    <row r="2822" spans="2:6" s="286" customFormat="1" x14ac:dyDescent="0.3">
      <c r="B2822" s="383"/>
      <c r="C2822" s="383"/>
      <c r="D2822" s="384"/>
      <c r="E2822" s="382"/>
      <c r="F2822" s="200"/>
    </row>
    <row r="2823" spans="2:6" s="286" customFormat="1" x14ac:dyDescent="0.3">
      <c r="B2823" s="383"/>
      <c r="C2823" s="383"/>
      <c r="D2823" s="384"/>
      <c r="E2823" s="382"/>
      <c r="F2823" s="200"/>
    </row>
    <row r="2824" spans="2:6" s="286" customFormat="1" x14ac:dyDescent="0.3">
      <c r="B2824" s="383"/>
      <c r="C2824" s="383"/>
      <c r="D2824" s="384"/>
      <c r="E2824" s="382"/>
      <c r="F2824" s="200"/>
    </row>
    <row r="2825" spans="2:6" s="286" customFormat="1" x14ac:dyDescent="0.3">
      <c r="B2825" s="383"/>
      <c r="C2825" s="383"/>
      <c r="D2825" s="384"/>
      <c r="E2825" s="382"/>
      <c r="F2825" s="200"/>
    </row>
    <row r="2826" spans="2:6" s="286" customFormat="1" x14ac:dyDescent="0.3">
      <c r="B2826" s="383"/>
      <c r="C2826" s="383"/>
      <c r="D2826" s="384"/>
      <c r="E2826" s="382"/>
      <c r="F2826" s="200"/>
    </row>
    <row r="2827" spans="2:6" s="286" customFormat="1" x14ac:dyDescent="0.3">
      <c r="B2827" s="383"/>
      <c r="C2827" s="383"/>
      <c r="D2827" s="384"/>
      <c r="E2827" s="382"/>
      <c r="F2827" s="200"/>
    </row>
    <row r="2828" spans="2:6" s="286" customFormat="1" x14ac:dyDescent="0.3">
      <c r="B2828" s="383"/>
      <c r="C2828" s="383"/>
      <c r="D2828" s="384"/>
      <c r="E2828" s="382"/>
      <c r="F2828" s="200"/>
    </row>
    <row r="2829" spans="2:6" s="286" customFormat="1" x14ac:dyDescent="0.3">
      <c r="B2829" s="383"/>
      <c r="C2829" s="383"/>
      <c r="D2829" s="384"/>
      <c r="E2829" s="382"/>
      <c r="F2829" s="200"/>
    </row>
    <row r="2830" spans="2:6" s="286" customFormat="1" x14ac:dyDescent="0.3">
      <c r="B2830" s="383"/>
      <c r="C2830" s="383"/>
      <c r="D2830" s="384"/>
      <c r="E2830" s="382"/>
      <c r="F2830" s="200"/>
    </row>
    <row r="2831" spans="2:6" s="286" customFormat="1" x14ac:dyDescent="0.3">
      <c r="B2831" s="383"/>
      <c r="C2831" s="383"/>
      <c r="D2831" s="384"/>
      <c r="E2831" s="382"/>
      <c r="F2831" s="200"/>
    </row>
    <row r="2832" spans="2:6" s="286" customFormat="1" x14ac:dyDescent="0.3">
      <c r="B2832" s="383"/>
      <c r="C2832" s="383"/>
      <c r="D2832" s="384"/>
      <c r="E2832" s="382"/>
      <c r="F2832" s="200"/>
    </row>
    <row r="2833" spans="2:6" s="286" customFormat="1" x14ac:dyDescent="0.3">
      <c r="B2833" s="383"/>
      <c r="C2833" s="383"/>
      <c r="D2833" s="384"/>
      <c r="E2833" s="382"/>
      <c r="F2833" s="200"/>
    </row>
    <row r="2834" spans="2:6" s="286" customFormat="1" x14ac:dyDescent="0.3">
      <c r="B2834" s="383"/>
      <c r="C2834" s="383"/>
      <c r="D2834" s="384"/>
      <c r="E2834" s="382"/>
      <c r="F2834" s="200"/>
    </row>
    <row r="2835" spans="2:6" s="286" customFormat="1" x14ac:dyDescent="0.3">
      <c r="B2835" s="383"/>
      <c r="C2835" s="383"/>
      <c r="D2835" s="384"/>
      <c r="E2835" s="382"/>
      <c r="F2835" s="200"/>
    </row>
    <row r="2836" spans="2:6" s="286" customFormat="1" x14ac:dyDescent="0.3">
      <c r="B2836" s="383"/>
      <c r="C2836" s="383"/>
      <c r="D2836" s="384"/>
      <c r="E2836" s="382"/>
      <c r="F2836" s="200"/>
    </row>
    <row r="2837" spans="2:6" s="286" customFormat="1" x14ac:dyDescent="0.3">
      <c r="B2837" s="383"/>
      <c r="C2837" s="383"/>
      <c r="D2837" s="384"/>
      <c r="E2837" s="382"/>
      <c r="F2837" s="200"/>
    </row>
    <row r="2838" spans="2:6" s="286" customFormat="1" x14ac:dyDescent="0.3">
      <c r="B2838" s="383"/>
      <c r="C2838" s="383"/>
      <c r="D2838" s="384"/>
      <c r="E2838" s="382"/>
      <c r="F2838" s="200"/>
    </row>
    <row r="2839" spans="2:6" s="286" customFormat="1" x14ac:dyDescent="0.3">
      <c r="B2839" s="383"/>
      <c r="C2839" s="383"/>
      <c r="D2839" s="384"/>
      <c r="E2839" s="382"/>
      <c r="F2839" s="200"/>
    </row>
    <row r="2840" spans="2:6" s="286" customFormat="1" x14ac:dyDescent="0.3">
      <c r="B2840" s="383"/>
      <c r="C2840" s="383"/>
      <c r="D2840" s="384"/>
      <c r="E2840" s="382"/>
      <c r="F2840" s="200"/>
    </row>
    <row r="2841" spans="2:6" s="286" customFormat="1" x14ac:dyDescent="0.3">
      <c r="B2841" s="383"/>
      <c r="C2841" s="383"/>
      <c r="D2841" s="384"/>
      <c r="E2841" s="382"/>
      <c r="F2841" s="200"/>
    </row>
    <row r="2842" spans="2:6" s="286" customFormat="1" x14ac:dyDescent="0.3">
      <c r="B2842" s="383"/>
      <c r="C2842" s="383"/>
      <c r="D2842" s="384"/>
      <c r="E2842" s="382"/>
      <c r="F2842" s="200"/>
    </row>
    <row r="2843" spans="2:6" s="286" customFormat="1" x14ac:dyDescent="0.3">
      <c r="B2843" s="383"/>
      <c r="C2843" s="383"/>
      <c r="D2843" s="384"/>
      <c r="E2843" s="382"/>
      <c r="F2843" s="200"/>
    </row>
    <row r="2844" spans="2:6" s="286" customFormat="1" x14ac:dyDescent="0.3">
      <c r="B2844" s="383"/>
      <c r="C2844" s="383"/>
      <c r="D2844" s="384"/>
      <c r="E2844" s="382"/>
      <c r="F2844" s="200"/>
    </row>
    <row r="2845" spans="2:6" s="286" customFormat="1" x14ac:dyDescent="0.3">
      <c r="B2845" s="383"/>
      <c r="C2845" s="383"/>
      <c r="D2845" s="384"/>
      <c r="E2845" s="382"/>
      <c r="F2845" s="200"/>
    </row>
    <row r="2846" spans="2:6" s="286" customFormat="1" x14ac:dyDescent="0.3">
      <c r="B2846" s="383"/>
      <c r="C2846" s="383"/>
      <c r="D2846" s="384"/>
      <c r="E2846" s="382"/>
      <c r="F2846" s="200"/>
    </row>
    <row r="2847" spans="2:6" s="286" customFormat="1" x14ac:dyDescent="0.3">
      <c r="B2847" s="383"/>
      <c r="C2847" s="383"/>
      <c r="D2847" s="384"/>
      <c r="E2847" s="382"/>
      <c r="F2847" s="200"/>
    </row>
    <row r="2848" spans="2:6" s="286" customFormat="1" x14ac:dyDescent="0.3">
      <c r="B2848" s="383"/>
      <c r="C2848" s="383"/>
      <c r="D2848" s="384"/>
      <c r="E2848" s="382"/>
      <c r="F2848" s="200"/>
    </row>
    <row r="2849" spans="2:6" s="286" customFormat="1" x14ac:dyDescent="0.3">
      <c r="B2849" s="383"/>
      <c r="C2849" s="383"/>
      <c r="D2849" s="384"/>
      <c r="E2849" s="382"/>
      <c r="F2849" s="200"/>
    </row>
    <row r="2850" spans="2:6" s="286" customFormat="1" x14ac:dyDescent="0.3">
      <c r="B2850" s="383"/>
      <c r="C2850" s="383"/>
      <c r="D2850" s="384"/>
      <c r="E2850" s="382"/>
      <c r="F2850" s="200"/>
    </row>
    <row r="2851" spans="2:6" s="286" customFormat="1" x14ac:dyDescent="0.3">
      <c r="B2851" s="383"/>
      <c r="C2851" s="383"/>
      <c r="D2851" s="384"/>
      <c r="E2851" s="382"/>
      <c r="F2851" s="200"/>
    </row>
    <row r="2852" spans="2:6" s="286" customFormat="1" x14ac:dyDescent="0.3">
      <c r="B2852" s="383"/>
      <c r="C2852" s="383"/>
      <c r="D2852" s="384"/>
      <c r="E2852" s="382"/>
      <c r="F2852" s="200"/>
    </row>
    <row r="2853" spans="2:6" s="286" customFormat="1" x14ac:dyDescent="0.3">
      <c r="B2853" s="383"/>
      <c r="C2853" s="383"/>
      <c r="D2853" s="384"/>
      <c r="E2853" s="382"/>
      <c r="F2853" s="200"/>
    </row>
    <row r="2854" spans="2:6" s="286" customFormat="1" x14ac:dyDescent="0.3">
      <c r="B2854" s="383"/>
      <c r="C2854" s="383"/>
      <c r="D2854" s="384"/>
      <c r="E2854" s="382"/>
      <c r="F2854" s="200"/>
    </row>
    <row r="2855" spans="2:6" s="286" customFormat="1" x14ac:dyDescent="0.3">
      <c r="B2855" s="383"/>
      <c r="C2855" s="383"/>
      <c r="D2855" s="384"/>
      <c r="E2855" s="382"/>
      <c r="F2855" s="200"/>
    </row>
    <row r="2856" spans="2:6" s="286" customFormat="1" x14ac:dyDescent="0.3">
      <c r="B2856" s="383"/>
      <c r="C2856" s="383"/>
      <c r="D2856" s="384"/>
      <c r="E2856" s="382"/>
      <c r="F2856" s="200"/>
    </row>
    <row r="2857" spans="2:6" s="286" customFormat="1" x14ac:dyDescent="0.3">
      <c r="B2857" s="383"/>
      <c r="C2857" s="383"/>
      <c r="D2857" s="384"/>
      <c r="E2857" s="382"/>
      <c r="F2857" s="200"/>
    </row>
    <row r="2858" spans="2:6" s="286" customFormat="1" x14ac:dyDescent="0.3">
      <c r="B2858" s="383"/>
      <c r="C2858" s="383"/>
      <c r="D2858" s="384"/>
      <c r="E2858" s="382"/>
      <c r="F2858" s="200"/>
    </row>
    <row r="2859" spans="2:6" s="286" customFormat="1" x14ac:dyDescent="0.3">
      <c r="B2859" s="383"/>
      <c r="C2859" s="383"/>
      <c r="D2859" s="384"/>
      <c r="E2859" s="382"/>
      <c r="F2859" s="200"/>
    </row>
    <row r="2860" spans="2:6" s="286" customFormat="1" x14ac:dyDescent="0.3">
      <c r="B2860" s="383"/>
      <c r="C2860" s="383"/>
      <c r="D2860" s="384"/>
      <c r="E2860" s="382"/>
      <c r="F2860" s="200"/>
    </row>
    <row r="2861" spans="2:6" s="286" customFormat="1" x14ac:dyDescent="0.3">
      <c r="B2861" s="383"/>
      <c r="C2861" s="383"/>
      <c r="D2861" s="384"/>
      <c r="E2861" s="382"/>
      <c r="F2861" s="200"/>
    </row>
    <row r="2862" spans="2:6" s="286" customFormat="1" x14ac:dyDescent="0.3">
      <c r="B2862" s="383"/>
      <c r="C2862" s="383"/>
      <c r="D2862" s="384"/>
      <c r="E2862" s="382"/>
      <c r="F2862" s="200"/>
    </row>
    <row r="2863" spans="2:6" s="286" customFormat="1" x14ac:dyDescent="0.3">
      <c r="B2863" s="383"/>
      <c r="C2863" s="383"/>
      <c r="D2863" s="384"/>
      <c r="E2863" s="382"/>
      <c r="F2863" s="200"/>
    </row>
    <row r="2864" spans="2:6" s="286" customFormat="1" x14ac:dyDescent="0.3">
      <c r="B2864" s="383"/>
      <c r="C2864" s="383"/>
      <c r="D2864" s="384"/>
      <c r="E2864" s="382"/>
      <c r="F2864" s="200"/>
    </row>
    <row r="2865" spans="2:6" s="286" customFormat="1" x14ac:dyDescent="0.3">
      <c r="B2865" s="383"/>
      <c r="C2865" s="383"/>
      <c r="D2865" s="384"/>
      <c r="E2865" s="382"/>
      <c r="F2865" s="200"/>
    </row>
    <row r="2866" spans="2:6" s="286" customFormat="1" x14ac:dyDescent="0.3">
      <c r="B2866" s="383"/>
      <c r="C2866" s="383"/>
      <c r="D2866" s="384"/>
      <c r="E2866" s="382"/>
      <c r="F2866" s="200"/>
    </row>
    <row r="2867" spans="2:6" s="286" customFormat="1" x14ac:dyDescent="0.3">
      <c r="B2867" s="383"/>
      <c r="C2867" s="383"/>
      <c r="D2867" s="384"/>
      <c r="E2867" s="382"/>
      <c r="F2867" s="200"/>
    </row>
    <row r="2868" spans="2:6" s="286" customFormat="1" x14ac:dyDescent="0.3">
      <c r="B2868" s="383"/>
      <c r="C2868" s="383"/>
      <c r="D2868" s="384"/>
      <c r="E2868" s="382"/>
      <c r="F2868" s="200"/>
    </row>
    <row r="2869" spans="2:6" s="286" customFormat="1" x14ac:dyDescent="0.3">
      <c r="B2869" s="383"/>
      <c r="C2869" s="383"/>
      <c r="D2869" s="384"/>
      <c r="E2869" s="382"/>
      <c r="F2869" s="200"/>
    </row>
    <row r="2870" spans="2:6" s="286" customFormat="1" x14ac:dyDescent="0.3">
      <c r="B2870" s="383"/>
      <c r="C2870" s="383"/>
      <c r="D2870" s="384"/>
      <c r="E2870" s="382"/>
      <c r="F2870" s="200"/>
    </row>
    <row r="2871" spans="2:6" s="286" customFormat="1" x14ac:dyDescent="0.3">
      <c r="B2871" s="383"/>
      <c r="C2871" s="383"/>
      <c r="D2871" s="384"/>
      <c r="E2871" s="382"/>
      <c r="F2871" s="200"/>
    </row>
    <row r="2872" spans="2:6" s="286" customFormat="1" x14ac:dyDescent="0.3">
      <c r="B2872" s="383"/>
      <c r="C2872" s="383"/>
      <c r="D2872" s="384"/>
      <c r="E2872" s="382"/>
      <c r="F2872" s="200"/>
    </row>
    <row r="2873" spans="2:6" s="286" customFormat="1" x14ac:dyDescent="0.3">
      <c r="B2873" s="383"/>
      <c r="C2873" s="383"/>
      <c r="D2873" s="384"/>
      <c r="E2873" s="382"/>
      <c r="F2873" s="200"/>
    </row>
    <row r="2874" spans="2:6" s="286" customFormat="1" x14ac:dyDescent="0.3">
      <c r="B2874" s="383"/>
      <c r="C2874" s="383"/>
      <c r="D2874" s="384"/>
      <c r="E2874" s="382"/>
      <c r="F2874" s="200"/>
    </row>
    <row r="2875" spans="2:6" s="286" customFormat="1" x14ac:dyDescent="0.3">
      <c r="B2875" s="383"/>
      <c r="C2875" s="383"/>
      <c r="D2875" s="384"/>
      <c r="E2875" s="382"/>
      <c r="F2875" s="200"/>
    </row>
    <row r="2876" spans="2:6" s="286" customFormat="1" x14ac:dyDescent="0.3">
      <c r="B2876" s="383"/>
      <c r="C2876" s="383"/>
      <c r="D2876" s="384"/>
      <c r="E2876" s="382"/>
      <c r="F2876" s="200"/>
    </row>
    <row r="2877" spans="2:6" s="286" customFormat="1" x14ac:dyDescent="0.3">
      <c r="B2877" s="383"/>
      <c r="C2877" s="383"/>
      <c r="D2877" s="384"/>
      <c r="E2877" s="382"/>
      <c r="F2877" s="200"/>
    </row>
    <row r="2878" spans="2:6" s="286" customFormat="1" x14ac:dyDescent="0.3">
      <c r="B2878" s="383"/>
      <c r="C2878" s="383"/>
      <c r="D2878" s="384"/>
      <c r="E2878" s="382"/>
      <c r="F2878" s="200"/>
    </row>
    <row r="2879" spans="2:6" s="286" customFormat="1" x14ac:dyDescent="0.3">
      <c r="B2879" s="383"/>
      <c r="C2879" s="383"/>
      <c r="D2879" s="384"/>
      <c r="E2879" s="382"/>
      <c r="F2879" s="200"/>
    </row>
    <row r="2880" spans="2:6" s="286" customFormat="1" x14ac:dyDescent="0.3">
      <c r="B2880" s="383"/>
      <c r="C2880" s="383"/>
      <c r="D2880" s="384"/>
      <c r="E2880" s="382"/>
      <c r="F2880" s="200"/>
    </row>
    <row r="2881" spans="2:6" s="286" customFormat="1" x14ac:dyDescent="0.3">
      <c r="B2881" s="383"/>
      <c r="C2881" s="383"/>
      <c r="D2881" s="384"/>
      <c r="E2881" s="382"/>
      <c r="F2881" s="200"/>
    </row>
    <row r="2882" spans="2:6" s="286" customFormat="1" x14ac:dyDescent="0.3">
      <c r="B2882" s="383"/>
      <c r="C2882" s="383"/>
      <c r="D2882" s="384"/>
      <c r="E2882" s="382"/>
      <c r="F2882" s="200"/>
    </row>
    <row r="2883" spans="2:6" s="286" customFormat="1" x14ac:dyDescent="0.3">
      <c r="B2883" s="383"/>
      <c r="C2883" s="383"/>
      <c r="D2883" s="384"/>
      <c r="E2883" s="382"/>
      <c r="F2883" s="200"/>
    </row>
    <row r="2884" spans="2:6" s="286" customFormat="1" x14ac:dyDescent="0.3">
      <c r="B2884" s="383"/>
      <c r="C2884" s="383"/>
      <c r="D2884" s="384"/>
      <c r="E2884" s="382"/>
      <c r="F2884" s="200"/>
    </row>
    <row r="2885" spans="2:6" s="286" customFormat="1" x14ac:dyDescent="0.3">
      <c r="B2885" s="383"/>
      <c r="C2885" s="383"/>
      <c r="D2885" s="384"/>
      <c r="E2885" s="382"/>
      <c r="F2885" s="200"/>
    </row>
    <row r="2886" spans="2:6" s="286" customFormat="1" x14ac:dyDescent="0.3">
      <c r="B2886" s="383"/>
      <c r="C2886" s="383"/>
      <c r="D2886" s="384"/>
      <c r="E2886" s="382"/>
      <c r="F2886" s="200"/>
    </row>
    <row r="2887" spans="2:6" s="286" customFormat="1" x14ac:dyDescent="0.3">
      <c r="B2887" s="383"/>
      <c r="C2887" s="383"/>
      <c r="D2887" s="384"/>
      <c r="E2887" s="382"/>
      <c r="F2887" s="200"/>
    </row>
    <row r="2888" spans="2:6" s="286" customFormat="1" x14ac:dyDescent="0.3">
      <c r="B2888" s="383"/>
      <c r="C2888" s="383"/>
      <c r="D2888" s="384"/>
      <c r="E2888" s="382"/>
      <c r="F2888" s="200"/>
    </row>
    <row r="2889" spans="2:6" s="286" customFormat="1" x14ac:dyDescent="0.3">
      <c r="B2889" s="383"/>
      <c r="C2889" s="383"/>
      <c r="D2889" s="384"/>
      <c r="E2889" s="382"/>
      <c r="F2889" s="200"/>
    </row>
    <row r="2890" spans="2:6" s="286" customFormat="1" x14ac:dyDescent="0.3">
      <c r="B2890" s="383"/>
      <c r="C2890" s="383"/>
      <c r="D2890" s="384"/>
      <c r="E2890" s="382"/>
      <c r="F2890" s="200"/>
    </row>
    <row r="2891" spans="2:6" s="286" customFormat="1" x14ac:dyDescent="0.3">
      <c r="B2891" s="383"/>
      <c r="C2891" s="383"/>
      <c r="D2891" s="384"/>
      <c r="E2891" s="382"/>
      <c r="F2891" s="200"/>
    </row>
    <row r="2892" spans="2:6" s="286" customFormat="1" x14ac:dyDescent="0.3">
      <c r="B2892" s="383"/>
      <c r="C2892" s="383"/>
      <c r="D2892" s="384"/>
      <c r="E2892" s="382"/>
      <c r="F2892" s="200"/>
    </row>
    <row r="2893" spans="2:6" s="286" customFormat="1" x14ac:dyDescent="0.3">
      <c r="B2893" s="383"/>
      <c r="C2893" s="383"/>
      <c r="D2893" s="384"/>
      <c r="E2893" s="382"/>
      <c r="F2893" s="200"/>
    </row>
    <row r="2894" spans="2:6" s="286" customFormat="1" x14ac:dyDescent="0.3">
      <c r="B2894" s="383"/>
      <c r="C2894" s="383"/>
      <c r="D2894" s="384"/>
      <c r="E2894" s="382"/>
      <c r="F2894" s="200"/>
    </row>
    <row r="2895" spans="2:6" s="286" customFormat="1" x14ac:dyDescent="0.3">
      <c r="B2895" s="383"/>
      <c r="C2895" s="383"/>
      <c r="D2895" s="384"/>
      <c r="E2895" s="382"/>
      <c r="F2895" s="200"/>
    </row>
    <row r="2896" spans="2:6" s="286" customFormat="1" x14ac:dyDescent="0.3">
      <c r="B2896" s="383"/>
      <c r="C2896" s="383"/>
      <c r="D2896" s="384"/>
      <c r="E2896" s="382"/>
      <c r="F2896" s="200"/>
    </row>
    <row r="2897" spans="2:6" s="286" customFormat="1" x14ac:dyDescent="0.3">
      <c r="B2897" s="383"/>
      <c r="C2897" s="383"/>
      <c r="D2897" s="384"/>
      <c r="E2897" s="382"/>
      <c r="F2897" s="200"/>
    </row>
    <row r="2898" spans="2:6" s="286" customFormat="1" x14ac:dyDescent="0.3">
      <c r="B2898" s="383"/>
      <c r="C2898" s="383"/>
      <c r="D2898" s="384"/>
      <c r="E2898" s="382"/>
      <c r="F2898" s="200"/>
    </row>
    <row r="2899" spans="2:6" s="286" customFormat="1" x14ac:dyDescent="0.3">
      <c r="B2899" s="383"/>
      <c r="C2899" s="383"/>
      <c r="D2899" s="384"/>
      <c r="E2899" s="382"/>
      <c r="F2899" s="200"/>
    </row>
    <row r="2900" spans="2:6" s="286" customFormat="1" x14ac:dyDescent="0.3">
      <c r="B2900" s="383"/>
      <c r="C2900" s="383"/>
      <c r="D2900" s="384"/>
      <c r="E2900" s="382"/>
      <c r="F2900" s="200"/>
    </row>
    <row r="2901" spans="2:6" s="286" customFormat="1" x14ac:dyDescent="0.3">
      <c r="B2901" s="383"/>
      <c r="C2901" s="383"/>
      <c r="D2901" s="384"/>
      <c r="E2901" s="382"/>
      <c r="F2901" s="200"/>
    </row>
    <row r="2902" spans="2:6" s="286" customFormat="1" x14ac:dyDescent="0.3">
      <c r="B2902" s="383"/>
      <c r="C2902" s="383"/>
      <c r="D2902" s="384"/>
      <c r="E2902" s="382"/>
      <c r="F2902" s="200"/>
    </row>
    <row r="2903" spans="2:6" s="286" customFormat="1" x14ac:dyDescent="0.3">
      <c r="B2903" s="383"/>
      <c r="C2903" s="383"/>
      <c r="D2903" s="384"/>
      <c r="E2903" s="382"/>
      <c r="F2903" s="200"/>
    </row>
    <row r="2904" spans="2:6" s="286" customFormat="1" x14ac:dyDescent="0.3">
      <c r="B2904" s="383"/>
      <c r="C2904" s="383"/>
      <c r="D2904" s="384"/>
      <c r="E2904" s="382"/>
      <c r="F2904" s="200"/>
    </row>
    <row r="2905" spans="2:6" s="286" customFormat="1" x14ac:dyDescent="0.3">
      <c r="B2905" s="383"/>
      <c r="C2905" s="383"/>
      <c r="D2905" s="384"/>
      <c r="E2905" s="382"/>
      <c r="F2905" s="200"/>
    </row>
    <row r="2906" spans="2:6" s="286" customFormat="1" x14ac:dyDescent="0.3">
      <c r="B2906" s="383"/>
      <c r="C2906" s="383"/>
      <c r="D2906" s="384"/>
      <c r="E2906" s="382"/>
      <c r="F2906" s="200"/>
    </row>
    <row r="2907" spans="2:6" s="286" customFormat="1" x14ac:dyDescent="0.3">
      <c r="B2907" s="383"/>
      <c r="C2907" s="383"/>
      <c r="D2907" s="384"/>
      <c r="E2907" s="382"/>
      <c r="F2907" s="200"/>
    </row>
    <row r="2908" spans="2:6" s="286" customFormat="1" x14ac:dyDescent="0.3">
      <c r="B2908" s="383"/>
      <c r="C2908" s="383"/>
      <c r="D2908" s="384"/>
      <c r="E2908" s="382"/>
      <c r="F2908" s="200"/>
    </row>
    <row r="2909" spans="2:6" s="286" customFormat="1" x14ac:dyDescent="0.3">
      <c r="B2909" s="383"/>
      <c r="C2909" s="383"/>
      <c r="D2909" s="384"/>
      <c r="E2909" s="382"/>
      <c r="F2909" s="200"/>
    </row>
    <row r="2910" spans="2:6" s="286" customFormat="1" x14ac:dyDescent="0.3">
      <c r="B2910" s="383"/>
      <c r="C2910" s="383"/>
      <c r="D2910" s="384"/>
      <c r="E2910" s="382"/>
      <c r="F2910" s="200"/>
    </row>
    <row r="2911" spans="2:6" s="286" customFormat="1" x14ac:dyDescent="0.3">
      <c r="B2911" s="383"/>
      <c r="C2911" s="383"/>
      <c r="D2911" s="384"/>
      <c r="E2911" s="382"/>
      <c r="F2911" s="200"/>
    </row>
    <row r="2912" spans="2:6" s="286" customFormat="1" x14ac:dyDescent="0.3">
      <c r="B2912" s="383"/>
      <c r="C2912" s="383"/>
      <c r="D2912" s="384"/>
      <c r="E2912" s="382"/>
      <c r="F2912" s="200"/>
    </row>
    <row r="2913" spans="2:6" s="286" customFormat="1" x14ac:dyDescent="0.3">
      <c r="B2913" s="383"/>
      <c r="C2913" s="383"/>
      <c r="D2913" s="384"/>
      <c r="E2913" s="382"/>
      <c r="F2913" s="200"/>
    </row>
    <row r="2914" spans="2:6" s="286" customFormat="1" x14ac:dyDescent="0.3">
      <c r="B2914" s="383"/>
      <c r="C2914" s="383"/>
      <c r="D2914" s="384"/>
      <c r="E2914" s="382"/>
      <c r="F2914" s="200"/>
    </row>
    <row r="2915" spans="2:6" s="286" customFormat="1" x14ac:dyDescent="0.3">
      <c r="B2915" s="383"/>
      <c r="C2915" s="383"/>
      <c r="D2915" s="384"/>
      <c r="E2915" s="382"/>
      <c r="F2915" s="200"/>
    </row>
    <row r="2916" spans="2:6" s="286" customFormat="1" x14ac:dyDescent="0.3">
      <c r="B2916" s="383"/>
      <c r="C2916" s="383"/>
      <c r="D2916" s="384"/>
      <c r="E2916" s="382"/>
      <c r="F2916" s="200"/>
    </row>
    <row r="2917" spans="2:6" s="286" customFormat="1" x14ac:dyDescent="0.3">
      <c r="B2917" s="383"/>
      <c r="C2917" s="383"/>
      <c r="D2917" s="384"/>
      <c r="E2917" s="382"/>
      <c r="F2917" s="200"/>
    </row>
    <row r="2918" spans="2:6" s="286" customFormat="1" x14ac:dyDescent="0.3">
      <c r="B2918" s="383"/>
      <c r="C2918" s="383"/>
      <c r="D2918" s="384"/>
      <c r="E2918" s="382"/>
      <c r="F2918" s="200"/>
    </row>
    <row r="2919" spans="2:6" s="286" customFormat="1" x14ac:dyDescent="0.3">
      <c r="B2919" s="383"/>
      <c r="C2919" s="383"/>
      <c r="D2919" s="384"/>
      <c r="E2919" s="382"/>
      <c r="F2919" s="200"/>
    </row>
    <row r="2920" spans="2:6" s="286" customFormat="1" x14ac:dyDescent="0.3">
      <c r="B2920" s="383"/>
      <c r="C2920" s="383"/>
      <c r="D2920" s="384"/>
      <c r="E2920" s="382"/>
      <c r="F2920" s="200"/>
    </row>
    <row r="2921" spans="2:6" s="286" customFormat="1" x14ac:dyDescent="0.3">
      <c r="B2921" s="383"/>
      <c r="C2921" s="383"/>
      <c r="D2921" s="384"/>
      <c r="E2921" s="382"/>
      <c r="F2921" s="200"/>
    </row>
    <row r="2922" spans="2:6" s="286" customFormat="1" x14ac:dyDescent="0.3">
      <c r="B2922" s="383"/>
      <c r="C2922" s="383"/>
      <c r="D2922" s="384"/>
      <c r="E2922" s="382"/>
      <c r="F2922" s="200"/>
    </row>
    <row r="2923" spans="2:6" s="286" customFormat="1" x14ac:dyDescent="0.3">
      <c r="B2923" s="383"/>
      <c r="C2923" s="383"/>
      <c r="D2923" s="384"/>
      <c r="E2923" s="382"/>
      <c r="F2923" s="200"/>
    </row>
    <row r="2924" spans="2:6" s="286" customFormat="1" x14ac:dyDescent="0.3">
      <c r="B2924" s="383"/>
      <c r="C2924" s="383"/>
      <c r="D2924" s="384"/>
      <c r="E2924" s="382"/>
      <c r="F2924" s="200"/>
    </row>
    <row r="2925" spans="2:6" s="286" customFormat="1" x14ac:dyDescent="0.3">
      <c r="B2925" s="383"/>
      <c r="C2925" s="383"/>
      <c r="D2925" s="384"/>
      <c r="E2925" s="382"/>
      <c r="F2925" s="200"/>
    </row>
    <row r="2926" spans="2:6" s="286" customFormat="1" x14ac:dyDescent="0.3">
      <c r="B2926" s="383"/>
      <c r="C2926" s="383"/>
      <c r="D2926" s="384"/>
      <c r="E2926" s="382"/>
      <c r="F2926" s="200"/>
    </row>
    <row r="2927" spans="2:6" s="286" customFormat="1" x14ac:dyDescent="0.3">
      <c r="B2927" s="383"/>
      <c r="C2927" s="383"/>
      <c r="D2927" s="384"/>
      <c r="E2927" s="382"/>
      <c r="F2927" s="200"/>
    </row>
    <row r="2928" spans="2:6" s="286" customFormat="1" x14ac:dyDescent="0.3">
      <c r="B2928" s="383"/>
      <c r="C2928" s="383"/>
      <c r="D2928" s="384"/>
      <c r="E2928" s="382"/>
      <c r="F2928" s="200"/>
    </row>
    <row r="2929" spans="2:6" s="286" customFormat="1" x14ac:dyDescent="0.3">
      <c r="B2929" s="383"/>
      <c r="C2929" s="383"/>
      <c r="D2929" s="384"/>
      <c r="E2929" s="382"/>
      <c r="F2929" s="200"/>
    </row>
    <row r="2930" spans="2:6" s="286" customFormat="1" x14ac:dyDescent="0.3">
      <c r="B2930" s="383"/>
      <c r="C2930" s="383"/>
      <c r="D2930" s="384"/>
      <c r="E2930" s="382"/>
      <c r="F2930" s="200"/>
    </row>
    <row r="2931" spans="2:6" s="286" customFormat="1" x14ac:dyDescent="0.3">
      <c r="B2931" s="383"/>
      <c r="C2931" s="383"/>
      <c r="D2931" s="384"/>
      <c r="E2931" s="382"/>
      <c r="F2931" s="200"/>
    </row>
    <row r="2932" spans="2:6" s="286" customFormat="1" x14ac:dyDescent="0.3">
      <c r="B2932" s="383"/>
      <c r="C2932" s="383"/>
      <c r="D2932" s="384"/>
      <c r="E2932" s="382"/>
      <c r="F2932" s="200"/>
    </row>
    <row r="2933" spans="2:6" s="286" customFormat="1" x14ac:dyDescent="0.3">
      <c r="B2933" s="383"/>
      <c r="C2933" s="383"/>
      <c r="D2933" s="384"/>
      <c r="E2933" s="382"/>
      <c r="F2933" s="200"/>
    </row>
    <row r="2934" spans="2:6" s="286" customFormat="1" x14ac:dyDescent="0.3">
      <c r="B2934" s="383"/>
      <c r="C2934" s="383"/>
      <c r="D2934" s="384"/>
      <c r="E2934" s="382"/>
      <c r="F2934" s="200"/>
    </row>
    <row r="2935" spans="2:6" s="286" customFormat="1" x14ac:dyDescent="0.3">
      <c r="B2935" s="383"/>
      <c r="C2935" s="383"/>
      <c r="D2935" s="384"/>
      <c r="E2935" s="382"/>
      <c r="F2935" s="200"/>
    </row>
    <row r="2936" spans="2:6" s="286" customFormat="1" x14ac:dyDescent="0.3">
      <c r="B2936" s="383"/>
      <c r="C2936" s="383"/>
      <c r="D2936" s="384"/>
      <c r="E2936" s="382"/>
      <c r="F2936" s="200"/>
    </row>
    <row r="2937" spans="2:6" s="286" customFormat="1" x14ac:dyDescent="0.3">
      <c r="B2937" s="383"/>
      <c r="C2937" s="383"/>
      <c r="D2937" s="384"/>
      <c r="E2937" s="382"/>
      <c r="F2937" s="200"/>
    </row>
    <row r="2938" spans="2:6" s="286" customFormat="1" x14ac:dyDescent="0.3">
      <c r="B2938" s="383"/>
      <c r="C2938" s="383"/>
      <c r="D2938" s="384"/>
      <c r="E2938" s="382"/>
      <c r="F2938" s="200"/>
    </row>
    <row r="2939" spans="2:6" s="286" customFormat="1" x14ac:dyDescent="0.3">
      <c r="B2939" s="383"/>
      <c r="C2939" s="383"/>
      <c r="D2939" s="384"/>
      <c r="E2939" s="382"/>
      <c r="F2939" s="200"/>
    </row>
    <row r="2940" spans="2:6" s="286" customFormat="1" x14ac:dyDescent="0.3">
      <c r="B2940" s="383"/>
      <c r="C2940" s="383"/>
      <c r="D2940" s="384"/>
      <c r="E2940" s="382"/>
      <c r="F2940" s="200"/>
    </row>
    <row r="2941" spans="2:6" s="286" customFormat="1" x14ac:dyDescent="0.3">
      <c r="B2941" s="383"/>
      <c r="C2941" s="383"/>
      <c r="D2941" s="384"/>
      <c r="E2941" s="382"/>
      <c r="F2941" s="200"/>
    </row>
    <row r="2942" spans="2:6" s="286" customFormat="1" x14ac:dyDescent="0.3">
      <c r="B2942" s="383"/>
      <c r="C2942" s="383"/>
      <c r="D2942" s="384"/>
      <c r="E2942" s="382"/>
      <c r="F2942" s="200"/>
    </row>
    <row r="2943" spans="2:6" s="286" customFormat="1" x14ac:dyDescent="0.3">
      <c r="B2943" s="383"/>
      <c r="C2943" s="383"/>
      <c r="D2943" s="384"/>
      <c r="E2943" s="382"/>
      <c r="F2943" s="200"/>
    </row>
    <row r="2944" spans="2:6" s="286" customFormat="1" x14ac:dyDescent="0.3">
      <c r="B2944" s="383"/>
      <c r="C2944" s="383"/>
      <c r="D2944" s="384"/>
      <c r="E2944" s="382"/>
      <c r="F2944" s="200"/>
    </row>
    <row r="2945" spans="2:6" s="286" customFormat="1" x14ac:dyDescent="0.3">
      <c r="B2945" s="383"/>
      <c r="C2945" s="383"/>
      <c r="D2945" s="384"/>
      <c r="E2945" s="382"/>
      <c r="F2945" s="200"/>
    </row>
    <row r="2946" spans="2:6" s="286" customFormat="1" x14ac:dyDescent="0.3">
      <c r="B2946" s="383"/>
      <c r="C2946" s="383"/>
      <c r="D2946" s="384"/>
      <c r="E2946" s="382"/>
      <c r="F2946" s="200"/>
    </row>
    <row r="2947" spans="2:6" s="286" customFormat="1" x14ac:dyDescent="0.3">
      <c r="B2947" s="383"/>
      <c r="C2947" s="383"/>
      <c r="D2947" s="384"/>
      <c r="E2947" s="382"/>
      <c r="F2947" s="200"/>
    </row>
    <row r="2948" spans="2:6" s="286" customFormat="1" x14ac:dyDescent="0.3">
      <c r="B2948" s="383"/>
      <c r="C2948" s="383"/>
      <c r="D2948" s="384"/>
      <c r="E2948" s="382"/>
      <c r="F2948" s="200"/>
    </row>
    <row r="2949" spans="2:6" s="286" customFormat="1" x14ac:dyDescent="0.3">
      <c r="B2949" s="383"/>
      <c r="C2949" s="383"/>
      <c r="D2949" s="384"/>
      <c r="E2949" s="382"/>
      <c r="F2949" s="200"/>
    </row>
    <row r="2950" spans="2:6" s="286" customFormat="1" x14ac:dyDescent="0.3">
      <c r="B2950" s="383"/>
      <c r="C2950" s="383"/>
      <c r="D2950" s="384"/>
      <c r="E2950" s="382"/>
      <c r="F2950" s="200"/>
    </row>
    <row r="2951" spans="2:6" s="286" customFormat="1" x14ac:dyDescent="0.3">
      <c r="B2951" s="383"/>
      <c r="C2951" s="383"/>
      <c r="D2951" s="384"/>
      <c r="E2951" s="382"/>
      <c r="F2951" s="200"/>
    </row>
    <row r="2952" spans="2:6" s="286" customFormat="1" x14ac:dyDescent="0.3">
      <c r="B2952" s="383"/>
      <c r="C2952" s="383"/>
      <c r="D2952" s="384"/>
      <c r="E2952" s="382"/>
      <c r="F2952" s="200"/>
    </row>
    <row r="2953" spans="2:6" s="286" customFormat="1" x14ac:dyDescent="0.3">
      <c r="B2953" s="383"/>
      <c r="C2953" s="383"/>
      <c r="D2953" s="384"/>
      <c r="E2953" s="382"/>
      <c r="F2953" s="200"/>
    </row>
    <row r="2954" spans="2:6" s="286" customFormat="1" x14ac:dyDescent="0.3">
      <c r="B2954" s="383"/>
      <c r="C2954" s="383"/>
      <c r="D2954" s="384"/>
      <c r="E2954" s="382"/>
      <c r="F2954" s="200"/>
    </row>
    <row r="2955" spans="2:6" s="286" customFormat="1" x14ac:dyDescent="0.3">
      <c r="B2955" s="383"/>
      <c r="C2955" s="383"/>
      <c r="D2955" s="384"/>
      <c r="E2955" s="382"/>
      <c r="F2955" s="200"/>
    </row>
    <row r="2956" spans="2:6" s="286" customFormat="1" x14ac:dyDescent="0.3">
      <c r="B2956" s="383"/>
      <c r="C2956" s="383"/>
      <c r="D2956" s="384"/>
      <c r="E2956" s="382"/>
      <c r="F2956" s="200"/>
    </row>
    <row r="2957" spans="2:6" s="286" customFormat="1" x14ac:dyDescent="0.3">
      <c r="B2957" s="383"/>
      <c r="C2957" s="383"/>
      <c r="D2957" s="384"/>
      <c r="E2957" s="382"/>
      <c r="F2957" s="200"/>
    </row>
    <row r="2958" spans="2:6" s="286" customFormat="1" x14ac:dyDescent="0.3">
      <c r="B2958" s="383"/>
      <c r="C2958" s="383"/>
      <c r="D2958" s="384"/>
      <c r="E2958" s="382"/>
      <c r="F2958" s="200"/>
    </row>
    <row r="2959" spans="2:6" s="286" customFormat="1" x14ac:dyDescent="0.3">
      <c r="B2959" s="383"/>
      <c r="C2959" s="383"/>
      <c r="D2959" s="384"/>
      <c r="E2959" s="382"/>
      <c r="F2959" s="200"/>
    </row>
    <row r="2960" spans="2:6" s="286" customFormat="1" x14ac:dyDescent="0.3">
      <c r="B2960" s="383"/>
      <c r="C2960" s="383"/>
      <c r="D2960" s="384"/>
      <c r="E2960" s="382"/>
      <c r="F2960" s="200"/>
    </row>
    <row r="2961" spans="2:6" s="286" customFormat="1" x14ac:dyDescent="0.3">
      <c r="B2961" s="383"/>
      <c r="C2961" s="383"/>
      <c r="D2961" s="384"/>
      <c r="E2961" s="382"/>
      <c r="F2961" s="200"/>
    </row>
    <row r="2962" spans="2:6" s="286" customFormat="1" x14ac:dyDescent="0.3">
      <c r="B2962" s="383"/>
      <c r="C2962" s="383"/>
      <c r="D2962" s="384"/>
      <c r="E2962" s="382"/>
      <c r="F2962" s="200"/>
    </row>
    <row r="2963" spans="2:6" s="286" customFormat="1" x14ac:dyDescent="0.3">
      <c r="B2963" s="383"/>
      <c r="C2963" s="383"/>
      <c r="D2963" s="384"/>
      <c r="E2963" s="382"/>
      <c r="F2963" s="200"/>
    </row>
    <row r="2964" spans="2:6" s="286" customFormat="1" x14ac:dyDescent="0.3">
      <c r="B2964" s="383"/>
      <c r="C2964" s="383"/>
      <c r="D2964" s="384"/>
      <c r="E2964" s="382"/>
      <c r="F2964" s="200"/>
    </row>
    <row r="2965" spans="2:6" s="286" customFormat="1" x14ac:dyDescent="0.3">
      <c r="B2965" s="383"/>
      <c r="C2965" s="383"/>
      <c r="D2965" s="384"/>
      <c r="E2965" s="382"/>
      <c r="F2965" s="200"/>
    </row>
    <row r="2966" spans="2:6" s="286" customFormat="1" x14ac:dyDescent="0.3">
      <c r="B2966" s="383"/>
      <c r="C2966" s="383"/>
      <c r="D2966" s="384"/>
      <c r="E2966" s="382"/>
      <c r="F2966" s="200"/>
    </row>
    <row r="2967" spans="2:6" s="286" customFormat="1" x14ac:dyDescent="0.3">
      <c r="B2967" s="383"/>
      <c r="C2967" s="383"/>
      <c r="D2967" s="384"/>
      <c r="E2967" s="382"/>
      <c r="F2967" s="200"/>
    </row>
    <row r="2968" spans="2:6" s="286" customFormat="1" x14ac:dyDescent="0.3">
      <c r="B2968" s="383"/>
      <c r="C2968" s="383"/>
      <c r="D2968" s="384"/>
      <c r="E2968" s="382"/>
      <c r="F2968" s="200"/>
    </row>
    <row r="2969" spans="2:6" s="286" customFormat="1" x14ac:dyDescent="0.3">
      <c r="B2969" s="383"/>
      <c r="C2969" s="383"/>
      <c r="D2969" s="384"/>
      <c r="E2969" s="382"/>
      <c r="F2969" s="200"/>
    </row>
    <row r="2970" spans="2:6" s="286" customFormat="1" x14ac:dyDescent="0.3">
      <c r="B2970" s="383"/>
      <c r="C2970" s="383"/>
      <c r="D2970" s="384"/>
      <c r="E2970" s="382"/>
      <c r="F2970" s="200"/>
    </row>
    <row r="2971" spans="2:6" s="286" customFormat="1" x14ac:dyDescent="0.3">
      <c r="B2971" s="383"/>
      <c r="C2971" s="383"/>
      <c r="D2971" s="384"/>
      <c r="E2971" s="382"/>
      <c r="F2971" s="200"/>
    </row>
    <row r="2972" spans="2:6" s="286" customFormat="1" x14ac:dyDescent="0.3">
      <c r="B2972" s="383"/>
      <c r="C2972" s="383"/>
      <c r="D2972" s="384"/>
      <c r="E2972" s="382"/>
      <c r="F2972" s="200"/>
    </row>
    <row r="2973" spans="2:6" s="286" customFormat="1" x14ac:dyDescent="0.3">
      <c r="B2973" s="383"/>
      <c r="C2973" s="383"/>
      <c r="D2973" s="384"/>
      <c r="E2973" s="382"/>
      <c r="F2973" s="200"/>
    </row>
    <row r="2974" spans="2:6" s="286" customFormat="1" x14ac:dyDescent="0.3">
      <c r="B2974" s="383"/>
      <c r="C2974" s="383"/>
      <c r="D2974" s="384"/>
      <c r="E2974" s="382"/>
      <c r="F2974" s="200"/>
    </row>
    <row r="2975" spans="2:6" s="286" customFormat="1" x14ac:dyDescent="0.3">
      <c r="B2975" s="383"/>
      <c r="C2975" s="383"/>
      <c r="D2975" s="384"/>
      <c r="E2975" s="382"/>
      <c r="F2975" s="200"/>
    </row>
    <row r="2976" spans="2:6" s="286" customFormat="1" x14ac:dyDescent="0.3">
      <c r="B2976" s="383"/>
      <c r="C2976" s="383"/>
      <c r="D2976" s="384"/>
      <c r="E2976" s="382"/>
      <c r="F2976" s="200"/>
    </row>
    <row r="2977" spans="2:6" s="286" customFormat="1" x14ac:dyDescent="0.3">
      <c r="B2977" s="383"/>
      <c r="C2977" s="383"/>
      <c r="D2977" s="384"/>
      <c r="E2977" s="382"/>
      <c r="F2977" s="200"/>
    </row>
    <row r="2978" spans="2:6" s="286" customFormat="1" x14ac:dyDescent="0.3">
      <c r="B2978" s="383"/>
      <c r="C2978" s="383"/>
      <c r="D2978" s="384"/>
      <c r="E2978" s="382"/>
      <c r="F2978" s="200"/>
    </row>
    <row r="2979" spans="2:6" s="286" customFormat="1" x14ac:dyDescent="0.3">
      <c r="B2979" s="383"/>
      <c r="C2979" s="383"/>
      <c r="D2979" s="384"/>
      <c r="E2979" s="382"/>
      <c r="F2979" s="200"/>
    </row>
    <row r="2980" spans="2:6" s="286" customFormat="1" x14ac:dyDescent="0.3">
      <c r="B2980" s="383"/>
      <c r="C2980" s="383"/>
      <c r="D2980" s="384"/>
      <c r="E2980" s="382"/>
      <c r="F2980" s="200"/>
    </row>
    <row r="2981" spans="2:6" s="286" customFormat="1" x14ac:dyDescent="0.3">
      <c r="B2981" s="383"/>
      <c r="C2981" s="383"/>
      <c r="D2981" s="384"/>
      <c r="E2981" s="382"/>
      <c r="F2981" s="200"/>
    </row>
    <row r="2982" spans="2:6" s="286" customFormat="1" x14ac:dyDescent="0.3">
      <c r="B2982" s="383"/>
      <c r="C2982" s="383"/>
      <c r="D2982" s="384"/>
      <c r="E2982" s="382"/>
      <c r="F2982" s="200"/>
    </row>
    <row r="2983" spans="2:6" s="286" customFormat="1" x14ac:dyDescent="0.3">
      <c r="B2983" s="383"/>
      <c r="C2983" s="383"/>
      <c r="D2983" s="384"/>
      <c r="E2983" s="382"/>
      <c r="F2983" s="200"/>
    </row>
    <row r="2984" spans="2:6" s="286" customFormat="1" x14ac:dyDescent="0.3">
      <c r="B2984" s="383"/>
      <c r="C2984" s="383"/>
      <c r="D2984" s="384"/>
      <c r="E2984" s="382"/>
      <c r="F2984" s="200"/>
    </row>
    <row r="2985" spans="2:6" s="286" customFormat="1" x14ac:dyDescent="0.3">
      <c r="B2985" s="383"/>
      <c r="C2985" s="383"/>
      <c r="D2985" s="384"/>
      <c r="E2985" s="382"/>
      <c r="F2985" s="200"/>
    </row>
    <row r="2986" spans="2:6" s="286" customFormat="1" x14ac:dyDescent="0.3">
      <c r="B2986" s="383"/>
      <c r="C2986" s="383"/>
      <c r="D2986" s="384"/>
      <c r="E2986" s="382"/>
      <c r="F2986" s="200"/>
    </row>
    <row r="2987" spans="2:6" s="286" customFormat="1" x14ac:dyDescent="0.3">
      <c r="B2987" s="383"/>
      <c r="C2987" s="383"/>
      <c r="D2987" s="384"/>
      <c r="E2987" s="382"/>
      <c r="F2987" s="200"/>
    </row>
    <row r="2988" spans="2:6" s="286" customFormat="1" x14ac:dyDescent="0.3">
      <c r="B2988" s="383"/>
      <c r="C2988" s="383"/>
      <c r="D2988" s="384"/>
      <c r="E2988" s="382"/>
      <c r="F2988" s="200"/>
    </row>
    <row r="2989" spans="2:6" s="286" customFormat="1" x14ac:dyDescent="0.3">
      <c r="B2989" s="383"/>
      <c r="C2989" s="383"/>
      <c r="D2989" s="384"/>
      <c r="E2989" s="382"/>
      <c r="F2989" s="200"/>
    </row>
    <row r="2990" spans="2:6" s="286" customFormat="1" x14ac:dyDescent="0.3">
      <c r="B2990" s="383"/>
      <c r="C2990" s="383"/>
      <c r="D2990" s="384"/>
      <c r="E2990" s="382"/>
      <c r="F2990" s="200"/>
    </row>
    <row r="2991" spans="2:6" s="286" customFormat="1" x14ac:dyDescent="0.3">
      <c r="B2991" s="383"/>
      <c r="C2991" s="383"/>
      <c r="D2991" s="384"/>
      <c r="E2991" s="382"/>
      <c r="F2991" s="200"/>
    </row>
    <row r="2992" spans="2:6" s="286" customFormat="1" x14ac:dyDescent="0.3">
      <c r="B2992" s="383"/>
      <c r="C2992" s="383"/>
      <c r="D2992" s="384"/>
      <c r="E2992" s="382"/>
      <c r="F2992" s="200"/>
    </row>
    <row r="2993" spans="2:6" s="286" customFormat="1" x14ac:dyDescent="0.3">
      <c r="B2993" s="383"/>
      <c r="C2993" s="383"/>
      <c r="D2993" s="384"/>
      <c r="E2993" s="382"/>
      <c r="F2993" s="200"/>
    </row>
    <row r="2994" spans="2:6" s="286" customFormat="1" x14ac:dyDescent="0.3">
      <c r="B2994" s="383"/>
      <c r="C2994" s="383"/>
      <c r="D2994" s="384"/>
      <c r="E2994" s="382"/>
      <c r="F2994" s="200"/>
    </row>
    <row r="2995" spans="2:6" s="286" customFormat="1" x14ac:dyDescent="0.3">
      <c r="B2995" s="383"/>
      <c r="C2995" s="383"/>
      <c r="D2995" s="384"/>
      <c r="E2995" s="382"/>
      <c r="F2995" s="200"/>
    </row>
    <row r="2996" spans="2:6" s="286" customFormat="1" x14ac:dyDescent="0.3">
      <c r="B2996" s="383"/>
      <c r="C2996" s="383"/>
      <c r="D2996" s="384"/>
      <c r="E2996" s="382"/>
      <c r="F2996" s="200"/>
    </row>
    <row r="2997" spans="2:6" s="286" customFormat="1" x14ac:dyDescent="0.3">
      <c r="B2997" s="383"/>
      <c r="C2997" s="383"/>
      <c r="D2997" s="384"/>
      <c r="E2997" s="382"/>
      <c r="F2997" s="200"/>
    </row>
    <row r="2998" spans="2:6" s="286" customFormat="1" x14ac:dyDescent="0.3">
      <c r="B2998" s="383"/>
      <c r="C2998" s="383"/>
      <c r="D2998" s="384"/>
      <c r="E2998" s="382"/>
      <c r="F2998" s="200"/>
    </row>
    <row r="2999" spans="2:6" s="286" customFormat="1" x14ac:dyDescent="0.3">
      <c r="B2999" s="383"/>
      <c r="C2999" s="383"/>
      <c r="D2999" s="384"/>
      <c r="E2999" s="382"/>
      <c r="F2999" s="200"/>
    </row>
    <row r="3000" spans="2:6" s="286" customFormat="1" x14ac:dyDescent="0.3">
      <c r="B3000" s="383"/>
      <c r="C3000" s="383"/>
      <c r="D3000" s="384"/>
      <c r="E3000" s="382"/>
      <c r="F3000" s="200"/>
    </row>
    <row r="3001" spans="2:6" s="286" customFormat="1" x14ac:dyDescent="0.3">
      <c r="B3001" s="383"/>
      <c r="C3001" s="383"/>
      <c r="D3001" s="384"/>
      <c r="E3001" s="382"/>
      <c r="F3001" s="200"/>
    </row>
    <row r="3002" spans="2:6" s="286" customFormat="1" x14ac:dyDescent="0.3">
      <c r="B3002" s="383"/>
      <c r="C3002" s="383"/>
      <c r="D3002" s="384"/>
      <c r="E3002" s="382"/>
      <c r="F3002" s="200"/>
    </row>
    <row r="3003" spans="2:6" s="286" customFormat="1" x14ac:dyDescent="0.3">
      <c r="B3003" s="383"/>
      <c r="C3003" s="383"/>
      <c r="D3003" s="384"/>
      <c r="E3003" s="382"/>
      <c r="F3003" s="200"/>
    </row>
    <row r="3004" spans="2:6" s="286" customFormat="1" x14ac:dyDescent="0.3">
      <c r="B3004" s="383"/>
      <c r="C3004" s="383"/>
      <c r="D3004" s="384"/>
      <c r="E3004" s="382"/>
      <c r="F3004" s="200"/>
    </row>
    <row r="3005" spans="2:6" s="286" customFormat="1" x14ac:dyDescent="0.3">
      <c r="B3005" s="383"/>
      <c r="C3005" s="383"/>
      <c r="D3005" s="384"/>
      <c r="E3005" s="382"/>
      <c r="F3005" s="200"/>
    </row>
    <row r="3006" spans="2:6" s="286" customFormat="1" x14ac:dyDescent="0.3">
      <c r="B3006" s="383"/>
      <c r="C3006" s="383"/>
      <c r="D3006" s="384"/>
      <c r="E3006" s="382"/>
      <c r="F3006" s="200"/>
    </row>
    <row r="3007" spans="2:6" s="286" customFormat="1" x14ac:dyDescent="0.3">
      <c r="B3007" s="383"/>
      <c r="C3007" s="383"/>
      <c r="D3007" s="384"/>
      <c r="E3007" s="382"/>
      <c r="F3007" s="200"/>
    </row>
    <row r="3008" spans="2:6" s="286" customFormat="1" x14ac:dyDescent="0.3">
      <c r="B3008" s="383"/>
      <c r="C3008" s="383"/>
      <c r="D3008" s="384"/>
      <c r="E3008" s="382"/>
      <c r="F3008" s="200"/>
    </row>
    <row r="3009" spans="2:6" s="286" customFormat="1" x14ac:dyDescent="0.3">
      <c r="B3009" s="383"/>
      <c r="C3009" s="383"/>
      <c r="D3009" s="384"/>
      <c r="E3009" s="382"/>
      <c r="F3009" s="200"/>
    </row>
    <row r="3010" spans="2:6" s="286" customFormat="1" x14ac:dyDescent="0.3">
      <c r="B3010" s="383"/>
      <c r="C3010" s="383"/>
      <c r="D3010" s="384"/>
      <c r="E3010" s="382"/>
      <c r="F3010" s="200"/>
    </row>
    <row r="3011" spans="2:6" s="286" customFormat="1" x14ac:dyDescent="0.3">
      <c r="B3011" s="383"/>
      <c r="C3011" s="383"/>
      <c r="D3011" s="384"/>
      <c r="E3011" s="382"/>
      <c r="F3011" s="200"/>
    </row>
    <row r="3012" spans="2:6" s="286" customFormat="1" x14ac:dyDescent="0.3">
      <c r="B3012" s="383"/>
      <c r="C3012" s="383"/>
      <c r="D3012" s="384"/>
      <c r="E3012" s="382"/>
      <c r="F3012" s="200"/>
    </row>
    <row r="3013" spans="2:6" s="286" customFormat="1" x14ac:dyDescent="0.3">
      <c r="B3013" s="383"/>
      <c r="C3013" s="383"/>
      <c r="D3013" s="384"/>
      <c r="E3013" s="382"/>
      <c r="F3013" s="200"/>
    </row>
    <row r="3014" spans="2:6" s="286" customFormat="1" x14ac:dyDescent="0.3">
      <c r="B3014" s="383"/>
      <c r="C3014" s="383"/>
      <c r="D3014" s="384"/>
      <c r="E3014" s="382"/>
      <c r="F3014" s="200"/>
    </row>
    <row r="3015" spans="2:6" s="286" customFormat="1" x14ac:dyDescent="0.3">
      <c r="B3015" s="383"/>
      <c r="C3015" s="383"/>
      <c r="D3015" s="384"/>
      <c r="E3015" s="382"/>
      <c r="F3015" s="200"/>
    </row>
    <row r="3016" spans="2:6" s="286" customFormat="1" x14ac:dyDescent="0.3">
      <c r="B3016" s="383"/>
      <c r="C3016" s="383"/>
      <c r="D3016" s="384"/>
      <c r="E3016" s="382"/>
      <c r="F3016" s="200"/>
    </row>
    <row r="3017" spans="2:6" s="286" customFormat="1" x14ac:dyDescent="0.3">
      <c r="B3017" s="383"/>
      <c r="C3017" s="383"/>
      <c r="D3017" s="384"/>
      <c r="E3017" s="382"/>
      <c r="F3017" s="200"/>
    </row>
    <row r="3018" spans="2:6" s="286" customFormat="1" x14ac:dyDescent="0.3">
      <c r="B3018" s="383"/>
      <c r="C3018" s="383"/>
      <c r="D3018" s="384"/>
      <c r="E3018" s="382"/>
      <c r="F3018" s="200"/>
    </row>
    <row r="3019" spans="2:6" s="286" customFormat="1" x14ac:dyDescent="0.3">
      <c r="B3019" s="383"/>
      <c r="C3019" s="383"/>
      <c r="D3019" s="384"/>
      <c r="E3019" s="382"/>
      <c r="F3019" s="200"/>
    </row>
    <row r="3020" spans="2:6" s="286" customFormat="1" x14ac:dyDescent="0.3">
      <c r="B3020" s="383"/>
      <c r="C3020" s="383"/>
      <c r="D3020" s="384"/>
      <c r="E3020" s="382"/>
      <c r="F3020" s="200"/>
    </row>
    <row r="3021" spans="2:6" s="286" customFormat="1" x14ac:dyDescent="0.3">
      <c r="B3021" s="383"/>
      <c r="C3021" s="383"/>
      <c r="D3021" s="384"/>
      <c r="E3021" s="382"/>
      <c r="F3021" s="200"/>
    </row>
    <row r="3022" spans="2:6" s="286" customFormat="1" x14ac:dyDescent="0.3">
      <c r="B3022" s="383"/>
      <c r="C3022" s="383"/>
      <c r="D3022" s="384"/>
      <c r="E3022" s="382"/>
      <c r="F3022" s="200"/>
    </row>
    <row r="3023" spans="2:6" s="286" customFormat="1" x14ac:dyDescent="0.3">
      <c r="B3023" s="383"/>
      <c r="C3023" s="383"/>
      <c r="D3023" s="384"/>
      <c r="E3023" s="382"/>
      <c r="F3023" s="200"/>
    </row>
    <row r="3024" spans="2:6" s="286" customFormat="1" x14ac:dyDescent="0.3">
      <c r="B3024" s="383"/>
      <c r="C3024" s="383"/>
      <c r="D3024" s="384"/>
      <c r="E3024" s="382"/>
      <c r="F3024" s="200"/>
    </row>
    <row r="3025" spans="2:6" s="286" customFormat="1" x14ac:dyDescent="0.3">
      <c r="B3025" s="383"/>
      <c r="C3025" s="383"/>
      <c r="D3025" s="384"/>
      <c r="E3025" s="382"/>
      <c r="F3025" s="200"/>
    </row>
    <row r="3026" spans="2:6" s="286" customFormat="1" x14ac:dyDescent="0.3">
      <c r="B3026" s="383"/>
      <c r="C3026" s="383"/>
      <c r="D3026" s="384"/>
      <c r="E3026" s="382"/>
      <c r="F3026" s="200"/>
    </row>
    <row r="3027" spans="2:6" s="286" customFormat="1" x14ac:dyDescent="0.3">
      <c r="B3027" s="383"/>
      <c r="C3027" s="383"/>
      <c r="D3027" s="384"/>
      <c r="E3027" s="382"/>
      <c r="F3027" s="200"/>
    </row>
    <row r="3028" spans="2:6" s="286" customFormat="1" x14ac:dyDescent="0.3">
      <c r="B3028" s="383"/>
      <c r="C3028" s="383"/>
      <c r="D3028" s="384"/>
      <c r="E3028" s="382"/>
      <c r="F3028" s="200"/>
    </row>
    <row r="3029" spans="2:6" s="286" customFormat="1" x14ac:dyDescent="0.3">
      <c r="B3029" s="383"/>
      <c r="C3029" s="383"/>
      <c r="D3029" s="384"/>
      <c r="E3029" s="382"/>
      <c r="F3029" s="200"/>
    </row>
    <row r="3030" spans="2:6" s="286" customFormat="1" x14ac:dyDescent="0.3">
      <c r="B3030" s="383"/>
      <c r="C3030" s="383"/>
      <c r="D3030" s="384"/>
      <c r="E3030" s="382"/>
      <c r="F3030" s="200"/>
    </row>
    <row r="3031" spans="2:6" s="286" customFormat="1" x14ac:dyDescent="0.3">
      <c r="B3031" s="383"/>
      <c r="C3031" s="383"/>
      <c r="D3031" s="384"/>
      <c r="E3031" s="382"/>
      <c r="F3031" s="200"/>
    </row>
    <row r="3032" spans="2:6" s="286" customFormat="1" x14ac:dyDescent="0.3">
      <c r="B3032" s="383"/>
      <c r="C3032" s="383"/>
      <c r="D3032" s="384"/>
      <c r="E3032" s="382"/>
      <c r="F3032" s="200"/>
    </row>
    <row r="3033" spans="2:6" s="286" customFormat="1" x14ac:dyDescent="0.3">
      <c r="B3033" s="383"/>
      <c r="C3033" s="383"/>
      <c r="D3033" s="384"/>
      <c r="E3033" s="382"/>
      <c r="F3033" s="200"/>
    </row>
    <row r="3034" spans="2:6" s="286" customFormat="1" x14ac:dyDescent="0.3">
      <c r="B3034" s="383"/>
      <c r="C3034" s="383"/>
      <c r="D3034" s="384"/>
      <c r="E3034" s="382"/>
      <c r="F3034" s="200"/>
    </row>
    <row r="3035" spans="2:6" s="286" customFormat="1" x14ac:dyDescent="0.3">
      <c r="B3035" s="383"/>
      <c r="C3035" s="383"/>
      <c r="D3035" s="384"/>
      <c r="E3035" s="382"/>
      <c r="F3035" s="200"/>
    </row>
    <row r="3036" spans="2:6" s="286" customFormat="1" x14ac:dyDescent="0.3">
      <c r="B3036" s="383"/>
      <c r="C3036" s="383"/>
      <c r="D3036" s="384"/>
      <c r="E3036" s="382"/>
      <c r="F3036" s="200"/>
    </row>
    <row r="3037" spans="2:6" s="286" customFormat="1" x14ac:dyDescent="0.3">
      <c r="B3037" s="383"/>
      <c r="C3037" s="383"/>
      <c r="D3037" s="384"/>
      <c r="E3037" s="382"/>
      <c r="F3037" s="200"/>
    </row>
    <row r="3038" spans="2:6" s="286" customFormat="1" x14ac:dyDescent="0.3">
      <c r="B3038" s="383"/>
      <c r="C3038" s="383"/>
      <c r="D3038" s="384"/>
      <c r="E3038" s="382"/>
      <c r="F3038" s="200"/>
    </row>
    <row r="3039" spans="2:6" s="286" customFormat="1" x14ac:dyDescent="0.3">
      <c r="B3039" s="383"/>
      <c r="C3039" s="383"/>
      <c r="D3039" s="384"/>
      <c r="E3039" s="382"/>
      <c r="F3039" s="200"/>
    </row>
    <row r="3040" spans="2:6" s="286" customFormat="1" x14ac:dyDescent="0.3">
      <c r="B3040" s="383"/>
      <c r="C3040" s="383"/>
      <c r="D3040" s="384"/>
      <c r="E3040" s="382"/>
      <c r="F3040" s="200"/>
    </row>
    <row r="3041" spans="2:6" s="286" customFormat="1" x14ac:dyDescent="0.3">
      <c r="B3041" s="383"/>
      <c r="C3041" s="383"/>
      <c r="D3041" s="384"/>
      <c r="E3041" s="382"/>
      <c r="F3041" s="200"/>
    </row>
    <row r="3042" spans="2:6" s="286" customFormat="1" x14ac:dyDescent="0.3">
      <c r="B3042" s="383"/>
      <c r="C3042" s="383"/>
      <c r="D3042" s="384"/>
      <c r="E3042" s="382"/>
      <c r="F3042" s="200"/>
    </row>
    <row r="3043" spans="2:6" s="286" customFormat="1" x14ac:dyDescent="0.3">
      <c r="B3043" s="383"/>
      <c r="C3043" s="383"/>
      <c r="D3043" s="384"/>
      <c r="E3043" s="382"/>
      <c r="F3043" s="200"/>
    </row>
    <row r="3044" spans="2:6" s="286" customFormat="1" x14ac:dyDescent="0.3">
      <c r="B3044" s="383"/>
      <c r="C3044" s="383"/>
      <c r="D3044" s="384"/>
      <c r="E3044" s="382"/>
      <c r="F3044" s="200"/>
    </row>
    <row r="3045" spans="2:6" s="286" customFormat="1" x14ac:dyDescent="0.3">
      <c r="B3045" s="383"/>
      <c r="C3045" s="383"/>
      <c r="D3045" s="384"/>
      <c r="E3045" s="382"/>
      <c r="F3045" s="200"/>
    </row>
    <row r="3046" spans="2:6" s="286" customFormat="1" x14ac:dyDescent="0.3">
      <c r="B3046" s="383"/>
      <c r="C3046" s="383"/>
      <c r="D3046" s="384"/>
      <c r="E3046" s="382"/>
      <c r="F3046" s="200"/>
    </row>
    <row r="3047" spans="2:6" s="286" customFormat="1" x14ac:dyDescent="0.3">
      <c r="B3047" s="383"/>
      <c r="C3047" s="383"/>
      <c r="D3047" s="384"/>
      <c r="E3047" s="382"/>
      <c r="F3047" s="200"/>
    </row>
    <row r="3048" spans="2:6" s="286" customFormat="1" x14ac:dyDescent="0.3">
      <c r="B3048" s="383"/>
      <c r="C3048" s="383"/>
      <c r="D3048" s="384"/>
      <c r="E3048" s="382"/>
      <c r="F3048" s="200"/>
    </row>
    <row r="3049" spans="2:6" s="286" customFormat="1" x14ac:dyDescent="0.3">
      <c r="B3049" s="383"/>
      <c r="C3049" s="383"/>
      <c r="D3049" s="384"/>
      <c r="E3049" s="382"/>
      <c r="F3049" s="200"/>
    </row>
    <row r="3050" spans="2:6" s="286" customFormat="1" x14ac:dyDescent="0.3">
      <c r="B3050" s="383"/>
      <c r="C3050" s="383"/>
      <c r="D3050" s="384"/>
      <c r="E3050" s="382"/>
      <c r="F3050" s="200"/>
    </row>
    <row r="3051" spans="2:6" s="286" customFormat="1" x14ac:dyDescent="0.3">
      <c r="B3051" s="383"/>
      <c r="C3051" s="383"/>
      <c r="D3051" s="384"/>
      <c r="E3051" s="382"/>
      <c r="F3051" s="200"/>
    </row>
    <row r="3052" spans="2:6" s="286" customFormat="1" x14ac:dyDescent="0.3">
      <c r="B3052" s="383"/>
      <c r="C3052" s="383"/>
      <c r="D3052" s="384"/>
      <c r="E3052" s="382"/>
      <c r="F3052" s="200"/>
    </row>
    <row r="3053" spans="2:6" s="286" customFormat="1" x14ac:dyDescent="0.3">
      <c r="B3053" s="383"/>
      <c r="C3053" s="383"/>
      <c r="D3053" s="384"/>
      <c r="E3053" s="382"/>
      <c r="F3053" s="200"/>
    </row>
    <row r="3054" spans="2:6" s="286" customFormat="1" x14ac:dyDescent="0.3">
      <c r="B3054" s="383"/>
      <c r="C3054" s="383"/>
      <c r="D3054" s="384"/>
      <c r="E3054" s="382"/>
      <c r="F3054" s="200"/>
    </row>
    <row r="3055" spans="2:6" s="286" customFormat="1" x14ac:dyDescent="0.3">
      <c r="B3055" s="383"/>
      <c r="C3055" s="383"/>
      <c r="D3055" s="384"/>
      <c r="E3055" s="382"/>
      <c r="F3055" s="200"/>
    </row>
    <row r="3056" spans="2:6" s="286" customFormat="1" x14ac:dyDescent="0.3">
      <c r="B3056" s="383"/>
      <c r="C3056" s="383"/>
      <c r="D3056" s="384"/>
      <c r="E3056" s="382"/>
      <c r="F3056" s="200"/>
    </row>
    <row r="3057" spans="2:6" s="286" customFormat="1" x14ac:dyDescent="0.3">
      <c r="B3057" s="383"/>
      <c r="C3057" s="383"/>
      <c r="D3057" s="384"/>
      <c r="E3057" s="382"/>
      <c r="F3057" s="200"/>
    </row>
    <row r="3058" spans="2:6" s="286" customFormat="1" x14ac:dyDescent="0.3">
      <c r="B3058" s="383"/>
      <c r="C3058" s="383"/>
      <c r="D3058" s="384"/>
      <c r="E3058" s="382"/>
      <c r="F3058" s="200"/>
    </row>
    <row r="3059" spans="2:6" s="286" customFormat="1" x14ac:dyDescent="0.3">
      <c r="B3059" s="383"/>
      <c r="C3059" s="383"/>
      <c r="D3059" s="384"/>
      <c r="E3059" s="382"/>
      <c r="F3059" s="200"/>
    </row>
    <row r="3060" spans="2:6" s="286" customFormat="1" x14ac:dyDescent="0.3">
      <c r="B3060" s="383"/>
      <c r="C3060" s="383"/>
      <c r="D3060" s="384"/>
      <c r="E3060" s="382"/>
      <c r="F3060" s="200"/>
    </row>
    <row r="3061" spans="2:6" s="286" customFormat="1" x14ac:dyDescent="0.3">
      <c r="B3061" s="383"/>
      <c r="C3061" s="383"/>
      <c r="D3061" s="384"/>
      <c r="E3061" s="382"/>
      <c r="F3061" s="200"/>
    </row>
    <row r="3062" spans="2:6" s="286" customFormat="1" x14ac:dyDescent="0.3">
      <c r="B3062" s="383"/>
      <c r="C3062" s="383"/>
      <c r="D3062" s="384"/>
      <c r="E3062" s="382"/>
      <c r="F3062" s="200"/>
    </row>
    <row r="3063" spans="2:6" s="286" customFormat="1" x14ac:dyDescent="0.3">
      <c r="B3063" s="383"/>
      <c r="C3063" s="383"/>
      <c r="D3063" s="384"/>
      <c r="E3063" s="382"/>
      <c r="F3063" s="200"/>
    </row>
    <row r="3064" spans="2:6" s="286" customFormat="1" x14ac:dyDescent="0.3">
      <c r="B3064" s="383"/>
      <c r="C3064" s="383"/>
      <c r="D3064" s="384"/>
      <c r="E3064" s="382"/>
      <c r="F3064" s="200"/>
    </row>
    <row r="3065" spans="2:6" s="286" customFormat="1" x14ac:dyDescent="0.3">
      <c r="B3065" s="383"/>
      <c r="C3065" s="383"/>
      <c r="D3065" s="384"/>
      <c r="E3065" s="382"/>
      <c r="F3065" s="200"/>
    </row>
    <row r="3066" spans="2:6" s="286" customFormat="1" x14ac:dyDescent="0.3">
      <c r="B3066" s="383"/>
      <c r="C3066" s="383"/>
      <c r="D3066" s="384"/>
      <c r="E3066" s="382"/>
      <c r="F3066" s="200"/>
    </row>
    <row r="3067" spans="2:6" s="286" customFormat="1" x14ac:dyDescent="0.3">
      <c r="B3067" s="383"/>
      <c r="C3067" s="383"/>
      <c r="D3067" s="384"/>
      <c r="E3067" s="382"/>
      <c r="F3067" s="200"/>
    </row>
    <row r="3068" spans="2:6" s="286" customFormat="1" x14ac:dyDescent="0.3">
      <c r="B3068" s="383"/>
      <c r="C3068" s="383"/>
      <c r="D3068" s="384"/>
      <c r="E3068" s="382"/>
      <c r="F3068" s="200"/>
    </row>
    <row r="3069" spans="2:6" s="286" customFormat="1" x14ac:dyDescent="0.3">
      <c r="B3069" s="383"/>
      <c r="C3069" s="383"/>
      <c r="D3069" s="384"/>
      <c r="E3069" s="382"/>
      <c r="F3069" s="200"/>
    </row>
    <row r="3070" spans="2:6" s="286" customFormat="1" x14ac:dyDescent="0.3">
      <c r="B3070" s="383"/>
      <c r="C3070" s="383"/>
      <c r="D3070" s="384"/>
      <c r="E3070" s="382"/>
      <c r="F3070" s="200"/>
    </row>
    <row r="3071" spans="2:6" s="286" customFormat="1" x14ac:dyDescent="0.3">
      <c r="B3071" s="383"/>
      <c r="C3071" s="383"/>
      <c r="D3071" s="384"/>
      <c r="E3071" s="382"/>
      <c r="F3071" s="200"/>
    </row>
    <row r="3072" spans="2:6" s="286" customFormat="1" x14ac:dyDescent="0.3">
      <c r="B3072" s="383"/>
      <c r="C3072" s="383"/>
      <c r="D3072" s="384"/>
      <c r="E3072" s="382"/>
      <c r="F3072" s="200"/>
    </row>
    <row r="3073" spans="2:6" s="286" customFormat="1" x14ac:dyDescent="0.3">
      <c r="B3073" s="383"/>
      <c r="C3073" s="383"/>
      <c r="D3073" s="384"/>
      <c r="E3073" s="382"/>
      <c r="F3073" s="200"/>
    </row>
    <row r="3074" spans="2:6" s="286" customFormat="1" x14ac:dyDescent="0.3">
      <c r="B3074" s="383"/>
      <c r="C3074" s="383"/>
      <c r="D3074" s="384"/>
      <c r="E3074" s="382"/>
      <c r="F3074" s="200"/>
    </row>
    <row r="3075" spans="2:6" s="286" customFormat="1" x14ac:dyDescent="0.3">
      <c r="B3075" s="383"/>
      <c r="C3075" s="383"/>
      <c r="D3075" s="384"/>
      <c r="E3075" s="382"/>
      <c r="F3075" s="200"/>
    </row>
    <row r="3076" spans="2:6" s="286" customFormat="1" x14ac:dyDescent="0.3">
      <c r="B3076" s="383"/>
      <c r="C3076" s="383"/>
      <c r="D3076" s="384"/>
      <c r="E3076" s="382"/>
      <c r="F3076" s="200"/>
    </row>
    <row r="3077" spans="2:6" s="286" customFormat="1" x14ac:dyDescent="0.3">
      <c r="B3077" s="383"/>
      <c r="C3077" s="383"/>
      <c r="D3077" s="384"/>
      <c r="E3077" s="382"/>
      <c r="F3077" s="200"/>
    </row>
    <row r="3078" spans="2:6" s="286" customFormat="1" x14ac:dyDescent="0.3">
      <c r="B3078" s="383"/>
      <c r="C3078" s="383"/>
      <c r="D3078" s="384"/>
      <c r="E3078" s="382"/>
      <c r="F3078" s="200"/>
    </row>
    <row r="3079" spans="2:6" s="286" customFormat="1" x14ac:dyDescent="0.3">
      <c r="B3079" s="383"/>
      <c r="C3079" s="383"/>
      <c r="D3079" s="384"/>
      <c r="E3079" s="382"/>
      <c r="F3079" s="200"/>
    </row>
    <row r="3080" spans="2:6" s="286" customFormat="1" x14ac:dyDescent="0.3">
      <c r="B3080" s="383"/>
      <c r="C3080" s="383"/>
      <c r="D3080" s="384"/>
      <c r="E3080" s="382"/>
      <c r="F3080" s="200"/>
    </row>
    <row r="3081" spans="2:6" s="286" customFormat="1" x14ac:dyDescent="0.3">
      <c r="B3081" s="383"/>
      <c r="C3081" s="383"/>
      <c r="D3081" s="384"/>
      <c r="E3081" s="382"/>
      <c r="F3081" s="200"/>
    </row>
    <row r="3082" spans="2:6" s="286" customFormat="1" x14ac:dyDescent="0.3">
      <c r="B3082" s="383"/>
      <c r="C3082" s="383"/>
      <c r="D3082" s="384"/>
      <c r="E3082" s="382"/>
      <c r="F3082" s="200"/>
    </row>
    <row r="3083" spans="2:6" s="286" customFormat="1" x14ac:dyDescent="0.3">
      <c r="B3083" s="383"/>
      <c r="C3083" s="383"/>
      <c r="D3083" s="384"/>
      <c r="E3083" s="382"/>
      <c r="F3083" s="200"/>
    </row>
    <row r="3084" spans="2:6" s="286" customFormat="1" x14ac:dyDescent="0.3">
      <c r="B3084" s="383"/>
      <c r="C3084" s="383"/>
      <c r="D3084" s="384"/>
      <c r="E3084" s="382"/>
      <c r="F3084" s="200"/>
    </row>
    <row r="3085" spans="2:6" s="286" customFormat="1" x14ac:dyDescent="0.3">
      <c r="B3085" s="383"/>
      <c r="C3085" s="383"/>
      <c r="D3085" s="384"/>
      <c r="E3085" s="382"/>
      <c r="F3085" s="200"/>
    </row>
    <row r="3086" spans="2:6" s="286" customFormat="1" x14ac:dyDescent="0.3">
      <c r="B3086" s="383"/>
      <c r="C3086" s="383"/>
      <c r="D3086" s="384"/>
      <c r="E3086" s="382"/>
      <c r="F3086" s="200"/>
    </row>
    <row r="3087" spans="2:6" s="286" customFormat="1" x14ac:dyDescent="0.3">
      <c r="B3087" s="383"/>
      <c r="C3087" s="383"/>
      <c r="D3087" s="384"/>
      <c r="E3087" s="382"/>
      <c r="F3087" s="200"/>
    </row>
    <row r="3088" spans="2:6" s="286" customFormat="1" x14ac:dyDescent="0.3">
      <c r="B3088" s="383"/>
      <c r="C3088" s="383"/>
      <c r="D3088" s="384"/>
      <c r="E3088" s="382"/>
      <c r="F3088" s="200"/>
    </row>
    <row r="3089" spans="2:6" s="286" customFormat="1" x14ac:dyDescent="0.3">
      <c r="B3089" s="383"/>
      <c r="C3089" s="383"/>
      <c r="D3089" s="384"/>
      <c r="E3089" s="382"/>
      <c r="F3089" s="200"/>
    </row>
    <row r="3090" spans="2:6" s="286" customFormat="1" x14ac:dyDescent="0.3">
      <c r="B3090" s="383"/>
      <c r="C3090" s="383"/>
      <c r="D3090" s="384"/>
      <c r="E3090" s="382"/>
      <c r="F3090" s="200"/>
    </row>
    <row r="3091" spans="2:6" s="286" customFormat="1" x14ac:dyDescent="0.3">
      <c r="B3091" s="383"/>
      <c r="C3091" s="383"/>
      <c r="D3091" s="384"/>
      <c r="E3091" s="382"/>
      <c r="F3091" s="200"/>
    </row>
    <row r="3092" spans="2:6" s="286" customFormat="1" x14ac:dyDescent="0.3">
      <c r="B3092" s="383"/>
      <c r="C3092" s="383"/>
      <c r="D3092" s="384"/>
      <c r="E3092" s="382"/>
      <c r="F3092" s="200"/>
    </row>
    <row r="3093" spans="2:6" s="286" customFormat="1" x14ac:dyDescent="0.3">
      <c r="B3093" s="383"/>
      <c r="C3093" s="383"/>
      <c r="D3093" s="384"/>
      <c r="E3093" s="382"/>
      <c r="F3093" s="200"/>
    </row>
    <row r="3094" spans="2:6" s="286" customFormat="1" x14ac:dyDescent="0.3">
      <c r="B3094" s="383"/>
      <c r="C3094" s="383"/>
      <c r="D3094" s="384"/>
      <c r="E3094" s="382"/>
      <c r="F3094" s="200"/>
    </row>
    <row r="3095" spans="2:6" s="286" customFormat="1" x14ac:dyDescent="0.3">
      <c r="B3095" s="383"/>
      <c r="C3095" s="383"/>
      <c r="D3095" s="384"/>
      <c r="E3095" s="382"/>
      <c r="F3095" s="200"/>
    </row>
    <row r="3096" spans="2:6" s="286" customFormat="1" x14ac:dyDescent="0.3">
      <c r="B3096" s="383"/>
      <c r="C3096" s="383"/>
      <c r="D3096" s="384"/>
      <c r="E3096" s="382"/>
      <c r="F3096" s="200"/>
    </row>
    <row r="3097" spans="2:6" s="286" customFormat="1" x14ac:dyDescent="0.3">
      <c r="B3097" s="383"/>
      <c r="C3097" s="383"/>
      <c r="D3097" s="384"/>
      <c r="E3097" s="382"/>
      <c r="F3097" s="200"/>
    </row>
    <row r="3098" spans="2:6" s="286" customFormat="1" x14ac:dyDescent="0.3">
      <c r="B3098" s="383"/>
      <c r="C3098" s="383"/>
      <c r="D3098" s="384"/>
      <c r="E3098" s="382"/>
      <c r="F3098" s="200"/>
    </row>
    <row r="3099" spans="2:6" s="286" customFormat="1" x14ac:dyDescent="0.3">
      <c r="B3099" s="383"/>
      <c r="C3099" s="383"/>
      <c r="D3099" s="384"/>
      <c r="E3099" s="382"/>
      <c r="F3099" s="200"/>
    </row>
    <row r="3100" spans="2:6" s="286" customFormat="1" x14ac:dyDescent="0.3">
      <c r="B3100" s="383"/>
      <c r="C3100" s="383"/>
      <c r="D3100" s="384"/>
      <c r="E3100" s="382"/>
      <c r="F3100" s="200"/>
    </row>
    <row r="3101" spans="2:6" s="286" customFormat="1" x14ac:dyDescent="0.3">
      <c r="B3101" s="383"/>
      <c r="C3101" s="383"/>
      <c r="D3101" s="384"/>
      <c r="E3101" s="382"/>
      <c r="F3101" s="200"/>
    </row>
    <row r="3102" spans="2:6" s="286" customFormat="1" x14ac:dyDescent="0.3">
      <c r="B3102" s="383"/>
      <c r="C3102" s="383"/>
      <c r="D3102" s="384"/>
      <c r="E3102" s="382"/>
      <c r="F3102" s="200"/>
    </row>
    <row r="3103" spans="2:6" s="286" customFormat="1" x14ac:dyDescent="0.3">
      <c r="B3103" s="383"/>
      <c r="C3103" s="383"/>
      <c r="D3103" s="384"/>
      <c r="E3103" s="382"/>
      <c r="F3103" s="200"/>
    </row>
    <row r="3104" spans="2:6" s="286" customFormat="1" x14ac:dyDescent="0.3">
      <c r="B3104" s="383"/>
      <c r="C3104" s="383"/>
      <c r="D3104" s="384"/>
      <c r="E3104" s="382"/>
      <c r="F3104" s="200"/>
    </row>
    <row r="3105" spans="2:6" s="286" customFormat="1" x14ac:dyDescent="0.3">
      <c r="B3105" s="383"/>
      <c r="C3105" s="383"/>
      <c r="D3105" s="384"/>
      <c r="E3105" s="382"/>
      <c r="F3105" s="200"/>
    </row>
    <row r="3106" spans="2:6" s="286" customFormat="1" x14ac:dyDescent="0.3">
      <c r="B3106" s="383"/>
      <c r="C3106" s="383"/>
      <c r="D3106" s="384"/>
      <c r="E3106" s="382"/>
      <c r="F3106" s="200"/>
    </row>
    <row r="3107" spans="2:6" s="286" customFormat="1" x14ac:dyDescent="0.3">
      <c r="B3107" s="383"/>
      <c r="C3107" s="383"/>
      <c r="D3107" s="384"/>
      <c r="E3107" s="382"/>
      <c r="F3107" s="200"/>
    </row>
    <row r="3108" spans="2:6" s="286" customFormat="1" x14ac:dyDescent="0.3">
      <c r="B3108" s="383"/>
      <c r="C3108" s="383"/>
      <c r="D3108" s="384"/>
      <c r="E3108" s="382"/>
      <c r="F3108" s="200"/>
    </row>
    <row r="3109" spans="2:6" s="286" customFormat="1" x14ac:dyDescent="0.3">
      <c r="B3109" s="383"/>
      <c r="C3109" s="383"/>
      <c r="D3109" s="384"/>
      <c r="E3109" s="382"/>
      <c r="F3109" s="200"/>
    </row>
    <row r="3110" spans="2:6" s="286" customFormat="1" x14ac:dyDescent="0.3">
      <c r="B3110" s="383"/>
      <c r="C3110" s="383"/>
      <c r="D3110" s="384"/>
      <c r="E3110" s="382"/>
      <c r="F3110" s="200"/>
    </row>
    <row r="3111" spans="2:6" s="286" customFormat="1" x14ac:dyDescent="0.3">
      <c r="B3111" s="383"/>
      <c r="C3111" s="383"/>
      <c r="D3111" s="384"/>
      <c r="E3111" s="382"/>
      <c r="F3111" s="200"/>
    </row>
    <row r="3112" spans="2:6" s="286" customFormat="1" x14ac:dyDescent="0.3">
      <c r="B3112" s="383"/>
      <c r="C3112" s="383"/>
      <c r="D3112" s="384"/>
      <c r="E3112" s="382"/>
      <c r="F3112" s="200"/>
    </row>
    <row r="3113" spans="2:6" s="286" customFormat="1" x14ac:dyDescent="0.3">
      <c r="B3113" s="383"/>
      <c r="C3113" s="383"/>
      <c r="D3113" s="384"/>
      <c r="E3113" s="382"/>
      <c r="F3113" s="200"/>
    </row>
    <row r="3114" spans="2:6" s="286" customFormat="1" x14ac:dyDescent="0.3">
      <c r="B3114" s="383"/>
      <c r="C3114" s="383"/>
      <c r="D3114" s="384"/>
      <c r="E3114" s="382"/>
      <c r="F3114" s="200"/>
    </row>
    <row r="3115" spans="2:6" s="286" customFormat="1" x14ac:dyDescent="0.3">
      <c r="B3115" s="383"/>
      <c r="C3115" s="383"/>
      <c r="D3115" s="384"/>
      <c r="E3115" s="382"/>
      <c r="F3115" s="200"/>
    </row>
    <row r="3116" spans="2:6" s="286" customFormat="1" x14ac:dyDescent="0.3">
      <c r="B3116" s="383"/>
      <c r="C3116" s="383"/>
      <c r="D3116" s="384"/>
      <c r="E3116" s="382"/>
      <c r="F3116" s="200"/>
    </row>
    <row r="3117" spans="2:6" s="286" customFormat="1" x14ac:dyDescent="0.3">
      <c r="B3117" s="383"/>
      <c r="C3117" s="383"/>
      <c r="D3117" s="384"/>
      <c r="E3117" s="382"/>
      <c r="F3117" s="200"/>
    </row>
    <row r="3118" spans="2:6" s="286" customFormat="1" x14ac:dyDescent="0.3">
      <c r="B3118" s="383"/>
      <c r="C3118" s="383"/>
      <c r="D3118" s="384"/>
      <c r="E3118" s="382"/>
      <c r="F3118" s="200"/>
    </row>
    <row r="3119" spans="2:6" s="286" customFormat="1" x14ac:dyDescent="0.3">
      <c r="B3119" s="383"/>
      <c r="C3119" s="383"/>
      <c r="D3119" s="384"/>
      <c r="E3119" s="382"/>
      <c r="F3119" s="200"/>
    </row>
    <row r="3120" spans="2:6" s="286" customFormat="1" x14ac:dyDescent="0.3">
      <c r="B3120" s="383"/>
      <c r="C3120" s="383"/>
      <c r="D3120" s="384"/>
      <c r="E3120" s="382"/>
      <c r="F3120" s="200"/>
    </row>
    <row r="3121" spans="2:6" s="286" customFormat="1" x14ac:dyDescent="0.3">
      <c r="B3121" s="383"/>
      <c r="C3121" s="383"/>
      <c r="D3121" s="384"/>
      <c r="E3121" s="382"/>
      <c r="F3121" s="200"/>
    </row>
    <row r="3122" spans="2:6" s="286" customFormat="1" x14ac:dyDescent="0.3">
      <c r="B3122" s="383"/>
      <c r="C3122" s="383"/>
      <c r="D3122" s="384"/>
      <c r="E3122" s="382"/>
      <c r="F3122" s="200"/>
    </row>
    <row r="3123" spans="2:6" s="286" customFormat="1" x14ac:dyDescent="0.3">
      <c r="B3123" s="383"/>
      <c r="C3123" s="383"/>
      <c r="D3123" s="384"/>
      <c r="E3123" s="382"/>
      <c r="F3123" s="200"/>
    </row>
    <row r="3124" spans="2:6" s="286" customFormat="1" x14ac:dyDescent="0.3">
      <c r="B3124" s="383"/>
      <c r="C3124" s="383"/>
      <c r="D3124" s="384"/>
      <c r="E3124" s="382"/>
      <c r="F3124" s="200"/>
    </row>
    <row r="3125" spans="2:6" s="286" customFormat="1" x14ac:dyDescent="0.3">
      <c r="B3125" s="383"/>
      <c r="C3125" s="383"/>
      <c r="D3125" s="384"/>
      <c r="E3125" s="382"/>
      <c r="F3125" s="200"/>
    </row>
    <row r="3126" spans="2:6" s="286" customFormat="1" x14ac:dyDescent="0.3">
      <c r="B3126" s="383"/>
      <c r="C3126" s="383"/>
      <c r="D3126" s="384"/>
      <c r="E3126" s="382"/>
      <c r="F3126" s="200"/>
    </row>
    <row r="3127" spans="2:6" s="286" customFormat="1" x14ac:dyDescent="0.3">
      <c r="B3127" s="383"/>
      <c r="C3127" s="383"/>
      <c r="D3127" s="384"/>
      <c r="E3127" s="382"/>
      <c r="F3127" s="200"/>
    </row>
    <row r="3128" spans="2:6" s="286" customFormat="1" x14ac:dyDescent="0.3">
      <c r="B3128" s="383"/>
      <c r="C3128" s="383"/>
      <c r="D3128" s="384"/>
      <c r="E3128" s="382"/>
      <c r="F3128" s="200"/>
    </row>
    <row r="3129" spans="2:6" s="286" customFormat="1" x14ac:dyDescent="0.3">
      <c r="B3129" s="383"/>
      <c r="C3129" s="383"/>
      <c r="D3129" s="384"/>
      <c r="E3129" s="382"/>
      <c r="F3129" s="200"/>
    </row>
    <row r="3130" spans="2:6" s="286" customFormat="1" x14ac:dyDescent="0.3">
      <c r="B3130" s="383"/>
      <c r="C3130" s="383"/>
      <c r="D3130" s="384"/>
      <c r="E3130" s="382"/>
      <c r="F3130" s="200"/>
    </row>
    <row r="3131" spans="2:6" s="286" customFormat="1" x14ac:dyDescent="0.3">
      <c r="B3131" s="383"/>
      <c r="C3131" s="383"/>
      <c r="D3131" s="384"/>
      <c r="E3131" s="382"/>
      <c r="F3131" s="200"/>
    </row>
    <row r="3132" spans="2:6" s="286" customFormat="1" x14ac:dyDescent="0.3">
      <c r="B3132" s="383"/>
      <c r="C3132" s="383"/>
      <c r="D3132" s="384"/>
      <c r="E3132" s="382"/>
      <c r="F3132" s="200"/>
    </row>
    <row r="3133" spans="2:6" s="286" customFormat="1" x14ac:dyDescent="0.3">
      <c r="B3133" s="383"/>
      <c r="C3133" s="383"/>
      <c r="D3133" s="384"/>
      <c r="E3133" s="382"/>
      <c r="F3133" s="200"/>
    </row>
    <row r="3134" spans="2:6" s="286" customFormat="1" x14ac:dyDescent="0.3">
      <c r="B3134" s="383"/>
      <c r="C3134" s="383"/>
      <c r="D3134" s="384"/>
      <c r="E3134" s="382"/>
      <c r="F3134" s="200"/>
    </row>
    <row r="3135" spans="2:6" s="286" customFormat="1" x14ac:dyDescent="0.3">
      <c r="B3135" s="383"/>
      <c r="C3135" s="383"/>
      <c r="D3135" s="384"/>
      <c r="E3135" s="382"/>
      <c r="F3135" s="200"/>
    </row>
    <row r="3136" spans="2:6" s="286" customFormat="1" x14ac:dyDescent="0.3">
      <c r="B3136" s="383"/>
      <c r="C3136" s="383"/>
      <c r="D3136" s="384"/>
      <c r="E3136" s="382"/>
      <c r="F3136" s="200"/>
    </row>
    <row r="3137" spans="2:6" s="286" customFormat="1" x14ac:dyDescent="0.3">
      <c r="B3137" s="383"/>
      <c r="C3137" s="383"/>
      <c r="D3137" s="384"/>
      <c r="E3137" s="382"/>
      <c r="F3137" s="200"/>
    </row>
    <row r="3138" spans="2:6" s="286" customFormat="1" x14ac:dyDescent="0.3">
      <c r="B3138" s="383"/>
      <c r="C3138" s="383"/>
      <c r="D3138" s="384"/>
      <c r="E3138" s="382"/>
      <c r="F3138" s="200"/>
    </row>
    <row r="3139" spans="2:6" s="286" customFormat="1" x14ac:dyDescent="0.3">
      <c r="B3139" s="383"/>
      <c r="C3139" s="383"/>
      <c r="D3139" s="384"/>
      <c r="E3139" s="382"/>
      <c r="F3139" s="200"/>
    </row>
    <row r="3140" spans="2:6" s="286" customFormat="1" x14ac:dyDescent="0.3">
      <c r="B3140" s="383"/>
      <c r="C3140" s="383"/>
      <c r="D3140" s="384"/>
      <c r="E3140" s="382"/>
      <c r="F3140" s="200"/>
    </row>
    <row r="3141" spans="2:6" s="286" customFormat="1" x14ac:dyDescent="0.3">
      <c r="B3141" s="383"/>
      <c r="C3141" s="383"/>
      <c r="D3141" s="384"/>
      <c r="E3141" s="382"/>
      <c r="F3141" s="200"/>
    </row>
    <row r="3142" spans="2:6" s="286" customFormat="1" x14ac:dyDescent="0.3">
      <c r="B3142" s="383"/>
      <c r="C3142" s="383"/>
      <c r="D3142" s="384"/>
      <c r="E3142" s="382"/>
      <c r="F3142" s="200"/>
    </row>
    <row r="3143" spans="2:6" s="286" customFormat="1" x14ac:dyDescent="0.3">
      <c r="B3143" s="383"/>
      <c r="C3143" s="383"/>
      <c r="D3143" s="384"/>
      <c r="E3143" s="382"/>
      <c r="F3143" s="200"/>
    </row>
    <row r="3144" spans="2:6" s="286" customFormat="1" x14ac:dyDescent="0.3">
      <c r="B3144" s="383"/>
      <c r="C3144" s="383"/>
      <c r="D3144" s="384"/>
      <c r="E3144" s="382"/>
      <c r="F3144" s="200"/>
    </row>
    <row r="3145" spans="2:6" s="286" customFormat="1" x14ac:dyDescent="0.3">
      <c r="B3145" s="383"/>
      <c r="C3145" s="383"/>
      <c r="D3145" s="384"/>
      <c r="E3145" s="382"/>
      <c r="F3145" s="200"/>
    </row>
    <row r="3146" spans="2:6" s="286" customFormat="1" x14ac:dyDescent="0.3">
      <c r="B3146" s="383"/>
      <c r="C3146" s="383"/>
      <c r="D3146" s="384"/>
      <c r="E3146" s="382"/>
      <c r="F3146" s="200"/>
    </row>
    <row r="3147" spans="2:6" s="286" customFormat="1" x14ac:dyDescent="0.3">
      <c r="B3147" s="383"/>
      <c r="C3147" s="383"/>
      <c r="D3147" s="384"/>
      <c r="E3147" s="382"/>
      <c r="F3147" s="200"/>
    </row>
    <row r="3148" spans="2:6" s="286" customFormat="1" x14ac:dyDescent="0.3">
      <c r="B3148" s="383"/>
      <c r="C3148" s="383"/>
      <c r="D3148" s="384"/>
      <c r="E3148" s="382"/>
      <c r="F3148" s="200"/>
    </row>
    <row r="3149" spans="2:6" s="286" customFormat="1" x14ac:dyDescent="0.3">
      <c r="B3149" s="383"/>
      <c r="C3149" s="383"/>
      <c r="D3149" s="384"/>
      <c r="E3149" s="382"/>
      <c r="F3149" s="200"/>
    </row>
    <row r="3150" spans="2:6" s="286" customFormat="1" x14ac:dyDescent="0.3">
      <c r="B3150" s="383"/>
      <c r="C3150" s="383"/>
      <c r="D3150" s="384"/>
      <c r="E3150" s="382"/>
      <c r="F3150" s="200"/>
    </row>
    <row r="3151" spans="2:6" s="286" customFormat="1" x14ac:dyDescent="0.3">
      <c r="B3151" s="383"/>
      <c r="C3151" s="383"/>
      <c r="D3151" s="384"/>
      <c r="E3151" s="382"/>
      <c r="F3151" s="200"/>
    </row>
    <row r="3152" spans="2:6" s="286" customFormat="1" x14ac:dyDescent="0.3">
      <c r="B3152" s="383"/>
      <c r="C3152" s="383"/>
      <c r="D3152" s="384"/>
      <c r="E3152" s="382"/>
      <c r="F3152" s="200"/>
    </row>
    <row r="3153" spans="1:251" s="286" customFormat="1" x14ac:dyDescent="0.3">
      <c r="B3153" s="383"/>
      <c r="C3153" s="383"/>
      <c r="D3153" s="384"/>
      <c r="E3153" s="382"/>
      <c r="F3153" s="200"/>
    </row>
    <row r="3154" spans="1:251" s="286" customFormat="1" x14ac:dyDescent="0.3">
      <c r="B3154" s="383"/>
      <c r="C3154" s="383"/>
      <c r="D3154" s="384"/>
      <c r="E3154" s="382"/>
      <c r="F3154" s="200"/>
    </row>
    <row r="3155" spans="1:251" s="286" customFormat="1" x14ac:dyDescent="0.3">
      <c r="B3155" s="383"/>
      <c r="C3155" s="383"/>
      <c r="D3155" s="384"/>
      <c r="E3155" s="382"/>
      <c r="F3155" s="200"/>
    </row>
    <row r="3156" spans="1:251" s="286" customFormat="1" x14ac:dyDescent="0.3">
      <c r="B3156" s="383"/>
      <c r="C3156" s="383"/>
      <c r="D3156" s="384"/>
      <c r="E3156" s="382"/>
      <c r="F3156" s="200"/>
    </row>
    <row r="3157" spans="1:251" s="286" customFormat="1" x14ac:dyDescent="0.3">
      <c r="B3157" s="383"/>
      <c r="C3157" s="383"/>
      <c r="D3157" s="384"/>
      <c r="E3157" s="382"/>
      <c r="F3157" s="200"/>
    </row>
    <row r="3158" spans="1:251" x14ac:dyDescent="0.3">
      <c r="A3158" s="286"/>
      <c r="B3158" s="383"/>
      <c r="C3158" s="383"/>
      <c r="D3158" s="384"/>
      <c r="E3158" s="382"/>
    </row>
    <row r="3159" spans="1:251" x14ac:dyDescent="0.3">
      <c r="A3159" s="286"/>
      <c r="B3159" s="383"/>
      <c r="C3159" s="383"/>
      <c r="D3159" s="384"/>
      <c r="E3159" s="382"/>
    </row>
    <row r="3160" spans="1:251" x14ac:dyDescent="0.3">
      <c r="A3160" s="286"/>
      <c r="B3160" s="383"/>
      <c r="C3160" s="383"/>
      <c r="D3160" s="384"/>
      <c r="E3160" s="382"/>
    </row>
    <row r="3161" spans="1:251" s="200" customFormat="1" x14ac:dyDescent="0.3">
      <c r="A3161" s="286"/>
      <c r="B3161" s="383"/>
      <c r="C3161" s="383"/>
      <c r="D3161" s="384"/>
      <c r="E3161" s="382"/>
      <c r="G3161" s="201"/>
      <c r="H3161" s="201"/>
      <c r="I3161" s="201"/>
      <c r="J3161" s="201"/>
      <c r="K3161" s="201"/>
      <c r="L3161" s="201"/>
      <c r="M3161" s="201"/>
      <c r="N3161" s="201"/>
      <c r="O3161" s="201"/>
      <c r="P3161" s="201"/>
      <c r="Q3161" s="201"/>
      <c r="R3161" s="201"/>
      <c r="S3161" s="201"/>
      <c r="T3161" s="201"/>
      <c r="U3161" s="201"/>
      <c r="V3161" s="201"/>
      <c r="W3161" s="201"/>
      <c r="X3161" s="201"/>
      <c r="Y3161" s="201"/>
      <c r="Z3161" s="201"/>
      <c r="AA3161" s="201"/>
      <c r="AB3161" s="201"/>
      <c r="AC3161" s="201"/>
      <c r="AD3161" s="201"/>
      <c r="AE3161" s="201"/>
      <c r="AF3161" s="201"/>
      <c r="AG3161" s="201"/>
      <c r="AH3161" s="201"/>
      <c r="AI3161" s="201"/>
      <c r="AJ3161" s="201"/>
      <c r="AK3161" s="201"/>
      <c r="AL3161" s="201"/>
      <c r="AM3161" s="201"/>
      <c r="AN3161" s="201"/>
      <c r="AO3161" s="201"/>
      <c r="AP3161" s="201"/>
      <c r="AQ3161" s="201"/>
      <c r="AR3161" s="201"/>
      <c r="AS3161" s="201"/>
      <c r="AT3161" s="201"/>
      <c r="AU3161" s="201"/>
      <c r="AV3161" s="201"/>
      <c r="AW3161" s="201"/>
      <c r="AX3161" s="201"/>
      <c r="AY3161" s="201"/>
      <c r="AZ3161" s="201"/>
      <c r="BA3161" s="201"/>
      <c r="BB3161" s="201"/>
      <c r="BC3161" s="201"/>
      <c r="BD3161" s="201"/>
      <c r="BE3161" s="201"/>
      <c r="BF3161" s="201"/>
      <c r="BG3161" s="201"/>
      <c r="BH3161" s="201"/>
      <c r="BI3161" s="201"/>
      <c r="BJ3161" s="201"/>
      <c r="BK3161" s="201"/>
      <c r="BL3161" s="201"/>
      <c r="BM3161" s="201"/>
      <c r="BN3161" s="201"/>
      <c r="BO3161" s="201"/>
      <c r="BP3161" s="201"/>
      <c r="BQ3161" s="201"/>
      <c r="BR3161" s="201"/>
      <c r="BS3161" s="201"/>
      <c r="BT3161" s="201"/>
      <c r="BU3161" s="201"/>
      <c r="BV3161" s="201"/>
      <c r="BW3161" s="201"/>
      <c r="BX3161" s="201"/>
      <c r="BY3161" s="201"/>
      <c r="BZ3161" s="201"/>
      <c r="CA3161" s="201"/>
      <c r="CB3161" s="201"/>
      <c r="CC3161" s="201"/>
      <c r="CD3161" s="201"/>
      <c r="CE3161" s="201"/>
      <c r="CF3161" s="201"/>
      <c r="CG3161" s="201"/>
      <c r="CH3161" s="201"/>
      <c r="CI3161" s="201"/>
      <c r="CJ3161" s="201"/>
      <c r="CK3161" s="201"/>
      <c r="CL3161" s="201"/>
      <c r="CM3161" s="201"/>
      <c r="CN3161" s="201"/>
      <c r="CO3161" s="201"/>
      <c r="CP3161" s="201"/>
      <c r="CQ3161" s="201"/>
      <c r="CR3161" s="201"/>
      <c r="CS3161" s="201"/>
      <c r="CT3161" s="201"/>
      <c r="CU3161" s="201"/>
      <c r="CV3161" s="201"/>
      <c r="CW3161" s="201"/>
      <c r="CX3161" s="201"/>
      <c r="CY3161" s="201"/>
      <c r="CZ3161" s="201"/>
      <c r="DA3161" s="201"/>
      <c r="DB3161" s="201"/>
      <c r="DC3161" s="201"/>
      <c r="DD3161" s="201"/>
      <c r="DE3161" s="201"/>
      <c r="DF3161" s="201"/>
      <c r="DG3161" s="201"/>
      <c r="DH3161" s="201"/>
      <c r="DI3161" s="201"/>
      <c r="DJ3161" s="201"/>
      <c r="DK3161" s="201"/>
      <c r="DL3161" s="201"/>
      <c r="DM3161" s="201"/>
      <c r="DN3161" s="201"/>
      <c r="DO3161" s="201"/>
      <c r="DP3161" s="201"/>
      <c r="DQ3161" s="201"/>
      <c r="DR3161" s="201"/>
      <c r="DS3161" s="201"/>
      <c r="DT3161" s="201"/>
      <c r="DU3161" s="201"/>
      <c r="DV3161" s="201"/>
      <c r="DW3161" s="201"/>
      <c r="DX3161" s="201"/>
      <c r="DY3161" s="201"/>
      <c r="DZ3161" s="201"/>
      <c r="EA3161" s="201"/>
      <c r="EB3161" s="201"/>
      <c r="EC3161" s="201"/>
      <c r="ED3161" s="201"/>
      <c r="EE3161" s="201"/>
      <c r="EF3161" s="201"/>
      <c r="EG3161" s="201"/>
      <c r="EH3161" s="201"/>
      <c r="EI3161" s="201"/>
      <c r="EJ3161" s="201"/>
      <c r="EK3161" s="201"/>
      <c r="EL3161" s="201"/>
      <c r="EM3161" s="201"/>
      <c r="EN3161" s="201"/>
      <c r="EO3161" s="201"/>
      <c r="EP3161" s="201"/>
      <c r="EQ3161" s="201"/>
      <c r="ER3161" s="201"/>
      <c r="ES3161" s="201"/>
      <c r="ET3161" s="201"/>
      <c r="EU3161" s="201"/>
      <c r="EV3161" s="201"/>
      <c r="EW3161" s="201"/>
      <c r="EX3161" s="201"/>
      <c r="EY3161" s="201"/>
      <c r="EZ3161" s="201"/>
      <c r="FA3161" s="201"/>
      <c r="FB3161" s="201"/>
      <c r="FC3161" s="201"/>
      <c r="FD3161" s="201"/>
      <c r="FE3161" s="201"/>
      <c r="FF3161" s="201"/>
      <c r="FG3161" s="201"/>
      <c r="FH3161" s="201"/>
      <c r="FI3161" s="201"/>
      <c r="FJ3161" s="201"/>
      <c r="FK3161" s="201"/>
      <c r="FL3161" s="201"/>
      <c r="FM3161" s="201"/>
      <c r="FN3161" s="201"/>
      <c r="FO3161" s="201"/>
      <c r="FP3161" s="201"/>
      <c r="FQ3161" s="201"/>
      <c r="FR3161" s="201"/>
      <c r="FS3161" s="201"/>
      <c r="FT3161" s="201"/>
      <c r="FU3161" s="201"/>
      <c r="FV3161" s="201"/>
      <c r="FW3161" s="201"/>
      <c r="FX3161" s="201"/>
      <c r="FY3161" s="201"/>
      <c r="FZ3161" s="201"/>
      <c r="GA3161" s="201"/>
      <c r="GB3161" s="201"/>
      <c r="GC3161" s="201"/>
      <c r="GD3161" s="201"/>
      <c r="GE3161" s="201"/>
      <c r="GF3161" s="201"/>
      <c r="GG3161" s="201"/>
      <c r="GH3161" s="201"/>
      <c r="GI3161" s="201"/>
      <c r="GJ3161" s="201"/>
      <c r="GK3161" s="201"/>
      <c r="GL3161" s="201"/>
      <c r="GM3161" s="201"/>
      <c r="GN3161" s="201"/>
      <c r="GO3161" s="201"/>
      <c r="GP3161" s="201"/>
      <c r="GQ3161" s="201"/>
      <c r="GR3161" s="201"/>
      <c r="GS3161" s="201"/>
      <c r="GT3161" s="201"/>
      <c r="GU3161" s="201"/>
      <c r="GV3161" s="201"/>
      <c r="GW3161" s="201"/>
      <c r="GX3161" s="201"/>
      <c r="GY3161" s="201"/>
      <c r="GZ3161" s="201"/>
      <c r="HA3161" s="201"/>
      <c r="HB3161" s="201"/>
      <c r="HC3161" s="201"/>
      <c r="HD3161" s="201"/>
      <c r="HE3161" s="201"/>
      <c r="HF3161" s="201"/>
      <c r="HG3161" s="201"/>
      <c r="HH3161" s="201"/>
      <c r="HI3161" s="201"/>
      <c r="HJ3161" s="201"/>
      <c r="HK3161" s="201"/>
      <c r="HL3161" s="201"/>
      <c r="HM3161" s="201"/>
      <c r="HN3161" s="201"/>
      <c r="HO3161" s="201"/>
      <c r="HP3161" s="201"/>
      <c r="HQ3161" s="201"/>
      <c r="HR3161" s="201"/>
      <c r="HS3161" s="201"/>
      <c r="HT3161" s="201"/>
      <c r="HU3161" s="201"/>
      <c r="HV3161" s="201"/>
      <c r="HW3161" s="201"/>
      <c r="HX3161" s="201"/>
      <c r="HY3161" s="201"/>
      <c r="HZ3161" s="201"/>
      <c r="IA3161" s="201"/>
      <c r="IB3161" s="201"/>
      <c r="IC3161" s="201"/>
      <c r="ID3161" s="201"/>
      <c r="IE3161" s="201"/>
      <c r="IF3161" s="201"/>
      <c r="IG3161" s="201"/>
      <c r="IH3161" s="201"/>
      <c r="II3161" s="201"/>
      <c r="IJ3161" s="201"/>
      <c r="IK3161" s="201"/>
      <c r="IL3161" s="201"/>
      <c r="IM3161" s="201"/>
      <c r="IN3161" s="201"/>
      <c r="IO3161" s="201"/>
      <c r="IP3161" s="201"/>
      <c r="IQ3161" s="201"/>
    </row>
    <row r="3162" spans="1:251" s="200" customFormat="1" x14ac:dyDescent="0.3">
      <c r="A3162" s="286"/>
      <c r="B3162" s="383"/>
      <c r="C3162" s="383"/>
      <c r="D3162" s="384"/>
      <c r="E3162" s="382"/>
      <c r="G3162" s="201"/>
      <c r="H3162" s="201"/>
      <c r="I3162" s="201"/>
      <c r="J3162" s="201"/>
      <c r="K3162" s="201"/>
      <c r="L3162" s="201"/>
      <c r="M3162" s="201"/>
      <c r="N3162" s="201"/>
      <c r="O3162" s="201"/>
      <c r="P3162" s="201"/>
      <c r="Q3162" s="201"/>
      <c r="R3162" s="201"/>
      <c r="S3162" s="201"/>
      <c r="T3162" s="201"/>
      <c r="U3162" s="201"/>
      <c r="V3162" s="201"/>
      <c r="W3162" s="201"/>
      <c r="X3162" s="201"/>
      <c r="Y3162" s="201"/>
      <c r="Z3162" s="201"/>
      <c r="AA3162" s="201"/>
      <c r="AB3162" s="201"/>
      <c r="AC3162" s="201"/>
      <c r="AD3162" s="201"/>
      <c r="AE3162" s="201"/>
      <c r="AF3162" s="201"/>
      <c r="AG3162" s="201"/>
      <c r="AH3162" s="201"/>
      <c r="AI3162" s="201"/>
      <c r="AJ3162" s="201"/>
      <c r="AK3162" s="201"/>
      <c r="AL3162" s="201"/>
      <c r="AM3162" s="201"/>
      <c r="AN3162" s="201"/>
      <c r="AO3162" s="201"/>
      <c r="AP3162" s="201"/>
      <c r="AQ3162" s="201"/>
      <c r="AR3162" s="201"/>
      <c r="AS3162" s="201"/>
      <c r="AT3162" s="201"/>
      <c r="AU3162" s="201"/>
      <c r="AV3162" s="201"/>
      <c r="AW3162" s="201"/>
      <c r="AX3162" s="201"/>
      <c r="AY3162" s="201"/>
      <c r="AZ3162" s="201"/>
      <c r="BA3162" s="201"/>
      <c r="BB3162" s="201"/>
      <c r="BC3162" s="201"/>
      <c r="BD3162" s="201"/>
      <c r="BE3162" s="201"/>
      <c r="BF3162" s="201"/>
      <c r="BG3162" s="201"/>
      <c r="BH3162" s="201"/>
      <c r="BI3162" s="201"/>
      <c r="BJ3162" s="201"/>
      <c r="BK3162" s="201"/>
      <c r="BL3162" s="201"/>
      <c r="BM3162" s="201"/>
      <c r="BN3162" s="201"/>
      <c r="BO3162" s="201"/>
      <c r="BP3162" s="201"/>
      <c r="BQ3162" s="201"/>
      <c r="BR3162" s="201"/>
      <c r="BS3162" s="201"/>
      <c r="BT3162" s="201"/>
      <c r="BU3162" s="201"/>
      <c r="BV3162" s="201"/>
      <c r="BW3162" s="201"/>
      <c r="BX3162" s="201"/>
      <c r="BY3162" s="201"/>
      <c r="BZ3162" s="201"/>
      <c r="CA3162" s="201"/>
      <c r="CB3162" s="201"/>
      <c r="CC3162" s="201"/>
      <c r="CD3162" s="201"/>
      <c r="CE3162" s="201"/>
      <c r="CF3162" s="201"/>
      <c r="CG3162" s="201"/>
      <c r="CH3162" s="201"/>
      <c r="CI3162" s="201"/>
      <c r="CJ3162" s="201"/>
      <c r="CK3162" s="201"/>
      <c r="CL3162" s="201"/>
      <c r="CM3162" s="201"/>
      <c r="CN3162" s="201"/>
      <c r="CO3162" s="201"/>
      <c r="CP3162" s="201"/>
      <c r="CQ3162" s="201"/>
      <c r="CR3162" s="201"/>
      <c r="CS3162" s="201"/>
      <c r="CT3162" s="201"/>
      <c r="CU3162" s="201"/>
      <c r="CV3162" s="201"/>
      <c r="CW3162" s="201"/>
      <c r="CX3162" s="201"/>
      <c r="CY3162" s="201"/>
      <c r="CZ3162" s="201"/>
      <c r="DA3162" s="201"/>
      <c r="DB3162" s="201"/>
      <c r="DC3162" s="201"/>
      <c r="DD3162" s="201"/>
      <c r="DE3162" s="201"/>
      <c r="DF3162" s="201"/>
      <c r="DG3162" s="201"/>
      <c r="DH3162" s="201"/>
      <c r="DI3162" s="201"/>
      <c r="DJ3162" s="201"/>
      <c r="DK3162" s="201"/>
      <c r="DL3162" s="201"/>
      <c r="DM3162" s="201"/>
      <c r="DN3162" s="201"/>
      <c r="DO3162" s="201"/>
      <c r="DP3162" s="201"/>
      <c r="DQ3162" s="201"/>
      <c r="DR3162" s="201"/>
      <c r="DS3162" s="201"/>
      <c r="DT3162" s="201"/>
      <c r="DU3162" s="201"/>
      <c r="DV3162" s="201"/>
      <c r="DW3162" s="201"/>
      <c r="DX3162" s="201"/>
      <c r="DY3162" s="201"/>
      <c r="DZ3162" s="201"/>
      <c r="EA3162" s="201"/>
      <c r="EB3162" s="201"/>
      <c r="EC3162" s="201"/>
      <c r="ED3162" s="201"/>
      <c r="EE3162" s="201"/>
      <c r="EF3162" s="201"/>
      <c r="EG3162" s="201"/>
      <c r="EH3162" s="201"/>
      <c r="EI3162" s="201"/>
      <c r="EJ3162" s="201"/>
      <c r="EK3162" s="201"/>
      <c r="EL3162" s="201"/>
      <c r="EM3162" s="201"/>
      <c r="EN3162" s="201"/>
      <c r="EO3162" s="201"/>
      <c r="EP3162" s="201"/>
      <c r="EQ3162" s="201"/>
      <c r="ER3162" s="201"/>
      <c r="ES3162" s="201"/>
      <c r="ET3162" s="201"/>
      <c r="EU3162" s="201"/>
      <c r="EV3162" s="201"/>
      <c r="EW3162" s="201"/>
      <c r="EX3162" s="201"/>
      <c r="EY3162" s="201"/>
      <c r="EZ3162" s="201"/>
      <c r="FA3162" s="201"/>
      <c r="FB3162" s="201"/>
      <c r="FC3162" s="201"/>
      <c r="FD3162" s="201"/>
      <c r="FE3162" s="201"/>
      <c r="FF3162" s="201"/>
      <c r="FG3162" s="201"/>
      <c r="FH3162" s="201"/>
      <c r="FI3162" s="201"/>
      <c r="FJ3162" s="201"/>
      <c r="FK3162" s="201"/>
      <c r="FL3162" s="201"/>
      <c r="FM3162" s="201"/>
      <c r="FN3162" s="201"/>
      <c r="FO3162" s="201"/>
      <c r="FP3162" s="201"/>
      <c r="FQ3162" s="201"/>
      <c r="FR3162" s="201"/>
      <c r="FS3162" s="201"/>
      <c r="FT3162" s="201"/>
      <c r="FU3162" s="201"/>
      <c r="FV3162" s="201"/>
      <c r="FW3162" s="201"/>
      <c r="FX3162" s="201"/>
      <c r="FY3162" s="201"/>
      <c r="FZ3162" s="201"/>
      <c r="GA3162" s="201"/>
      <c r="GB3162" s="201"/>
      <c r="GC3162" s="201"/>
      <c r="GD3162" s="201"/>
      <c r="GE3162" s="201"/>
      <c r="GF3162" s="201"/>
      <c r="GG3162" s="201"/>
      <c r="GH3162" s="201"/>
      <c r="GI3162" s="201"/>
      <c r="GJ3162" s="201"/>
      <c r="GK3162" s="201"/>
      <c r="GL3162" s="201"/>
      <c r="GM3162" s="201"/>
      <c r="GN3162" s="201"/>
      <c r="GO3162" s="201"/>
      <c r="GP3162" s="201"/>
      <c r="GQ3162" s="201"/>
      <c r="GR3162" s="201"/>
      <c r="GS3162" s="201"/>
      <c r="GT3162" s="201"/>
      <c r="GU3162" s="201"/>
      <c r="GV3162" s="201"/>
      <c r="GW3162" s="201"/>
      <c r="GX3162" s="201"/>
      <c r="GY3162" s="201"/>
      <c r="GZ3162" s="201"/>
      <c r="HA3162" s="201"/>
      <c r="HB3162" s="201"/>
      <c r="HC3162" s="201"/>
      <c r="HD3162" s="201"/>
      <c r="HE3162" s="201"/>
      <c r="HF3162" s="201"/>
      <c r="HG3162" s="201"/>
      <c r="HH3162" s="201"/>
      <c r="HI3162" s="201"/>
      <c r="HJ3162" s="201"/>
      <c r="HK3162" s="201"/>
      <c r="HL3162" s="201"/>
      <c r="HM3162" s="201"/>
      <c r="HN3162" s="201"/>
      <c r="HO3162" s="201"/>
      <c r="HP3162" s="201"/>
      <c r="HQ3162" s="201"/>
      <c r="HR3162" s="201"/>
      <c r="HS3162" s="201"/>
      <c r="HT3162" s="201"/>
      <c r="HU3162" s="201"/>
      <c r="HV3162" s="201"/>
      <c r="HW3162" s="201"/>
      <c r="HX3162" s="201"/>
      <c r="HY3162" s="201"/>
      <c r="HZ3162" s="201"/>
      <c r="IA3162" s="201"/>
      <c r="IB3162" s="201"/>
      <c r="IC3162" s="201"/>
      <c r="ID3162" s="201"/>
      <c r="IE3162" s="201"/>
      <c r="IF3162" s="201"/>
      <c r="IG3162" s="201"/>
      <c r="IH3162" s="201"/>
      <c r="II3162" s="201"/>
      <c r="IJ3162" s="201"/>
      <c r="IK3162" s="201"/>
      <c r="IL3162" s="201"/>
      <c r="IM3162" s="201"/>
      <c r="IN3162" s="201"/>
      <c r="IO3162" s="201"/>
      <c r="IP3162" s="201"/>
      <c r="IQ3162" s="201"/>
    </row>
    <row r="3163" spans="1:251" s="200" customFormat="1" x14ac:dyDescent="0.3">
      <c r="A3163" s="286"/>
      <c r="B3163" s="383"/>
      <c r="C3163" s="383"/>
      <c r="D3163" s="384"/>
      <c r="E3163" s="382"/>
      <c r="G3163" s="201"/>
      <c r="H3163" s="201"/>
      <c r="I3163" s="201"/>
      <c r="J3163" s="201"/>
      <c r="K3163" s="201"/>
      <c r="L3163" s="201"/>
      <c r="M3163" s="201"/>
      <c r="N3163" s="201"/>
      <c r="O3163" s="201"/>
      <c r="P3163" s="201"/>
      <c r="Q3163" s="201"/>
      <c r="R3163" s="201"/>
      <c r="S3163" s="201"/>
      <c r="T3163" s="201"/>
      <c r="U3163" s="201"/>
      <c r="V3163" s="201"/>
      <c r="W3163" s="201"/>
      <c r="X3163" s="201"/>
      <c r="Y3163" s="201"/>
      <c r="Z3163" s="201"/>
      <c r="AA3163" s="201"/>
      <c r="AB3163" s="201"/>
      <c r="AC3163" s="201"/>
      <c r="AD3163" s="201"/>
      <c r="AE3163" s="201"/>
      <c r="AF3163" s="201"/>
      <c r="AG3163" s="201"/>
      <c r="AH3163" s="201"/>
      <c r="AI3163" s="201"/>
      <c r="AJ3163" s="201"/>
      <c r="AK3163" s="201"/>
      <c r="AL3163" s="201"/>
      <c r="AM3163" s="201"/>
      <c r="AN3163" s="201"/>
      <c r="AO3163" s="201"/>
      <c r="AP3163" s="201"/>
      <c r="AQ3163" s="201"/>
      <c r="AR3163" s="201"/>
      <c r="AS3163" s="201"/>
      <c r="AT3163" s="201"/>
      <c r="AU3163" s="201"/>
      <c r="AV3163" s="201"/>
      <c r="AW3163" s="201"/>
      <c r="AX3163" s="201"/>
      <c r="AY3163" s="201"/>
      <c r="AZ3163" s="201"/>
      <c r="BA3163" s="201"/>
      <c r="BB3163" s="201"/>
      <c r="BC3163" s="201"/>
      <c r="BD3163" s="201"/>
      <c r="BE3163" s="201"/>
      <c r="BF3163" s="201"/>
      <c r="BG3163" s="201"/>
      <c r="BH3163" s="201"/>
      <c r="BI3163" s="201"/>
      <c r="BJ3163" s="201"/>
      <c r="BK3163" s="201"/>
      <c r="BL3163" s="201"/>
      <c r="BM3163" s="201"/>
      <c r="BN3163" s="201"/>
      <c r="BO3163" s="201"/>
      <c r="BP3163" s="201"/>
      <c r="BQ3163" s="201"/>
      <c r="BR3163" s="201"/>
      <c r="BS3163" s="201"/>
      <c r="BT3163" s="201"/>
      <c r="BU3163" s="201"/>
      <c r="BV3163" s="201"/>
      <c r="BW3163" s="201"/>
      <c r="BX3163" s="201"/>
      <c r="BY3163" s="201"/>
      <c r="BZ3163" s="201"/>
      <c r="CA3163" s="201"/>
      <c r="CB3163" s="201"/>
      <c r="CC3163" s="201"/>
      <c r="CD3163" s="201"/>
      <c r="CE3163" s="201"/>
      <c r="CF3163" s="201"/>
      <c r="CG3163" s="201"/>
      <c r="CH3163" s="201"/>
      <c r="CI3163" s="201"/>
      <c r="CJ3163" s="201"/>
      <c r="CK3163" s="201"/>
      <c r="CL3163" s="201"/>
      <c r="CM3163" s="201"/>
      <c r="CN3163" s="201"/>
      <c r="CO3163" s="201"/>
      <c r="CP3163" s="201"/>
      <c r="CQ3163" s="201"/>
      <c r="CR3163" s="201"/>
      <c r="CS3163" s="201"/>
      <c r="CT3163" s="201"/>
      <c r="CU3163" s="201"/>
      <c r="CV3163" s="201"/>
      <c r="CW3163" s="201"/>
      <c r="CX3163" s="201"/>
      <c r="CY3163" s="201"/>
      <c r="CZ3163" s="201"/>
      <c r="DA3163" s="201"/>
      <c r="DB3163" s="201"/>
      <c r="DC3163" s="201"/>
      <c r="DD3163" s="201"/>
      <c r="DE3163" s="201"/>
      <c r="DF3163" s="201"/>
      <c r="DG3163" s="201"/>
      <c r="DH3163" s="201"/>
      <c r="DI3163" s="201"/>
      <c r="DJ3163" s="201"/>
      <c r="DK3163" s="201"/>
      <c r="DL3163" s="201"/>
      <c r="DM3163" s="201"/>
      <c r="DN3163" s="201"/>
      <c r="DO3163" s="201"/>
      <c r="DP3163" s="201"/>
      <c r="DQ3163" s="201"/>
      <c r="DR3163" s="201"/>
      <c r="DS3163" s="201"/>
      <c r="DT3163" s="201"/>
      <c r="DU3163" s="201"/>
      <c r="DV3163" s="201"/>
      <c r="DW3163" s="201"/>
      <c r="DX3163" s="201"/>
      <c r="DY3163" s="201"/>
      <c r="DZ3163" s="201"/>
      <c r="EA3163" s="201"/>
      <c r="EB3163" s="201"/>
      <c r="EC3163" s="201"/>
      <c r="ED3163" s="201"/>
      <c r="EE3163" s="201"/>
      <c r="EF3163" s="201"/>
      <c r="EG3163" s="201"/>
      <c r="EH3163" s="201"/>
      <c r="EI3163" s="201"/>
      <c r="EJ3163" s="201"/>
      <c r="EK3163" s="201"/>
      <c r="EL3163" s="201"/>
      <c r="EM3163" s="201"/>
      <c r="EN3163" s="201"/>
      <c r="EO3163" s="201"/>
      <c r="EP3163" s="201"/>
      <c r="EQ3163" s="201"/>
      <c r="ER3163" s="201"/>
      <c r="ES3163" s="201"/>
      <c r="ET3163" s="201"/>
      <c r="EU3163" s="201"/>
      <c r="EV3163" s="201"/>
      <c r="EW3163" s="201"/>
      <c r="EX3163" s="201"/>
      <c r="EY3163" s="201"/>
      <c r="EZ3163" s="201"/>
      <c r="FA3163" s="201"/>
      <c r="FB3163" s="201"/>
      <c r="FC3163" s="201"/>
      <c r="FD3163" s="201"/>
      <c r="FE3163" s="201"/>
      <c r="FF3163" s="201"/>
      <c r="FG3163" s="201"/>
      <c r="FH3163" s="201"/>
      <c r="FI3163" s="201"/>
      <c r="FJ3163" s="201"/>
      <c r="FK3163" s="201"/>
      <c r="FL3163" s="201"/>
      <c r="FM3163" s="201"/>
      <c r="FN3163" s="201"/>
      <c r="FO3163" s="201"/>
      <c r="FP3163" s="201"/>
      <c r="FQ3163" s="201"/>
      <c r="FR3163" s="201"/>
      <c r="FS3163" s="201"/>
      <c r="FT3163" s="201"/>
      <c r="FU3163" s="201"/>
      <c r="FV3163" s="201"/>
      <c r="FW3163" s="201"/>
      <c r="FX3163" s="201"/>
      <c r="FY3163" s="201"/>
      <c r="FZ3163" s="201"/>
      <c r="GA3163" s="201"/>
      <c r="GB3163" s="201"/>
      <c r="GC3163" s="201"/>
      <c r="GD3163" s="201"/>
      <c r="GE3163" s="201"/>
      <c r="GF3163" s="201"/>
      <c r="GG3163" s="201"/>
      <c r="GH3163" s="201"/>
      <c r="GI3163" s="201"/>
      <c r="GJ3163" s="201"/>
      <c r="GK3163" s="201"/>
      <c r="GL3163" s="201"/>
      <c r="GM3163" s="201"/>
      <c r="GN3163" s="201"/>
      <c r="GO3163" s="201"/>
      <c r="GP3163" s="201"/>
      <c r="GQ3163" s="201"/>
      <c r="GR3163" s="201"/>
      <c r="GS3163" s="201"/>
      <c r="GT3163" s="201"/>
      <c r="GU3163" s="201"/>
      <c r="GV3163" s="201"/>
      <c r="GW3163" s="201"/>
      <c r="GX3163" s="201"/>
      <c r="GY3163" s="201"/>
      <c r="GZ3163" s="201"/>
      <c r="HA3163" s="201"/>
      <c r="HB3163" s="201"/>
      <c r="HC3163" s="201"/>
      <c r="HD3163" s="201"/>
      <c r="HE3163" s="201"/>
      <c r="HF3163" s="201"/>
      <c r="HG3163" s="201"/>
      <c r="HH3163" s="201"/>
      <c r="HI3163" s="201"/>
      <c r="HJ3163" s="201"/>
      <c r="HK3163" s="201"/>
      <c r="HL3163" s="201"/>
      <c r="HM3163" s="201"/>
      <c r="HN3163" s="201"/>
      <c r="HO3163" s="201"/>
      <c r="HP3163" s="201"/>
      <c r="HQ3163" s="201"/>
      <c r="HR3163" s="201"/>
      <c r="HS3163" s="201"/>
      <c r="HT3163" s="201"/>
      <c r="HU3163" s="201"/>
      <c r="HV3163" s="201"/>
      <c r="HW3163" s="201"/>
      <c r="HX3163" s="201"/>
      <c r="HY3163" s="201"/>
      <c r="HZ3163" s="201"/>
      <c r="IA3163" s="201"/>
      <c r="IB3163" s="201"/>
      <c r="IC3163" s="201"/>
      <c r="ID3163" s="201"/>
      <c r="IE3163" s="201"/>
      <c r="IF3163" s="201"/>
      <c r="IG3163" s="201"/>
      <c r="IH3163" s="201"/>
      <c r="II3163" s="201"/>
      <c r="IJ3163" s="201"/>
      <c r="IK3163" s="201"/>
      <c r="IL3163" s="201"/>
      <c r="IM3163" s="201"/>
      <c r="IN3163" s="201"/>
      <c r="IO3163" s="201"/>
      <c r="IP3163" s="201"/>
      <c r="IQ3163" s="201"/>
    </row>
    <row r="3164" spans="1:251" s="200" customFormat="1" x14ac:dyDescent="0.3">
      <c r="A3164" s="286"/>
      <c r="B3164" s="383"/>
      <c r="C3164" s="383"/>
      <c r="D3164" s="384"/>
      <c r="E3164" s="382"/>
      <c r="G3164" s="201"/>
      <c r="H3164" s="201"/>
      <c r="I3164" s="201"/>
      <c r="J3164" s="201"/>
      <c r="K3164" s="201"/>
      <c r="L3164" s="201"/>
      <c r="M3164" s="201"/>
      <c r="N3164" s="201"/>
      <c r="O3164" s="201"/>
      <c r="P3164" s="201"/>
      <c r="Q3164" s="201"/>
      <c r="R3164" s="201"/>
      <c r="S3164" s="201"/>
      <c r="T3164" s="201"/>
      <c r="U3164" s="201"/>
      <c r="V3164" s="201"/>
      <c r="W3164" s="201"/>
      <c r="X3164" s="201"/>
      <c r="Y3164" s="201"/>
      <c r="Z3164" s="201"/>
      <c r="AA3164" s="201"/>
      <c r="AB3164" s="201"/>
      <c r="AC3164" s="201"/>
      <c r="AD3164" s="201"/>
      <c r="AE3164" s="201"/>
      <c r="AF3164" s="201"/>
      <c r="AG3164" s="201"/>
      <c r="AH3164" s="201"/>
      <c r="AI3164" s="201"/>
      <c r="AJ3164" s="201"/>
      <c r="AK3164" s="201"/>
      <c r="AL3164" s="201"/>
      <c r="AM3164" s="201"/>
      <c r="AN3164" s="201"/>
      <c r="AO3164" s="201"/>
      <c r="AP3164" s="201"/>
      <c r="AQ3164" s="201"/>
      <c r="AR3164" s="201"/>
      <c r="AS3164" s="201"/>
      <c r="AT3164" s="201"/>
      <c r="AU3164" s="201"/>
      <c r="AV3164" s="201"/>
      <c r="AW3164" s="201"/>
      <c r="AX3164" s="201"/>
      <c r="AY3164" s="201"/>
      <c r="AZ3164" s="201"/>
      <c r="BA3164" s="201"/>
      <c r="BB3164" s="201"/>
      <c r="BC3164" s="201"/>
      <c r="BD3164" s="201"/>
      <c r="BE3164" s="201"/>
      <c r="BF3164" s="201"/>
      <c r="BG3164" s="201"/>
      <c r="BH3164" s="201"/>
      <c r="BI3164" s="201"/>
      <c r="BJ3164" s="201"/>
      <c r="BK3164" s="201"/>
      <c r="BL3164" s="201"/>
      <c r="BM3164" s="201"/>
      <c r="BN3164" s="201"/>
      <c r="BO3164" s="201"/>
      <c r="BP3164" s="201"/>
      <c r="BQ3164" s="201"/>
      <c r="BR3164" s="201"/>
      <c r="BS3164" s="201"/>
      <c r="BT3164" s="201"/>
      <c r="BU3164" s="201"/>
      <c r="BV3164" s="201"/>
      <c r="BW3164" s="201"/>
      <c r="BX3164" s="201"/>
      <c r="BY3164" s="201"/>
      <c r="BZ3164" s="201"/>
      <c r="CA3164" s="201"/>
      <c r="CB3164" s="201"/>
      <c r="CC3164" s="201"/>
      <c r="CD3164" s="201"/>
      <c r="CE3164" s="201"/>
      <c r="CF3164" s="201"/>
      <c r="CG3164" s="201"/>
      <c r="CH3164" s="201"/>
      <c r="CI3164" s="201"/>
      <c r="CJ3164" s="201"/>
      <c r="CK3164" s="201"/>
      <c r="CL3164" s="201"/>
      <c r="CM3164" s="201"/>
      <c r="CN3164" s="201"/>
      <c r="CO3164" s="201"/>
      <c r="CP3164" s="201"/>
      <c r="CQ3164" s="201"/>
      <c r="CR3164" s="201"/>
      <c r="CS3164" s="201"/>
      <c r="CT3164" s="201"/>
      <c r="CU3164" s="201"/>
      <c r="CV3164" s="201"/>
      <c r="CW3164" s="201"/>
      <c r="CX3164" s="201"/>
      <c r="CY3164" s="201"/>
      <c r="CZ3164" s="201"/>
      <c r="DA3164" s="201"/>
      <c r="DB3164" s="201"/>
      <c r="DC3164" s="201"/>
      <c r="DD3164" s="201"/>
      <c r="DE3164" s="201"/>
      <c r="DF3164" s="201"/>
      <c r="DG3164" s="201"/>
      <c r="DH3164" s="201"/>
      <c r="DI3164" s="201"/>
      <c r="DJ3164" s="201"/>
      <c r="DK3164" s="201"/>
      <c r="DL3164" s="201"/>
      <c r="DM3164" s="201"/>
      <c r="DN3164" s="201"/>
      <c r="DO3164" s="201"/>
      <c r="DP3164" s="201"/>
      <c r="DQ3164" s="201"/>
      <c r="DR3164" s="201"/>
      <c r="DS3164" s="201"/>
      <c r="DT3164" s="201"/>
      <c r="DU3164" s="201"/>
      <c r="DV3164" s="201"/>
      <c r="DW3164" s="201"/>
      <c r="DX3164" s="201"/>
      <c r="DY3164" s="201"/>
      <c r="DZ3164" s="201"/>
      <c r="EA3164" s="201"/>
      <c r="EB3164" s="201"/>
      <c r="EC3164" s="201"/>
      <c r="ED3164" s="201"/>
      <c r="EE3164" s="201"/>
      <c r="EF3164" s="201"/>
      <c r="EG3164" s="201"/>
      <c r="EH3164" s="201"/>
      <c r="EI3164" s="201"/>
      <c r="EJ3164" s="201"/>
      <c r="EK3164" s="201"/>
      <c r="EL3164" s="201"/>
      <c r="EM3164" s="201"/>
      <c r="EN3164" s="201"/>
      <c r="EO3164" s="201"/>
      <c r="EP3164" s="201"/>
      <c r="EQ3164" s="201"/>
      <c r="ER3164" s="201"/>
      <c r="ES3164" s="201"/>
      <c r="ET3164" s="201"/>
      <c r="EU3164" s="201"/>
      <c r="EV3164" s="201"/>
      <c r="EW3164" s="201"/>
      <c r="EX3164" s="201"/>
      <c r="EY3164" s="201"/>
      <c r="EZ3164" s="201"/>
      <c r="FA3164" s="201"/>
      <c r="FB3164" s="201"/>
      <c r="FC3164" s="201"/>
      <c r="FD3164" s="201"/>
      <c r="FE3164" s="201"/>
      <c r="FF3164" s="201"/>
      <c r="FG3164" s="201"/>
      <c r="FH3164" s="201"/>
      <c r="FI3164" s="201"/>
      <c r="FJ3164" s="201"/>
      <c r="FK3164" s="201"/>
      <c r="FL3164" s="201"/>
      <c r="FM3164" s="201"/>
      <c r="FN3164" s="201"/>
      <c r="FO3164" s="201"/>
      <c r="FP3164" s="201"/>
      <c r="FQ3164" s="201"/>
      <c r="FR3164" s="201"/>
      <c r="FS3164" s="201"/>
      <c r="FT3164" s="201"/>
      <c r="FU3164" s="201"/>
      <c r="FV3164" s="201"/>
      <c r="FW3164" s="201"/>
      <c r="FX3164" s="201"/>
      <c r="FY3164" s="201"/>
      <c r="FZ3164" s="201"/>
      <c r="GA3164" s="201"/>
      <c r="GB3164" s="201"/>
      <c r="GC3164" s="201"/>
      <c r="GD3164" s="201"/>
      <c r="GE3164" s="201"/>
      <c r="GF3164" s="201"/>
      <c r="GG3164" s="201"/>
      <c r="GH3164" s="201"/>
      <c r="GI3164" s="201"/>
      <c r="GJ3164" s="201"/>
      <c r="GK3164" s="201"/>
      <c r="GL3164" s="201"/>
      <c r="GM3164" s="201"/>
      <c r="GN3164" s="201"/>
      <c r="GO3164" s="201"/>
      <c r="GP3164" s="201"/>
      <c r="GQ3164" s="201"/>
      <c r="GR3164" s="201"/>
      <c r="GS3164" s="201"/>
      <c r="GT3164" s="201"/>
      <c r="GU3164" s="201"/>
      <c r="GV3164" s="201"/>
      <c r="GW3164" s="201"/>
      <c r="GX3164" s="201"/>
      <c r="GY3164" s="201"/>
      <c r="GZ3164" s="201"/>
      <c r="HA3164" s="201"/>
      <c r="HB3164" s="201"/>
      <c r="HC3164" s="201"/>
      <c r="HD3164" s="201"/>
      <c r="HE3164" s="201"/>
      <c r="HF3164" s="201"/>
      <c r="HG3164" s="201"/>
      <c r="HH3164" s="201"/>
      <c r="HI3164" s="201"/>
      <c r="HJ3164" s="201"/>
      <c r="HK3164" s="201"/>
      <c r="HL3164" s="201"/>
      <c r="HM3164" s="201"/>
      <c r="HN3164" s="201"/>
      <c r="HO3164" s="201"/>
      <c r="HP3164" s="201"/>
      <c r="HQ3164" s="201"/>
      <c r="HR3164" s="201"/>
      <c r="HS3164" s="201"/>
      <c r="HT3164" s="201"/>
      <c r="HU3164" s="201"/>
      <c r="HV3164" s="201"/>
      <c r="HW3164" s="201"/>
      <c r="HX3164" s="201"/>
      <c r="HY3164" s="201"/>
      <c r="HZ3164" s="201"/>
      <c r="IA3164" s="201"/>
      <c r="IB3164" s="201"/>
      <c r="IC3164" s="201"/>
      <c r="ID3164" s="201"/>
      <c r="IE3164" s="201"/>
      <c r="IF3164" s="201"/>
      <c r="IG3164" s="201"/>
      <c r="IH3164" s="201"/>
      <c r="II3164" s="201"/>
      <c r="IJ3164" s="201"/>
      <c r="IK3164" s="201"/>
      <c r="IL3164" s="201"/>
      <c r="IM3164" s="201"/>
      <c r="IN3164" s="201"/>
      <c r="IO3164" s="201"/>
      <c r="IP3164" s="201"/>
      <c r="IQ3164" s="201"/>
    </row>
    <row r="3165" spans="1:251" s="200" customFormat="1" x14ac:dyDescent="0.3">
      <c r="A3165" s="286"/>
      <c r="B3165" s="383"/>
      <c r="C3165" s="383"/>
      <c r="D3165" s="384"/>
      <c r="E3165" s="382"/>
      <c r="G3165" s="201"/>
      <c r="H3165" s="201"/>
      <c r="I3165" s="201"/>
      <c r="J3165" s="201"/>
      <c r="K3165" s="201"/>
      <c r="L3165" s="201"/>
      <c r="M3165" s="201"/>
      <c r="N3165" s="201"/>
      <c r="O3165" s="201"/>
      <c r="P3165" s="201"/>
      <c r="Q3165" s="201"/>
      <c r="R3165" s="201"/>
      <c r="S3165" s="201"/>
      <c r="T3165" s="201"/>
      <c r="U3165" s="201"/>
      <c r="V3165" s="201"/>
      <c r="W3165" s="201"/>
      <c r="X3165" s="201"/>
      <c r="Y3165" s="201"/>
      <c r="Z3165" s="201"/>
      <c r="AA3165" s="201"/>
      <c r="AB3165" s="201"/>
      <c r="AC3165" s="201"/>
      <c r="AD3165" s="201"/>
      <c r="AE3165" s="201"/>
      <c r="AF3165" s="201"/>
      <c r="AG3165" s="201"/>
      <c r="AH3165" s="201"/>
      <c r="AI3165" s="201"/>
      <c r="AJ3165" s="201"/>
      <c r="AK3165" s="201"/>
      <c r="AL3165" s="201"/>
      <c r="AM3165" s="201"/>
      <c r="AN3165" s="201"/>
      <c r="AO3165" s="201"/>
      <c r="AP3165" s="201"/>
      <c r="AQ3165" s="201"/>
      <c r="AR3165" s="201"/>
      <c r="AS3165" s="201"/>
      <c r="AT3165" s="201"/>
      <c r="AU3165" s="201"/>
      <c r="AV3165" s="201"/>
      <c r="AW3165" s="201"/>
      <c r="AX3165" s="201"/>
      <c r="AY3165" s="201"/>
      <c r="AZ3165" s="201"/>
      <c r="BA3165" s="201"/>
      <c r="BB3165" s="201"/>
      <c r="BC3165" s="201"/>
      <c r="BD3165" s="201"/>
      <c r="BE3165" s="201"/>
      <c r="BF3165" s="201"/>
      <c r="BG3165" s="201"/>
      <c r="BH3165" s="201"/>
      <c r="BI3165" s="201"/>
      <c r="BJ3165" s="201"/>
      <c r="BK3165" s="201"/>
      <c r="BL3165" s="201"/>
      <c r="BM3165" s="201"/>
      <c r="BN3165" s="201"/>
      <c r="BO3165" s="201"/>
      <c r="BP3165" s="201"/>
      <c r="BQ3165" s="201"/>
      <c r="BR3165" s="201"/>
      <c r="BS3165" s="201"/>
      <c r="BT3165" s="201"/>
      <c r="BU3165" s="201"/>
      <c r="BV3165" s="201"/>
      <c r="BW3165" s="201"/>
      <c r="BX3165" s="201"/>
      <c r="BY3165" s="201"/>
      <c r="BZ3165" s="201"/>
      <c r="CA3165" s="201"/>
      <c r="CB3165" s="201"/>
      <c r="CC3165" s="201"/>
      <c r="CD3165" s="201"/>
      <c r="CE3165" s="201"/>
      <c r="CF3165" s="201"/>
      <c r="CG3165" s="201"/>
      <c r="CH3165" s="201"/>
      <c r="CI3165" s="201"/>
      <c r="CJ3165" s="201"/>
      <c r="CK3165" s="201"/>
      <c r="CL3165" s="201"/>
      <c r="CM3165" s="201"/>
      <c r="CN3165" s="201"/>
      <c r="CO3165" s="201"/>
      <c r="CP3165" s="201"/>
      <c r="CQ3165" s="201"/>
      <c r="CR3165" s="201"/>
      <c r="CS3165" s="201"/>
      <c r="CT3165" s="201"/>
      <c r="CU3165" s="201"/>
      <c r="CV3165" s="201"/>
      <c r="CW3165" s="201"/>
      <c r="CX3165" s="201"/>
      <c r="CY3165" s="201"/>
      <c r="CZ3165" s="201"/>
      <c r="DA3165" s="201"/>
      <c r="DB3165" s="201"/>
      <c r="DC3165" s="201"/>
      <c r="DD3165" s="201"/>
      <c r="DE3165" s="201"/>
      <c r="DF3165" s="201"/>
      <c r="DG3165" s="201"/>
      <c r="DH3165" s="201"/>
      <c r="DI3165" s="201"/>
      <c r="DJ3165" s="201"/>
      <c r="DK3165" s="201"/>
      <c r="DL3165" s="201"/>
      <c r="DM3165" s="201"/>
      <c r="DN3165" s="201"/>
      <c r="DO3165" s="201"/>
      <c r="DP3165" s="201"/>
      <c r="DQ3165" s="201"/>
      <c r="DR3165" s="201"/>
      <c r="DS3165" s="201"/>
      <c r="DT3165" s="201"/>
      <c r="DU3165" s="201"/>
      <c r="DV3165" s="201"/>
      <c r="DW3165" s="201"/>
      <c r="DX3165" s="201"/>
      <c r="DY3165" s="201"/>
      <c r="DZ3165" s="201"/>
      <c r="EA3165" s="201"/>
      <c r="EB3165" s="201"/>
      <c r="EC3165" s="201"/>
      <c r="ED3165" s="201"/>
      <c r="EE3165" s="201"/>
      <c r="EF3165" s="201"/>
      <c r="EG3165" s="201"/>
      <c r="EH3165" s="201"/>
      <c r="EI3165" s="201"/>
      <c r="EJ3165" s="201"/>
      <c r="EK3165" s="201"/>
      <c r="EL3165" s="201"/>
      <c r="EM3165" s="201"/>
      <c r="EN3165" s="201"/>
      <c r="EO3165" s="201"/>
      <c r="EP3165" s="201"/>
      <c r="EQ3165" s="201"/>
      <c r="ER3165" s="201"/>
      <c r="ES3165" s="201"/>
      <c r="ET3165" s="201"/>
      <c r="EU3165" s="201"/>
      <c r="EV3165" s="201"/>
      <c r="EW3165" s="201"/>
      <c r="EX3165" s="201"/>
      <c r="EY3165" s="201"/>
      <c r="EZ3165" s="201"/>
      <c r="FA3165" s="201"/>
      <c r="FB3165" s="201"/>
      <c r="FC3165" s="201"/>
      <c r="FD3165" s="201"/>
      <c r="FE3165" s="201"/>
      <c r="FF3165" s="201"/>
      <c r="FG3165" s="201"/>
      <c r="FH3165" s="201"/>
      <c r="FI3165" s="201"/>
      <c r="FJ3165" s="201"/>
      <c r="FK3165" s="201"/>
      <c r="FL3165" s="201"/>
      <c r="FM3165" s="201"/>
      <c r="FN3165" s="201"/>
      <c r="FO3165" s="201"/>
      <c r="FP3165" s="201"/>
      <c r="FQ3165" s="201"/>
      <c r="FR3165" s="201"/>
      <c r="FS3165" s="201"/>
      <c r="FT3165" s="201"/>
      <c r="FU3165" s="201"/>
      <c r="FV3165" s="201"/>
      <c r="FW3165" s="201"/>
      <c r="FX3165" s="201"/>
      <c r="FY3165" s="201"/>
      <c r="FZ3165" s="201"/>
      <c r="GA3165" s="201"/>
      <c r="GB3165" s="201"/>
      <c r="GC3165" s="201"/>
      <c r="GD3165" s="201"/>
      <c r="GE3165" s="201"/>
      <c r="GF3165" s="201"/>
      <c r="GG3165" s="201"/>
      <c r="GH3165" s="201"/>
      <c r="GI3165" s="201"/>
      <c r="GJ3165" s="201"/>
      <c r="GK3165" s="201"/>
      <c r="GL3165" s="201"/>
      <c r="GM3165" s="201"/>
      <c r="GN3165" s="201"/>
      <c r="GO3165" s="201"/>
      <c r="GP3165" s="201"/>
      <c r="GQ3165" s="201"/>
      <c r="GR3165" s="201"/>
      <c r="GS3165" s="201"/>
      <c r="GT3165" s="201"/>
      <c r="GU3165" s="201"/>
      <c r="GV3165" s="201"/>
      <c r="GW3165" s="201"/>
      <c r="GX3165" s="201"/>
      <c r="GY3165" s="201"/>
      <c r="GZ3165" s="201"/>
      <c r="HA3165" s="201"/>
      <c r="HB3165" s="201"/>
      <c r="HC3165" s="201"/>
      <c r="HD3165" s="201"/>
      <c r="HE3165" s="201"/>
      <c r="HF3165" s="201"/>
      <c r="HG3165" s="201"/>
      <c r="HH3165" s="201"/>
      <c r="HI3165" s="201"/>
      <c r="HJ3165" s="201"/>
      <c r="HK3165" s="201"/>
      <c r="HL3165" s="201"/>
      <c r="HM3165" s="201"/>
      <c r="HN3165" s="201"/>
      <c r="HO3165" s="201"/>
      <c r="HP3165" s="201"/>
      <c r="HQ3165" s="201"/>
      <c r="HR3165" s="201"/>
      <c r="HS3165" s="201"/>
      <c r="HT3165" s="201"/>
      <c r="HU3165" s="201"/>
      <c r="HV3165" s="201"/>
      <c r="HW3165" s="201"/>
      <c r="HX3165" s="201"/>
      <c r="HY3165" s="201"/>
      <c r="HZ3165" s="201"/>
      <c r="IA3165" s="201"/>
      <c r="IB3165" s="201"/>
      <c r="IC3165" s="201"/>
      <c r="ID3165" s="201"/>
      <c r="IE3165" s="201"/>
      <c r="IF3165" s="201"/>
      <c r="IG3165" s="201"/>
      <c r="IH3165" s="201"/>
      <c r="II3165" s="201"/>
      <c r="IJ3165" s="201"/>
      <c r="IK3165" s="201"/>
      <c r="IL3165" s="201"/>
      <c r="IM3165" s="201"/>
      <c r="IN3165" s="201"/>
      <c r="IO3165" s="201"/>
      <c r="IP3165" s="201"/>
      <c r="IQ3165" s="201"/>
    </row>
    <row r="3166" spans="1:251" s="200" customFormat="1" x14ac:dyDescent="0.3">
      <c r="A3166" s="286"/>
      <c r="B3166" s="383"/>
      <c r="C3166" s="383"/>
      <c r="D3166" s="384"/>
      <c r="E3166" s="382"/>
      <c r="G3166" s="201"/>
      <c r="H3166" s="201"/>
      <c r="I3166" s="201"/>
      <c r="J3166" s="201"/>
      <c r="K3166" s="201"/>
      <c r="L3166" s="201"/>
      <c r="M3166" s="201"/>
      <c r="N3166" s="201"/>
      <c r="O3166" s="201"/>
      <c r="P3166" s="201"/>
      <c r="Q3166" s="201"/>
      <c r="R3166" s="201"/>
      <c r="S3166" s="201"/>
      <c r="T3166" s="201"/>
      <c r="U3166" s="201"/>
      <c r="V3166" s="201"/>
      <c r="W3166" s="201"/>
      <c r="X3166" s="201"/>
      <c r="Y3166" s="201"/>
      <c r="Z3166" s="201"/>
      <c r="AA3166" s="201"/>
      <c r="AB3166" s="201"/>
      <c r="AC3166" s="201"/>
      <c r="AD3166" s="201"/>
      <c r="AE3166" s="201"/>
      <c r="AF3166" s="201"/>
      <c r="AG3166" s="201"/>
      <c r="AH3166" s="201"/>
      <c r="AI3166" s="201"/>
      <c r="AJ3166" s="201"/>
      <c r="AK3166" s="201"/>
      <c r="AL3166" s="201"/>
      <c r="AM3166" s="201"/>
      <c r="AN3166" s="201"/>
      <c r="AO3166" s="201"/>
      <c r="AP3166" s="201"/>
      <c r="AQ3166" s="201"/>
      <c r="AR3166" s="201"/>
      <c r="AS3166" s="201"/>
      <c r="AT3166" s="201"/>
      <c r="AU3166" s="201"/>
      <c r="AV3166" s="201"/>
      <c r="AW3166" s="201"/>
      <c r="AX3166" s="201"/>
      <c r="AY3166" s="201"/>
      <c r="AZ3166" s="201"/>
      <c r="BA3166" s="201"/>
      <c r="BB3166" s="201"/>
      <c r="BC3166" s="201"/>
      <c r="BD3166" s="201"/>
      <c r="BE3166" s="201"/>
      <c r="BF3166" s="201"/>
      <c r="BG3166" s="201"/>
      <c r="BH3166" s="201"/>
      <c r="BI3166" s="201"/>
      <c r="BJ3166" s="201"/>
      <c r="BK3166" s="201"/>
      <c r="BL3166" s="201"/>
      <c r="BM3166" s="201"/>
      <c r="BN3166" s="201"/>
      <c r="BO3166" s="201"/>
      <c r="BP3166" s="201"/>
      <c r="BQ3166" s="201"/>
      <c r="BR3166" s="201"/>
      <c r="BS3166" s="201"/>
      <c r="BT3166" s="201"/>
      <c r="BU3166" s="201"/>
      <c r="BV3166" s="201"/>
      <c r="BW3166" s="201"/>
      <c r="BX3166" s="201"/>
      <c r="BY3166" s="201"/>
      <c r="BZ3166" s="201"/>
      <c r="CA3166" s="201"/>
      <c r="CB3166" s="201"/>
      <c r="CC3166" s="201"/>
      <c r="CD3166" s="201"/>
      <c r="CE3166" s="201"/>
      <c r="CF3166" s="201"/>
      <c r="CG3166" s="201"/>
      <c r="CH3166" s="201"/>
      <c r="CI3166" s="201"/>
      <c r="CJ3166" s="201"/>
      <c r="CK3166" s="201"/>
      <c r="CL3166" s="201"/>
      <c r="CM3166" s="201"/>
      <c r="CN3166" s="201"/>
      <c r="CO3166" s="201"/>
      <c r="CP3166" s="201"/>
      <c r="CQ3166" s="201"/>
      <c r="CR3166" s="201"/>
      <c r="CS3166" s="201"/>
      <c r="CT3166" s="201"/>
      <c r="CU3166" s="201"/>
      <c r="CV3166" s="201"/>
      <c r="CW3166" s="201"/>
      <c r="CX3166" s="201"/>
      <c r="CY3166" s="201"/>
      <c r="CZ3166" s="201"/>
      <c r="DA3166" s="201"/>
      <c r="DB3166" s="201"/>
      <c r="DC3166" s="201"/>
      <c r="DD3166" s="201"/>
      <c r="DE3166" s="201"/>
      <c r="DF3166" s="201"/>
      <c r="DG3166" s="201"/>
      <c r="DH3166" s="201"/>
      <c r="DI3166" s="201"/>
      <c r="DJ3166" s="201"/>
      <c r="DK3166" s="201"/>
      <c r="DL3166" s="201"/>
      <c r="DM3166" s="201"/>
      <c r="DN3166" s="201"/>
      <c r="DO3166" s="201"/>
      <c r="DP3166" s="201"/>
      <c r="DQ3166" s="201"/>
      <c r="DR3166" s="201"/>
      <c r="DS3166" s="201"/>
      <c r="DT3166" s="201"/>
      <c r="DU3166" s="201"/>
      <c r="DV3166" s="201"/>
      <c r="DW3166" s="201"/>
      <c r="DX3166" s="201"/>
      <c r="DY3166" s="201"/>
      <c r="DZ3166" s="201"/>
      <c r="EA3166" s="201"/>
      <c r="EB3166" s="201"/>
      <c r="EC3166" s="201"/>
      <c r="ED3166" s="201"/>
      <c r="EE3166" s="201"/>
      <c r="EF3166" s="201"/>
      <c r="EG3166" s="201"/>
      <c r="EH3166" s="201"/>
      <c r="EI3166" s="201"/>
      <c r="EJ3166" s="201"/>
      <c r="EK3166" s="201"/>
      <c r="EL3166" s="201"/>
      <c r="EM3166" s="201"/>
      <c r="EN3166" s="201"/>
      <c r="EO3166" s="201"/>
      <c r="EP3166" s="201"/>
      <c r="EQ3166" s="201"/>
      <c r="ER3166" s="201"/>
      <c r="ES3166" s="201"/>
      <c r="ET3166" s="201"/>
      <c r="EU3166" s="201"/>
      <c r="EV3166" s="201"/>
      <c r="EW3166" s="201"/>
      <c r="EX3166" s="201"/>
      <c r="EY3166" s="201"/>
      <c r="EZ3166" s="201"/>
      <c r="FA3166" s="201"/>
      <c r="FB3166" s="201"/>
      <c r="FC3166" s="201"/>
      <c r="FD3166" s="201"/>
      <c r="FE3166" s="201"/>
      <c r="FF3166" s="201"/>
      <c r="FG3166" s="201"/>
      <c r="FH3166" s="201"/>
      <c r="FI3166" s="201"/>
      <c r="FJ3166" s="201"/>
      <c r="FK3166" s="201"/>
      <c r="FL3166" s="201"/>
      <c r="FM3166" s="201"/>
      <c r="FN3166" s="201"/>
      <c r="FO3166" s="201"/>
      <c r="FP3166" s="201"/>
      <c r="FQ3166" s="201"/>
      <c r="FR3166" s="201"/>
      <c r="FS3166" s="201"/>
      <c r="FT3166" s="201"/>
      <c r="FU3166" s="201"/>
      <c r="FV3166" s="201"/>
      <c r="FW3166" s="201"/>
      <c r="FX3166" s="201"/>
      <c r="FY3166" s="201"/>
      <c r="FZ3166" s="201"/>
      <c r="GA3166" s="201"/>
      <c r="GB3166" s="201"/>
      <c r="GC3166" s="201"/>
      <c r="GD3166" s="201"/>
      <c r="GE3166" s="201"/>
      <c r="GF3166" s="201"/>
      <c r="GG3166" s="201"/>
      <c r="GH3166" s="201"/>
      <c r="GI3166" s="201"/>
      <c r="GJ3166" s="201"/>
      <c r="GK3166" s="201"/>
      <c r="GL3166" s="201"/>
      <c r="GM3166" s="201"/>
      <c r="GN3166" s="201"/>
      <c r="GO3166" s="201"/>
      <c r="GP3166" s="201"/>
      <c r="GQ3166" s="201"/>
      <c r="GR3166" s="201"/>
      <c r="GS3166" s="201"/>
      <c r="GT3166" s="201"/>
      <c r="GU3166" s="201"/>
      <c r="GV3166" s="201"/>
      <c r="GW3166" s="201"/>
      <c r="GX3166" s="201"/>
      <c r="GY3166" s="201"/>
      <c r="GZ3166" s="201"/>
      <c r="HA3166" s="201"/>
      <c r="HB3166" s="201"/>
      <c r="HC3166" s="201"/>
      <c r="HD3166" s="201"/>
      <c r="HE3166" s="201"/>
      <c r="HF3166" s="201"/>
      <c r="HG3166" s="201"/>
      <c r="HH3166" s="201"/>
      <c r="HI3166" s="201"/>
      <c r="HJ3166" s="201"/>
      <c r="HK3166" s="201"/>
      <c r="HL3166" s="201"/>
      <c r="HM3166" s="201"/>
      <c r="HN3166" s="201"/>
      <c r="HO3166" s="201"/>
      <c r="HP3166" s="201"/>
      <c r="HQ3166" s="201"/>
      <c r="HR3166" s="201"/>
      <c r="HS3166" s="201"/>
      <c r="HT3166" s="201"/>
      <c r="HU3166" s="201"/>
      <c r="HV3166" s="201"/>
      <c r="HW3166" s="201"/>
      <c r="HX3166" s="201"/>
      <c r="HY3166" s="201"/>
      <c r="HZ3166" s="201"/>
      <c r="IA3166" s="201"/>
      <c r="IB3166" s="201"/>
      <c r="IC3166" s="201"/>
      <c r="ID3166" s="201"/>
      <c r="IE3166" s="201"/>
      <c r="IF3166" s="201"/>
      <c r="IG3166" s="201"/>
      <c r="IH3166" s="201"/>
      <c r="II3166" s="201"/>
      <c r="IJ3166" s="201"/>
      <c r="IK3166" s="201"/>
      <c r="IL3166" s="201"/>
      <c r="IM3166" s="201"/>
      <c r="IN3166" s="201"/>
      <c r="IO3166" s="201"/>
      <c r="IP3166" s="201"/>
      <c r="IQ3166" s="201"/>
    </row>
    <row r="3167" spans="1:251" s="200" customFormat="1" x14ac:dyDescent="0.3">
      <c r="A3167" s="286"/>
      <c r="B3167" s="383"/>
      <c r="C3167" s="383"/>
      <c r="D3167" s="384"/>
      <c r="E3167" s="382"/>
      <c r="G3167" s="201"/>
      <c r="H3167" s="201"/>
      <c r="I3167" s="201"/>
      <c r="J3167" s="201"/>
      <c r="K3167" s="201"/>
      <c r="L3167" s="201"/>
      <c r="M3167" s="201"/>
      <c r="N3167" s="201"/>
      <c r="O3167" s="201"/>
      <c r="P3167" s="201"/>
      <c r="Q3167" s="201"/>
      <c r="R3167" s="201"/>
      <c r="S3167" s="201"/>
      <c r="T3167" s="201"/>
      <c r="U3167" s="201"/>
      <c r="V3167" s="201"/>
      <c r="W3167" s="201"/>
      <c r="X3167" s="201"/>
      <c r="Y3167" s="201"/>
      <c r="Z3167" s="201"/>
      <c r="AA3167" s="201"/>
      <c r="AB3167" s="201"/>
      <c r="AC3167" s="201"/>
      <c r="AD3167" s="201"/>
      <c r="AE3167" s="201"/>
      <c r="AF3167" s="201"/>
      <c r="AG3167" s="201"/>
      <c r="AH3167" s="201"/>
      <c r="AI3167" s="201"/>
      <c r="AJ3167" s="201"/>
      <c r="AK3167" s="201"/>
      <c r="AL3167" s="201"/>
      <c r="AM3167" s="201"/>
      <c r="AN3167" s="201"/>
      <c r="AO3167" s="201"/>
      <c r="AP3167" s="201"/>
      <c r="AQ3167" s="201"/>
      <c r="AR3167" s="201"/>
      <c r="AS3167" s="201"/>
      <c r="AT3167" s="201"/>
      <c r="AU3167" s="201"/>
      <c r="AV3167" s="201"/>
      <c r="AW3167" s="201"/>
      <c r="AX3167" s="201"/>
      <c r="AY3167" s="201"/>
      <c r="AZ3167" s="201"/>
      <c r="BA3167" s="201"/>
      <c r="BB3167" s="201"/>
      <c r="BC3167" s="201"/>
      <c r="BD3167" s="201"/>
      <c r="BE3167" s="201"/>
      <c r="BF3167" s="201"/>
      <c r="BG3167" s="201"/>
      <c r="BH3167" s="201"/>
      <c r="BI3167" s="201"/>
      <c r="BJ3167" s="201"/>
      <c r="BK3167" s="201"/>
      <c r="BL3167" s="201"/>
      <c r="BM3167" s="201"/>
      <c r="BN3167" s="201"/>
      <c r="BO3167" s="201"/>
      <c r="BP3167" s="201"/>
      <c r="BQ3167" s="201"/>
      <c r="BR3167" s="201"/>
      <c r="BS3167" s="201"/>
      <c r="BT3167" s="201"/>
      <c r="BU3167" s="201"/>
      <c r="BV3167" s="201"/>
      <c r="BW3167" s="201"/>
      <c r="BX3167" s="201"/>
      <c r="BY3167" s="201"/>
      <c r="BZ3167" s="201"/>
      <c r="CA3167" s="201"/>
      <c r="CB3167" s="201"/>
      <c r="CC3167" s="201"/>
      <c r="CD3167" s="201"/>
      <c r="CE3167" s="201"/>
      <c r="CF3167" s="201"/>
      <c r="CG3167" s="201"/>
      <c r="CH3167" s="201"/>
      <c r="CI3167" s="201"/>
      <c r="CJ3167" s="201"/>
      <c r="CK3167" s="201"/>
      <c r="CL3167" s="201"/>
      <c r="CM3167" s="201"/>
      <c r="CN3167" s="201"/>
      <c r="CO3167" s="201"/>
      <c r="CP3167" s="201"/>
      <c r="CQ3167" s="201"/>
      <c r="CR3167" s="201"/>
      <c r="CS3167" s="201"/>
      <c r="CT3167" s="201"/>
      <c r="CU3167" s="201"/>
      <c r="CV3167" s="201"/>
      <c r="CW3167" s="201"/>
      <c r="CX3167" s="201"/>
      <c r="CY3167" s="201"/>
      <c r="CZ3167" s="201"/>
      <c r="DA3167" s="201"/>
      <c r="DB3167" s="201"/>
      <c r="DC3167" s="201"/>
      <c r="DD3167" s="201"/>
      <c r="DE3167" s="201"/>
      <c r="DF3167" s="201"/>
      <c r="DG3167" s="201"/>
      <c r="DH3167" s="201"/>
      <c r="DI3167" s="201"/>
      <c r="DJ3167" s="201"/>
      <c r="DK3167" s="201"/>
      <c r="DL3167" s="201"/>
      <c r="DM3167" s="201"/>
      <c r="DN3167" s="201"/>
      <c r="DO3167" s="201"/>
      <c r="DP3167" s="201"/>
      <c r="DQ3167" s="201"/>
      <c r="DR3167" s="201"/>
      <c r="DS3167" s="201"/>
      <c r="DT3167" s="201"/>
      <c r="DU3167" s="201"/>
      <c r="DV3167" s="201"/>
      <c r="DW3167" s="201"/>
      <c r="DX3167" s="201"/>
      <c r="DY3167" s="201"/>
      <c r="DZ3167" s="201"/>
      <c r="EA3167" s="201"/>
      <c r="EB3167" s="201"/>
      <c r="EC3167" s="201"/>
      <c r="ED3167" s="201"/>
      <c r="EE3167" s="201"/>
      <c r="EF3167" s="201"/>
      <c r="EG3167" s="201"/>
      <c r="EH3167" s="201"/>
      <c r="EI3167" s="201"/>
      <c r="EJ3167" s="201"/>
      <c r="EK3167" s="201"/>
      <c r="EL3167" s="201"/>
      <c r="EM3167" s="201"/>
      <c r="EN3167" s="201"/>
      <c r="EO3167" s="201"/>
      <c r="EP3167" s="201"/>
      <c r="EQ3167" s="201"/>
      <c r="ER3167" s="201"/>
      <c r="ES3167" s="201"/>
      <c r="ET3167" s="201"/>
      <c r="EU3167" s="201"/>
      <c r="EV3167" s="201"/>
      <c r="EW3167" s="201"/>
      <c r="EX3167" s="201"/>
      <c r="EY3167" s="201"/>
      <c r="EZ3167" s="201"/>
      <c r="FA3167" s="201"/>
      <c r="FB3167" s="201"/>
      <c r="FC3167" s="201"/>
      <c r="FD3167" s="201"/>
      <c r="FE3167" s="201"/>
      <c r="FF3167" s="201"/>
      <c r="FG3167" s="201"/>
      <c r="FH3167" s="201"/>
      <c r="FI3167" s="201"/>
      <c r="FJ3167" s="201"/>
      <c r="FK3167" s="201"/>
      <c r="FL3167" s="201"/>
      <c r="FM3167" s="201"/>
      <c r="FN3167" s="201"/>
      <c r="FO3167" s="201"/>
      <c r="FP3167" s="201"/>
      <c r="FQ3167" s="201"/>
      <c r="FR3167" s="201"/>
      <c r="FS3167" s="201"/>
      <c r="FT3167" s="201"/>
      <c r="FU3167" s="201"/>
      <c r="FV3167" s="201"/>
      <c r="FW3167" s="201"/>
      <c r="FX3167" s="201"/>
      <c r="FY3167" s="201"/>
      <c r="FZ3167" s="201"/>
      <c r="GA3167" s="201"/>
      <c r="GB3167" s="201"/>
      <c r="GC3167" s="201"/>
      <c r="GD3167" s="201"/>
      <c r="GE3167" s="201"/>
      <c r="GF3167" s="201"/>
      <c r="GG3167" s="201"/>
      <c r="GH3167" s="201"/>
      <c r="GI3167" s="201"/>
      <c r="GJ3167" s="201"/>
      <c r="GK3167" s="201"/>
      <c r="GL3167" s="201"/>
      <c r="GM3167" s="201"/>
      <c r="GN3167" s="201"/>
      <c r="GO3167" s="201"/>
      <c r="GP3167" s="201"/>
      <c r="GQ3167" s="201"/>
      <c r="GR3167" s="201"/>
      <c r="GS3167" s="201"/>
      <c r="GT3167" s="201"/>
      <c r="GU3167" s="201"/>
      <c r="GV3167" s="201"/>
      <c r="GW3167" s="201"/>
      <c r="GX3167" s="201"/>
      <c r="GY3167" s="201"/>
      <c r="GZ3167" s="201"/>
      <c r="HA3167" s="201"/>
      <c r="HB3167" s="201"/>
      <c r="HC3167" s="201"/>
      <c r="HD3167" s="201"/>
      <c r="HE3167" s="201"/>
      <c r="HF3167" s="201"/>
      <c r="HG3167" s="201"/>
      <c r="HH3167" s="201"/>
      <c r="HI3167" s="201"/>
      <c r="HJ3167" s="201"/>
      <c r="HK3167" s="201"/>
      <c r="HL3167" s="201"/>
      <c r="HM3167" s="201"/>
      <c r="HN3167" s="201"/>
      <c r="HO3167" s="201"/>
      <c r="HP3167" s="201"/>
      <c r="HQ3167" s="201"/>
      <c r="HR3167" s="201"/>
      <c r="HS3167" s="201"/>
      <c r="HT3167" s="201"/>
      <c r="HU3167" s="201"/>
      <c r="HV3167" s="201"/>
      <c r="HW3167" s="201"/>
      <c r="HX3167" s="201"/>
      <c r="HY3167" s="201"/>
      <c r="HZ3167" s="201"/>
      <c r="IA3167" s="201"/>
      <c r="IB3167" s="201"/>
      <c r="IC3167" s="201"/>
      <c r="ID3167" s="201"/>
      <c r="IE3167" s="201"/>
      <c r="IF3167" s="201"/>
      <c r="IG3167" s="201"/>
      <c r="IH3167" s="201"/>
      <c r="II3167" s="201"/>
      <c r="IJ3167" s="201"/>
      <c r="IK3167" s="201"/>
      <c r="IL3167" s="201"/>
      <c r="IM3167" s="201"/>
      <c r="IN3167" s="201"/>
      <c r="IO3167" s="201"/>
      <c r="IP3167" s="201"/>
      <c r="IQ3167" s="201"/>
    </row>
    <row r="3168" spans="1:251" s="200" customFormat="1" x14ac:dyDescent="0.3">
      <c r="A3168" s="286"/>
      <c r="B3168" s="383"/>
      <c r="C3168" s="383"/>
      <c r="D3168" s="384"/>
      <c r="E3168" s="382"/>
      <c r="G3168" s="201"/>
      <c r="H3168" s="201"/>
      <c r="I3168" s="201"/>
      <c r="J3168" s="201"/>
      <c r="K3168" s="201"/>
      <c r="L3168" s="201"/>
      <c r="M3168" s="201"/>
      <c r="N3168" s="201"/>
      <c r="O3168" s="201"/>
      <c r="P3168" s="201"/>
      <c r="Q3168" s="201"/>
      <c r="R3168" s="201"/>
      <c r="S3168" s="201"/>
      <c r="T3168" s="201"/>
      <c r="U3168" s="201"/>
      <c r="V3168" s="201"/>
      <c r="W3168" s="201"/>
      <c r="X3168" s="201"/>
      <c r="Y3168" s="201"/>
      <c r="Z3168" s="201"/>
      <c r="AA3168" s="201"/>
      <c r="AB3168" s="201"/>
      <c r="AC3168" s="201"/>
      <c r="AD3168" s="201"/>
      <c r="AE3168" s="201"/>
      <c r="AF3168" s="201"/>
      <c r="AG3168" s="201"/>
      <c r="AH3168" s="201"/>
      <c r="AI3168" s="201"/>
      <c r="AJ3168" s="201"/>
      <c r="AK3168" s="201"/>
      <c r="AL3168" s="201"/>
      <c r="AM3168" s="201"/>
      <c r="AN3168" s="201"/>
      <c r="AO3168" s="201"/>
      <c r="AP3168" s="201"/>
      <c r="AQ3168" s="201"/>
      <c r="AR3168" s="201"/>
      <c r="AS3168" s="201"/>
      <c r="AT3168" s="201"/>
      <c r="AU3168" s="201"/>
      <c r="AV3168" s="201"/>
      <c r="AW3168" s="201"/>
      <c r="AX3168" s="201"/>
      <c r="AY3168" s="201"/>
      <c r="AZ3168" s="201"/>
      <c r="BA3168" s="201"/>
      <c r="BB3168" s="201"/>
      <c r="BC3168" s="201"/>
      <c r="BD3168" s="201"/>
      <c r="BE3168" s="201"/>
      <c r="BF3168" s="201"/>
      <c r="BG3168" s="201"/>
      <c r="BH3168" s="201"/>
      <c r="BI3168" s="201"/>
      <c r="BJ3168" s="201"/>
      <c r="BK3168" s="201"/>
      <c r="BL3168" s="201"/>
      <c r="BM3168" s="201"/>
      <c r="BN3168" s="201"/>
      <c r="BO3168" s="201"/>
      <c r="BP3168" s="201"/>
      <c r="BQ3168" s="201"/>
      <c r="BR3168" s="201"/>
      <c r="BS3168" s="201"/>
      <c r="BT3168" s="201"/>
      <c r="BU3168" s="201"/>
      <c r="BV3168" s="201"/>
      <c r="BW3168" s="201"/>
      <c r="BX3168" s="201"/>
      <c r="BY3168" s="201"/>
      <c r="BZ3168" s="201"/>
      <c r="CA3168" s="201"/>
      <c r="CB3168" s="201"/>
      <c r="CC3168" s="201"/>
      <c r="CD3168" s="201"/>
      <c r="CE3168" s="201"/>
      <c r="CF3168" s="201"/>
      <c r="CG3168" s="201"/>
      <c r="CH3168" s="201"/>
      <c r="CI3168" s="201"/>
      <c r="CJ3168" s="201"/>
      <c r="CK3168" s="201"/>
      <c r="CL3168" s="201"/>
      <c r="CM3168" s="201"/>
      <c r="CN3168" s="201"/>
      <c r="CO3168" s="201"/>
      <c r="CP3168" s="201"/>
      <c r="CQ3168" s="201"/>
      <c r="CR3168" s="201"/>
      <c r="CS3168" s="201"/>
      <c r="CT3168" s="201"/>
      <c r="CU3168" s="201"/>
      <c r="CV3168" s="201"/>
      <c r="CW3168" s="201"/>
      <c r="CX3168" s="201"/>
      <c r="CY3168" s="201"/>
      <c r="CZ3168" s="201"/>
      <c r="DA3168" s="201"/>
      <c r="DB3168" s="201"/>
      <c r="DC3168" s="201"/>
      <c r="DD3168" s="201"/>
      <c r="DE3168" s="201"/>
      <c r="DF3168" s="201"/>
      <c r="DG3168" s="201"/>
      <c r="DH3168" s="201"/>
      <c r="DI3168" s="201"/>
      <c r="DJ3168" s="201"/>
      <c r="DK3168" s="201"/>
      <c r="DL3168" s="201"/>
      <c r="DM3168" s="201"/>
      <c r="DN3168" s="201"/>
      <c r="DO3168" s="201"/>
      <c r="DP3168" s="201"/>
      <c r="DQ3168" s="201"/>
      <c r="DR3168" s="201"/>
      <c r="DS3168" s="201"/>
      <c r="DT3168" s="201"/>
      <c r="DU3168" s="201"/>
      <c r="DV3168" s="201"/>
      <c r="DW3168" s="201"/>
      <c r="DX3168" s="201"/>
      <c r="DY3168" s="201"/>
      <c r="DZ3168" s="201"/>
      <c r="EA3168" s="201"/>
      <c r="EB3168" s="201"/>
      <c r="EC3168" s="201"/>
      <c r="ED3168" s="201"/>
      <c r="EE3168" s="201"/>
      <c r="EF3168" s="201"/>
      <c r="EG3168" s="201"/>
      <c r="EH3168" s="201"/>
      <c r="EI3168" s="201"/>
      <c r="EJ3168" s="201"/>
      <c r="EK3168" s="201"/>
      <c r="EL3168" s="201"/>
      <c r="EM3168" s="201"/>
      <c r="EN3168" s="201"/>
      <c r="EO3168" s="201"/>
      <c r="EP3168" s="201"/>
      <c r="EQ3168" s="201"/>
      <c r="ER3168" s="201"/>
      <c r="ES3168" s="201"/>
      <c r="ET3168" s="201"/>
      <c r="EU3168" s="201"/>
      <c r="EV3168" s="201"/>
      <c r="EW3168" s="201"/>
      <c r="EX3168" s="201"/>
      <c r="EY3168" s="201"/>
      <c r="EZ3168" s="201"/>
      <c r="FA3168" s="201"/>
      <c r="FB3168" s="201"/>
      <c r="FC3168" s="201"/>
      <c r="FD3168" s="201"/>
      <c r="FE3168" s="201"/>
      <c r="FF3168" s="201"/>
      <c r="FG3168" s="201"/>
      <c r="FH3168" s="201"/>
      <c r="FI3168" s="201"/>
      <c r="FJ3168" s="201"/>
      <c r="FK3168" s="201"/>
      <c r="FL3168" s="201"/>
      <c r="FM3168" s="201"/>
      <c r="FN3168" s="201"/>
      <c r="FO3168" s="201"/>
      <c r="FP3168" s="201"/>
      <c r="FQ3168" s="201"/>
      <c r="FR3168" s="201"/>
      <c r="FS3168" s="201"/>
      <c r="FT3168" s="201"/>
      <c r="FU3168" s="201"/>
      <c r="FV3168" s="201"/>
      <c r="FW3168" s="201"/>
      <c r="FX3168" s="201"/>
      <c r="FY3168" s="201"/>
      <c r="FZ3168" s="201"/>
      <c r="GA3168" s="201"/>
      <c r="GB3168" s="201"/>
      <c r="GC3168" s="201"/>
      <c r="GD3168" s="201"/>
      <c r="GE3168" s="201"/>
      <c r="GF3168" s="201"/>
      <c r="GG3168" s="201"/>
      <c r="GH3168" s="201"/>
      <c r="GI3168" s="201"/>
      <c r="GJ3168" s="201"/>
      <c r="GK3168" s="201"/>
      <c r="GL3168" s="201"/>
      <c r="GM3168" s="201"/>
      <c r="GN3168" s="201"/>
      <c r="GO3168" s="201"/>
      <c r="GP3168" s="201"/>
      <c r="GQ3168" s="201"/>
      <c r="GR3168" s="201"/>
      <c r="GS3168" s="201"/>
      <c r="GT3168" s="201"/>
      <c r="GU3168" s="201"/>
      <c r="GV3168" s="201"/>
      <c r="GW3168" s="201"/>
      <c r="GX3168" s="201"/>
      <c r="GY3168" s="201"/>
      <c r="GZ3168" s="201"/>
      <c r="HA3168" s="201"/>
      <c r="HB3168" s="201"/>
      <c r="HC3168" s="201"/>
      <c r="HD3168" s="201"/>
      <c r="HE3168" s="201"/>
      <c r="HF3168" s="201"/>
      <c r="HG3168" s="201"/>
      <c r="HH3168" s="201"/>
      <c r="HI3168" s="201"/>
      <c r="HJ3168" s="201"/>
      <c r="HK3168" s="201"/>
      <c r="HL3168" s="201"/>
      <c r="HM3168" s="201"/>
      <c r="HN3168" s="201"/>
      <c r="HO3168" s="201"/>
      <c r="HP3168" s="201"/>
      <c r="HQ3168" s="201"/>
      <c r="HR3168" s="201"/>
      <c r="HS3168" s="201"/>
      <c r="HT3168" s="201"/>
      <c r="HU3168" s="201"/>
      <c r="HV3168" s="201"/>
      <c r="HW3168" s="201"/>
      <c r="HX3168" s="201"/>
      <c r="HY3168" s="201"/>
      <c r="HZ3168" s="201"/>
      <c r="IA3168" s="201"/>
      <c r="IB3168" s="201"/>
      <c r="IC3168" s="201"/>
      <c r="ID3168" s="201"/>
      <c r="IE3168" s="201"/>
      <c r="IF3168" s="201"/>
      <c r="IG3168" s="201"/>
      <c r="IH3168" s="201"/>
      <c r="II3168" s="201"/>
      <c r="IJ3168" s="201"/>
      <c r="IK3168" s="201"/>
      <c r="IL3168" s="201"/>
      <c r="IM3168" s="201"/>
      <c r="IN3168" s="201"/>
      <c r="IO3168" s="201"/>
      <c r="IP3168" s="201"/>
      <c r="IQ3168" s="201"/>
    </row>
    <row r="3169" spans="1:251" s="200" customFormat="1" x14ac:dyDescent="0.3">
      <c r="A3169" s="286"/>
      <c r="B3169" s="383"/>
      <c r="C3169" s="383"/>
      <c r="D3169" s="384"/>
      <c r="E3169" s="382"/>
      <c r="G3169" s="201"/>
      <c r="H3169" s="201"/>
      <c r="I3169" s="201"/>
      <c r="J3169" s="201"/>
      <c r="K3169" s="201"/>
      <c r="L3169" s="201"/>
      <c r="M3169" s="201"/>
      <c r="N3169" s="201"/>
      <c r="O3169" s="201"/>
      <c r="P3169" s="201"/>
      <c r="Q3169" s="201"/>
      <c r="R3169" s="201"/>
      <c r="S3169" s="201"/>
      <c r="T3169" s="201"/>
      <c r="U3169" s="201"/>
      <c r="V3169" s="201"/>
      <c r="W3169" s="201"/>
      <c r="X3169" s="201"/>
      <c r="Y3169" s="201"/>
      <c r="Z3169" s="201"/>
      <c r="AA3169" s="201"/>
      <c r="AB3169" s="201"/>
      <c r="AC3169" s="201"/>
      <c r="AD3169" s="201"/>
      <c r="AE3169" s="201"/>
      <c r="AF3169" s="201"/>
      <c r="AG3169" s="201"/>
      <c r="AH3169" s="201"/>
      <c r="AI3169" s="201"/>
      <c r="AJ3169" s="201"/>
      <c r="AK3169" s="201"/>
      <c r="AL3169" s="201"/>
      <c r="AM3169" s="201"/>
      <c r="AN3169" s="201"/>
      <c r="AO3169" s="201"/>
      <c r="AP3169" s="201"/>
      <c r="AQ3169" s="201"/>
      <c r="AR3169" s="201"/>
      <c r="AS3169" s="201"/>
      <c r="AT3169" s="201"/>
      <c r="AU3169" s="201"/>
      <c r="AV3169" s="201"/>
      <c r="AW3169" s="201"/>
      <c r="AX3169" s="201"/>
      <c r="AY3169" s="201"/>
      <c r="AZ3169" s="201"/>
      <c r="BA3169" s="201"/>
      <c r="BB3169" s="201"/>
      <c r="BC3169" s="201"/>
      <c r="BD3169" s="201"/>
      <c r="BE3169" s="201"/>
      <c r="BF3169" s="201"/>
      <c r="BG3169" s="201"/>
      <c r="BH3169" s="201"/>
      <c r="BI3169" s="201"/>
      <c r="BJ3169" s="201"/>
      <c r="BK3169" s="201"/>
      <c r="BL3169" s="201"/>
      <c r="BM3169" s="201"/>
      <c r="BN3169" s="201"/>
      <c r="BO3169" s="201"/>
      <c r="BP3169" s="201"/>
      <c r="BQ3169" s="201"/>
      <c r="BR3169" s="201"/>
      <c r="BS3169" s="201"/>
      <c r="BT3169" s="201"/>
      <c r="BU3169" s="201"/>
      <c r="BV3169" s="201"/>
      <c r="BW3169" s="201"/>
      <c r="BX3169" s="201"/>
      <c r="BY3169" s="201"/>
      <c r="BZ3169" s="201"/>
      <c r="CA3169" s="201"/>
      <c r="CB3169" s="201"/>
      <c r="CC3169" s="201"/>
      <c r="CD3169" s="201"/>
      <c r="CE3169" s="201"/>
      <c r="CF3169" s="201"/>
      <c r="CG3169" s="201"/>
      <c r="CH3169" s="201"/>
      <c r="CI3169" s="201"/>
      <c r="CJ3169" s="201"/>
      <c r="CK3169" s="201"/>
      <c r="CL3169" s="201"/>
      <c r="CM3169" s="201"/>
      <c r="CN3169" s="201"/>
      <c r="CO3169" s="201"/>
      <c r="CP3169" s="201"/>
      <c r="CQ3169" s="201"/>
      <c r="CR3169" s="201"/>
      <c r="CS3169" s="201"/>
      <c r="CT3169" s="201"/>
      <c r="CU3169" s="201"/>
      <c r="CV3169" s="201"/>
      <c r="CW3169" s="201"/>
      <c r="CX3169" s="201"/>
      <c r="CY3169" s="201"/>
      <c r="CZ3169" s="201"/>
      <c r="DA3169" s="201"/>
      <c r="DB3169" s="201"/>
      <c r="DC3169" s="201"/>
      <c r="DD3169" s="201"/>
      <c r="DE3169" s="201"/>
      <c r="DF3169" s="201"/>
      <c r="DG3169" s="201"/>
      <c r="DH3169" s="201"/>
      <c r="DI3169" s="201"/>
      <c r="DJ3169" s="201"/>
      <c r="DK3169" s="201"/>
      <c r="DL3169" s="201"/>
      <c r="DM3169" s="201"/>
      <c r="DN3169" s="201"/>
      <c r="DO3169" s="201"/>
      <c r="DP3169" s="201"/>
      <c r="DQ3169" s="201"/>
      <c r="DR3169" s="201"/>
      <c r="DS3169" s="201"/>
      <c r="DT3169" s="201"/>
      <c r="DU3169" s="201"/>
      <c r="DV3169" s="201"/>
      <c r="DW3169" s="201"/>
      <c r="DX3169" s="201"/>
      <c r="DY3169" s="201"/>
      <c r="DZ3169" s="201"/>
      <c r="EA3169" s="201"/>
      <c r="EB3169" s="201"/>
      <c r="EC3169" s="201"/>
      <c r="ED3169" s="201"/>
      <c r="EE3169" s="201"/>
      <c r="EF3169" s="201"/>
      <c r="EG3169" s="201"/>
      <c r="EH3169" s="201"/>
      <c r="EI3169" s="201"/>
      <c r="EJ3169" s="201"/>
      <c r="EK3169" s="201"/>
      <c r="EL3169" s="201"/>
      <c r="EM3169" s="201"/>
      <c r="EN3169" s="201"/>
      <c r="EO3169" s="201"/>
      <c r="EP3169" s="201"/>
      <c r="EQ3169" s="201"/>
      <c r="ER3169" s="201"/>
      <c r="ES3169" s="201"/>
      <c r="ET3169" s="201"/>
      <c r="EU3169" s="201"/>
      <c r="EV3169" s="201"/>
      <c r="EW3169" s="201"/>
      <c r="EX3169" s="201"/>
      <c r="EY3169" s="201"/>
      <c r="EZ3169" s="201"/>
      <c r="FA3169" s="201"/>
      <c r="FB3169" s="201"/>
      <c r="FC3169" s="201"/>
      <c r="FD3169" s="201"/>
      <c r="FE3169" s="201"/>
      <c r="FF3169" s="201"/>
      <c r="FG3169" s="201"/>
      <c r="FH3169" s="201"/>
      <c r="FI3169" s="201"/>
      <c r="FJ3169" s="201"/>
      <c r="FK3169" s="201"/>
      <c r="FL3169" s="201"/>
      <c r="FM3169" s="201"/>
      <c r="FN3169" s="201"/>
      <c r="FO3169" s="201"/>
      <c r="FP3169" s="201"/>
      <c r="FQ3169" s="201"/>
      <c r="FR3169" s="201"/>
      <c r="FS3169" s="201"/>
      <c r="FT3169" s="201"/>
      <c r="FU3169" s="201"/>
      <c r="FV3169" s="201"/>
      <c r="FW3169" s="201"/>
      <c r="FX3169" s="201"/>
      <c r="FY3169" s="201"/>
      <c r="FZ3169" s="201"/>
      <c r="GA3169" s="201"/>
      <c r="GB3169" s="201"/>
      <c r="GC3169" s="201"/>
      <c r="GD3169" s="201"/>
      <c r="GE3169" s="201"/>
      <c r="GF3169" s="201"/>
      <c r="GG3169" s="201"/>
      <c r="GH3169" s="201"/>
      <c r="GI3169" s="201"/>
      <c r="GJ3169" s="201"/>
      <c r="GK3169" s="201"/>
      <c r="GL3169" s="201"/>
      <c r="GM3169" s="201"/>
      <c r="GN3169" s="201"/>
      <c r="GO3169" s="201"/>
      <c r="GP3169" s="201"/>
      <c r="GQ3169" s="201"/>
      <c r="GR3169" s="201"/>
      <c r="GS3169" s="201"/>
      <c r="GT3169" s="201"/>
      <c r="GU3169" s="201"/>
      <c r="GV3169" s="201"/>
      <c r="GW3169" s="201"/>
      <c r="GX3169" s="201"/>
      <c r="GY3169" s="201"/>
      <c r="GZ3169" s="201"/>
      <c r="HA3169" s="201"/>
      <c r="HB3169" s="201"/>
      <c r="HC3169" s="201"/>
      <c r="HD3169" s="201"/>
      <c r="HE3169" s="201"/>
      <c r="HF3169" s="201"/>
      <c r="HG3169" s="201"/>
      <c r="HH3169" s="201"/>
      <c r="HI3169" s="201"/>
      <c r="HJ3169" s="201"/>
      <c r="HK3169" s="201"/>
      <c r="HL3169" s="201"/>
      <c r="HM3169" s="201"/>
      <c r="HN3169" s="201"/>
      <c r="HO3169" s="201"/>
      <c r="HP3169" s="201"/>
      <c r="HQ3169" s="201"/>
      <c r="HR3169" s="201"/>
      <c r="HS3169" s="201"/>
      <c r="HT3169" s="201"/>
      <c r="HU3169" s="201"/>
      <c r="HV3169" s="201"/>
      <c r="HW3169" s="201"/>
      <c r="HX3169" s="201"/>
      <c r="HY3169" s="201"/>
      <c r="HZ3169" s="201"/>
      <c r="IA3169" s="201"/>
      <c r="IB3169" s="201"/>
      <c r="IC3169" s="201"/>
      <c r="ID3169" s="201"/>
      <c r="IE3169" s="201"/>
      <c r="IF3169" s="201"/>
      <c r="IG3169" s="201"/>
      <c r="IH3169" s="201"/>
      <c r="II3169" s="201"/>
      <c r="IJ3169" s="201"/>
      <c r="IK3169" s="201"/>
      <c r="IL3169" s="201"/>
      <c r="IM3169" s="201"/>
      <c r="IN3169" s="201"/>
      <c r="IO3169" s="201"/>
      <c r="IP3169" s="201"/>
      <c r="IQ3169" s="201"/>
    </row>
    <row r="3170" spans="1:251" s="200" customFormat="1" x14ac:dyDescent="0.3">
      <c r="A3170" s="286"/>
      <c r="B3170" s="383"/>
      <c r="C3170" s="383"/>
      <c r="D3170" s="384"/>
      <c r="E3170" s="382"/>
      <c r="G3170" s="201"/>
      <c r="H3170" s="201"/>
      <c r="I3170" s="201"/>
      <c r="J3170" s="201"/>
      <c r="K3170" s="201"/>
      <c r="L3170" s="201"/>
      <c r="M3170" s="201"/>
      <c r="N3170" s="201"/>
      <c r="O3170" s="201"/>
      <c r="P3170" s="201"/>
      <c r="Q3170" s="201"/>
      <c r="R3170" s="201"/>
      <c r="S3170" s="201"/>
      <c r="T3170" s="201"/>
      <c r="U3170" s="201"/>
      <c r="V3170" s="201"/>
      <c r="W3170" s="201"/>
      <c r="X3170" s="201"/>
      <c r="Y3170" s="201"/>
      <c r="Z3170" s="201"/>
      <c r="AA3170" s="201"/>
      <c r="AB3170" s="201"/>
      <c r="AC3170" s="201"/>
      <c r="AD3170" s="201"/>
      <c r="AE3170" s="201"/>
      <c r="AF3170" s="201"/>
      <c r="AG3170" s="201"/>
      <c r="AH3170" s="201"/>
      <c r="AI3170" s="201"/>
      <c r="AJ3170" s="201"/>
      <c r="AK3170" s="201"/>
      <c r="AL3170" s="201"/>
      <c r="AM3170" s="201"/>
      <c r="AN3170" s="201"/>
      <c r="AO3170" s="201"/>
      <c r="AP3170" s="201"/>
      <c r="AQ3170" s="201"/>
      <c r="AR3170" s="201"/>
      <c r="AS3170" s="201"/>
      <c r="AT3170" s="201"/>
      <c r="AU3170" s="201"/>
      <c r="AV3170" s="201"/>
      <c r="AW3170" s="201"/>
      <c r="AX3170" s="201"/>
      <c r="AY3170" s="201"/>
      <c r="AZ3170" s="201"/>
      <c r="BA3170" s="201"/>
      <c r="BB3170" s="201"/>
      <c r="BC3170" s="201"/>
      <c r="BD3170" s="201"/>
      <c r="BE3170" s="201"/>
      <c r="BF3170" s="201"/>
      <c r="BG3170" s="201"/>
      <c r="BH3170" s="201"/>
      <c r="BI3170" s="201"/>
      <c r="BJ3170" s="201"/>
      <c r="BK3170" s="201"/>
      <c r="BL3170" s="201"/>
      <c r="BM3170" s="201"/>
      <c r="BN3170" s="201"/>
      <c r="BO3170" s="201"/>
      <c r="BP3170" s="201"/>
      <c r="BQ3170" s="201"/>
      <c r="BR3170" s="201"/>
      <c r="BS3170" s="201"/>
      <c r="BT3170" s="201"/>
      <c r="BU3170" s="201"/>
      <c r="BV3170" s="201"/>
      <c r="BW3170" s="201"/>
      <c r="BX3170" s="201"/>
      <c r="BY3170" s="201"/>
      <c r="BZ3170" s="201"/>
      <c r="CA3170" s="201"/>
      <c r="CB3170" s="201"/>
      <c r="CC3170" s="201"/>
      <c r="CD3170" s="201"/>
      <c r="CE3170" s="201"/>
      <c r="CF3170" s="201"/>
      <c r="CG3170" s="201"/>
      <c r="CH3170" s="201"/>
      <c r="CI3170" s="201"/>
      <c r="CJ3170" s="201"/>
      <c r="CK3170" s="201"/>
      <c r="CL3170" s="201"/>
      <c r="CM3170" s="201"/>
      <c r="CN3170" s="201"/>
      <c r="CO3170" s="201"/>
      <c r="CP3170" s="201"/>
      <c r="CQ3170" s="201"/>
      <c r="CR3170" s="201"/>
      <c r="CS3170" s="201"/>
      <c r="CT3170" s="201"/>
      <c r="CU3170" s="201"/>
      <c r="CV3170" s="201"/>
      <c r="CW3170" s="201"/>
      <c r="CX3170" s="201"/>
      <c r="CY3170" s="201"/>
      <c r="CZ3170" s="201"/>
      <c r="DA3170" s="201"/>
      <c r="DB3170" s="201"/>
      <c r="DC3170" s="201"/>
      <c r="DD3170" s="201"/>
      <c r="DE3170" s="201"/>
      <c r="DF3170" s="201"/>
      <c r="DG3170" s="201"/>
      <c r="DH3170" s="201"/>
      <c r="DI3170" s="201"/>
      <c r="DJ3170" s="201"/>
      <c r="DK3170" s="201"/>
      <c r="DL3170" s="201"/>
      <c r="DM3170" s="201"/>
      <c r="DN3170" s="201"/>
      <c r="DO3170" s="201"/>
      <c r="DP3170" s="201"/>
      <c r="DQ3170" s="201"/>
      <c r="DR3170" s="201"/>
      <c r="DS3170" s="201"/>
      <c r="DT3170" s="201"/>
      <c r="DU3170" s="201"/>
      <c r="DV3170" s="201"/>
      <c r="DW3170" s="201"/>
      <c r="DX3170" s="201"/>
      <c r="DY3170" s="201"/>
      <c r="DZ3170" s="201"/>
      <c r="EA3170" s="201"/>
      <c r="EB3170" s="201"/>
      <c r="EC3170" s="201"/>
      <c r="ED3170" s="201"/>
      <c r="EE3170" s="201"/>
      <c r="EF3170" s="201"/>
      <c r="EG3170" s="201"/>
      <c r="EH3170" s="201"/>
      <c r="EI3170" s="201"/>
      <c r="EJ3170" s="201"/>
      <c r="EK3170" s="201"/>
      <c r="EL3170" s="201"/>
      <c r="EM3170" s="201"/>
      <c r="EN3170" s="201"/>
      <c r="EO3170" s="201"/>
      <c r="EP3170" s="201"/>
      <c r="EQ3170" s="201"/>
      <c r="ER3170" s="201"/>
      <c r="ES3170" s="201"/>
      <c r="ET3170" s="201"/>
      <c r="EU3170" s="201"/>
      <c r="EV3170" s="201"/>
      <c r="EW3170" s="201"/>
      <c r="EX3170" s="201"/>
      <c r="EY3170" s="201"/>
      <c r="EZ3170" s="201"/>
      <c r="FA3170" s="201"/>
      <c r="FB3170" s="201"/>
      <c r="FC3170" s="201"/>
      <c r="FD3170" s="201"/>
      <c r="FE3170" s="201"/>
      <c r="FF3170" s="201"/>
      <c r="FG3170" s="201"/>
      <c r="FH3170" s="201"/>
      <c r="FI3170" s="201"/>
      <c r="FJ3170" s="201"/>
      <c r="FK3170" s="201"/>
      <c r="FL3170" s="201"/>
      <c r="FM3170" s="201"/>
      <c r="FN3170" s="201"/>
      <c r="FO3170" s="201"/>
      <c r="FP3170" s="201"/>
      <c r="FQ3170" s="201"/>
      <c r="FR3170" s="201"/>
      <c r="FS3170" s="201"/>
      <c r="FT3170" s="201"/>
      <c r="FU3170" s="201"/>
      <c r="FV3170" s="201"/>
      <c r="FW3170" s="201"/>
      <c r="FX3170" s="201"/>
      <c r="FY3170" s="201"/>
      <c r="FZ3170" s="201"/>
      <c r="GA3170" s="201"/>
      <c r="GB3170" s="201"/>
      <c r="GC3170" s="201"/>
      <c r="GD3170" s="201"/>
      <c r="GE3170" s="201"/>
      <c r="GF3170" s="201"/>
      <c r="GG3170" s="201"/>
      <c r="GH3170" s="201"/>
      <c r="GI3170" s="201"/>
      <c r="GJ3170" s="201"/>
      <c r="GK3170" s="201"/>
      <c r="GL3170" s="201"/>
      <c r="GM3170" s="201"/>
      <c r="GN3170" s="201"/>
      <c r="GO3170" s="201"/>
      <c r="GP3170" s="201"/>
      <c r="GQ3170" s="201"/>
      <c r="GR3170" s="201"/>
      <c r="GS3170" s="201"/>
      <c r="GT3170" s="201"/>
      <c r="GU3170" s="201"/>
      <c r="GV3170" s="201"/>
      <c r="GW3170" s="201"/>
      <c r="GX3170" s="201"/>
      <c r="GY3170" s="201"/>
      <c r="GZ3170" s="201"/>
      <c r="HA3170" s="201"/>
      <c r="HB3170" s="201"/>
      <c r="HC3170" s="201"/>
      <c r="HD3170" s="201"/>
      <c r="HE3170" s="201"/>
      <c r="HF3170" s="201"/>
      <c r="HG3170" s="201"/>
      <c r="HH3170" s="201"/>
      <c r="HI3170" s="201"/>
      <c r="HJ3170" s="201"/>
      <c r="HK3170" s="201"/>
      <c r="HL3170" s="201"/>
      <c r="HM3170" s="201"/>
      <c r="HN3170" s="201"/>
      <c r="HO3170" s="201"/>
      <c r="HP3170" s="201"/>
      <c r="HQ3170" s="201"/>
      <c r="HR3170" s="201"/>
      <c r="HS3170" s="201"/>
      <c r="HT3170" s="201"/>
      <c r="HU3170" s="201"/>
      <c r="HV3170" s="201"/>
      <c r="HW3170" s="201"/>
      <c r="HX3170" s="201"/>
      <c r="HY3170" s="201"/>
      <c r="HZ3170" s="201"/>
      <c r="IA3170" s="201"/>
      <c r="IB3170" s="201"/>
      <c r="IC3170" s="201"/>
      <c r="ID3170" s="201"/>
      <c r="IE3170" s="201"/>
      <c r="IF3170" s="201"/>
      <c r="IG3170" s="201"/>
      <c r="IH3170" s="201"/>
      <c r="II3170" s="201"/>
      <c r="IJ3170" s="201"/>
      <c r="IK3170" s="201"/>
      <c r="IL3170" s="201"/>
      <c r="IM3170" s="201"/>
      <c r="IN3170" s="201"/>
      <c r="IO3170" s="201"/>
      <c r="IP3170" s="201"/>
      <c r="IQ3170" s="201"/>
    </row>
    <row r="3171" spans="1:251" s="200" customFormat="1" x14ac:dyDescent="0.3">
      <c r="A3171" s="286"/>
      <c r="B3171" s="383"/>
      <c r="C3171" s="383"/>
      <c r="D3171" s="384"/>
      <c r="E3171" s="382"/>
      <c r="G3171" s="201"/>
      <c r="H3171" s="201"/>
      <c r="I3171" s="201"/>
      <c r="J3171" s="201"/>
      <c r="K3171" s="201"/>
      <c r="L3171" s="201"/>
      <c r="M3171" s="201"/>
      <c r="N3171" s="201"/>
      <c r="O3171" s="201"/>
      <c r="P3171" s="201"/>
      <c r="Q3171" s="201"/>
      <c r="R3171" s="201"/>
      <c r="S3171" s="201"/>
      <c r="T3171" s="201"/>
      <c r="U3171" s="201"/>
      <c r="V3171" s="201"/>
      <c r="W3171" s="201"/>
      <c r="X3171" s="201"/>
      <c r="Y3171" s="201"/>
      <c r="Z3171" s="201"/>
      <c r="AA3171" s="201"/>
      <c r="AB3171" s="201"/>
      <c r="AC3171" s="201"/>
      <c r="AD3171" s="201"/>
      <c r="AE3171" s="201"/>
      <c r="AF3171" s="201"/>
      <c r="AG3171" s="201"/>
      <c r="AH3171" s="201"/>
      <c r="AI3171" s="201"/>
      <c r="AJ3171" s="201"/>
      <c r="AK3171" s="201"/>
      <c r="AL3171" s="201"/>
      <c r="AM3171" s="201"/>
      <c r="AN3171" s="201"/>
      <c r="AO3171" s="201"/>
      <c r="AP3171" s="201"/>
      <c r="AQ3171" s="201"/>
      <c r="AR3171" s="201"/>
      <c r="AS3171" s="201"/>
      <c r="AT3171" s="201"/>
      <c r="AU3171" s="201"/>
      <c r="AV3171" s="201"/>
      <c r="AW3171" s="201"/>
      <c r="AX3171" s="201"/>
      <c r="AY3171" s="201"/>
      <c r="AZ3171" s="201"/>
      <c r="BA3171" s="201"/>
      <c r="BB3171" s="201"/>
      <c r="BC3171" s="201"/>
      <c r="BD3171" s="201"/>
      <c r="BE3171" s="201"/>
      <c r="BF3171" s="201"/>
      <c r="BG3171" s="201"/>
      <c r="BH3171" s="201"/>
      <c r="BI3171" s="201"/>
      <c r="BJ3171" s="201"/>
      <c r="BK3171" s="201"/>
      <c r="BL3171" s="201"/>
      <c r="BM3171" s="201"/>
      <c r="BN3171" s="201"/>
      <c r="BO3171" s="201"/>
      <c r="BP3171" s="201"/>
      <c r="BQ3171" s="201"/>
      <c r="BR3171" s="201"/>
      <c r="BS3171" s="201"/>
      <c r="BT3171" s="201"/>
      <c r="BU3171" s="201"/>
      <c r="BV3171" s="201"/>
      <c r="BW3171" s="201"/>
      <c r="BX3171" s="201"/>
      <c r="BY3171" s="201"/>
      <c r="BZ3171" s="201"/>
      <c r="CA3171" s="201"/>
      <c r="CB3171" s="201"/>
      <c r="CC3171" s="201"/>
      <c r="CD3171" s="201"/>
      <c r="CE3171" s="201"/>
      <c r="CF3171" s="201"/>
      <c r="CG3171" s="201"/>
      <c r="CH3171" s="201"/>
      <c r="CI3171" s="201"/>
      <c r="CJ3171" s="201"/>
      <c r="CK3171" s="201"/>
      <c r="CL3171" s="201"/>
      <c r="CM3171" s="201"/>
      <c r="CN3171" s="201"/>
      <c r="CO3171" s="201"/>
      <c r="CP3171" s="201"/>
      <c r="CQ3171" s="201"/>
      <c r="CR3171" s="201"/>
      <c r="CS3171" s="201"/>
      <c r="CT3171" s="201"/>
      <c r="CU3171" s="201"/>
      <c r="CV3171" s="201"/>
      <c r="CW3171" s="201"/>
      <c r="CX3171" s="201"/>
      <c r="CY3171" s="201"/>
      <c r="CZ3171" s="201"/>
      <c r="DA3171" s="201"/>
      <c r="DB3171" s="201"/>
      <c r="DC3171" s="201"/>
      <c r="DD3171" s="201"/>
      <c r="DE3171" s="201"/>
      <c r="DF3171" s="201"/>
      <c r="DG3171" s="201"/>
      <c r="DH3171" s="201"/>
      <c r="DI3171" s="201"/>
      <c r="DJ3171" s="201"/>
      <c r="DK3171" s="201"/>
      <c r="DL3171" s="201"/>
      <c r="DM3171" s="201"/>
      <c r="DN3171" s="201"/>
      <c r="DO3171" s="201"/>
      <c r="DP3171" s="201"/>
      <c r="DQ3171" s="201"/>
      <c r="DR3171" s="201"/>
      <c r="DS3171" s="201"/>
      <c r="DT3171" s="201"/>
      <c r="DU3171" s="201"/>
      <c r="DV3171" s="201"/>
      <c r="DW3171" s="201"/>
      <c r="DX3171" s="201"/>
      <c r="DY3171" s="201"/>
      <c r="DZ3171" s="201"/>
      <c r="EA3171" s="201"/>
      <c r="EB3171" s="201"/>
      <c r="EC3171" s="201"/>
      <c r="ED3171" s="201"/>
      <c r="EE3171" s="201"/>
      <c r="EF3171" s="201"/>
      <c r="EG3171" s="201"/>
      <c r="EH3171" s="201"/>
      <c r="EI3171" s="201"/>
      <c r="EJ3171" s="201"/>
      <c r="EK3171" s="201"/>
      <c r="EL3171" s="201"/>
      <c r="EM3171" s="201"/>
      <c r="EN3171" s="201"/>
      <c r="EO3171" s="201"/>
      <c r="EP3171" s="201"/>
      <c r="EQ3171" s="201"/>
      <c r="ER3171" s="201"/>
      <c r="ES3171" s="201"/>
      <c r="ET3171" s="201"/>
      <c r="EU3171" s="201"/>
      <c r="EV3171" s="201"/>
      <c r="EW3171" s="201"/>
      <c r="EX3171" s="201"/>
      <c r="EY3171" s="201"/>
      <c r="EZ3171" s="201"/>
      <c r="FA3171" s="201"/>
      <c r="FB3171" s="201"/>
      <c r="FC3171" s="201"/>
      <c r="FD3171" s="201"/>
      <c r="FE3171" s="201"/>
      <c r="FF3171" s="201"/>
      <c r="FG3171" s="201"/>
      <c r="FH3171" s="201"/>
      <c r="FI3171" s="201"/>
      <c r="FJ3171" s="201"/>
      <c r="FK3171" s="201"/>
      <c r="FL3171" s="201"/>
      <c r="FM3171" s="201"/>
      <c r="FN3171" s="201"/>
      <c r="FO3171" s="201"/>
      <c r="FP3171" s="201"/>
      <c r="FQ3171" s="201"/>
      <c r="FR3171" s="201"/>
      <c r="FS3171" s="201"/>
      <c r="FT3171" s="201"/>
      <c r="FU3171" s="201"/>
      <c r="FV3171" s="201"/>
      <c r="FW3171" s="201"/>
      <c r="FX3171" s="201"/>
      <c r="FY3171" s="201"/>
      <c r="FZ3171" s="201"/>
      <c r="GA3171" s="201"/>
      <c r="GB3171" s="201"/>
      <c r="GC3171" s="201"/>
      <c r="GD3171" s="201"/>
      <c r="GE3171" s="201"/>
      <c r="GF3171" s="201"/>
      <c r="GG3171" s="201"/>
      <c r="GH3171" s="201"/>
      <c r="GI3171" s="201"/>
      <c r="GJ3171" s="201"/>
      <c r="GK3171" s="201"/>
      <c r="GL3171" s="201"/>
      <c r="GM3171" s="201"/>
      <c r="GN3171" s="201"/>
      <c r="GO3171" s="201"/>
      <c r="GP3171" s="201"/>
      <c r="GQ3171" s="201"/>
      <c r="GR3171" s="201"/>
      <c r="GS3171" s="201"/>
      <c r="GT3171" s="201"/>
      <c r="GU3171" s="201"/>
      <c r="GV3171" s="201"/>
      <c r="GW3171" s="201"/>
      <c r="GX3171" s="201"/>
      <c r="GY3171" s="201"/>
      <c r="GZ3171" s="201"/>
      <c r="HA3171" s="201"/>
      <c r="HB3171" s="201"/>
      <c r="HC3171" s="201"/>
      <c r="HD3171" s="201"/>
      <c r="HE3171" s="201"/>
      <c r="HF3171" s="201"/>
      <c r="HG3171" s="201"/>
      <c r="HH3171" s="201"/>
      <c r="HI3171" s="201"/>
      <c r="HJ3171" s="201"/>
      <c r="HK3171" s="201"/>
      <c r="HL3171" s="201"/>
      <c r="HM3171" s="201"/>
      <c r="HN3171" s="201"/>
      <c r="HO3171" s="201"/>
      <c r="HP3171" s="201"/>
      <c r="HQ3171" s="201"/>
      <c r="HR3171" s="201"/>
      <c r="HS3171" s="201"/>
      <c r="HT3171" s="201"/>
      <c r="HU3171" s="201"/>
      <c r="HV3171" s="201"/>
      <c r="HW3171" s="201"/>
      <c r="HX3171" s="201"/>
      <c r="HY3171" s="201"/>
      <c r="HZ3171" s="201"/>
      <c r="IA3171" s="201"/>
      <c r="IB3171" s="201"/>
      <c r="IC3171" s="201"/>
      <c r="ID3171" s="201"/>
      <c r="IE3171" s="201"/>
      <c r="IF3171" s="201"/>
      <c r="IG3171" s="201"/>
      <c r="IH3171" s="201"/>
      <c r="II3171" s="201"/>
      <c r="IJ3171" s="201"/>
      <c r="IK3171" s="201"/>
      <c r="IL3171" s="201"/>
      <c r="IM3171" s="201"/>
      <c r="IN3171" s="201"/>
      <c r="IO3171" s="201"/>
      <c r="IP3171" s="201"/>
      <c r="IQ3171" s="201"/>
    </row>
    <row r="3172" spans="1:251" s="200" customFormat="1" x14ac:dyDescent="0.3">
      <c r="A3172" s="286"/>
      <c r="B3172" s="383"/>
      <c r="C3172" s="383"/>
      <c r="D3172" s="384"/>
      <c r="E3172" s="382"/>
      <c r="G3172" s="201"/>
      <c r="H3172" s="201"/>
      <c r="I3172" s="201"/>
      <c r="J3172" s="201"/>
      <c r="K3172" s="201"/>
      <c r="L3172" s="201"/>
      <c r="M3172" s="201"/>
      <c r="N3172" s="201"/>
      <c r="O3172" s="201"/>
      <c r="P3172" s="201"/>
      <c r="Q3172" s="201"/>
      <c r="R3172" s="201"/>
      <c r="S3172" s="201"/>
      <c r="T3172" s="201"/>
      <c r="U3172" s="201"/>
      <c r="V3172" s="201"/>
      <c r="W3172" s="201"/>
      <c r="X3172" s="201"/>
      <c r="Y3172" s="201"/>
      <c r="Z3172" s="201"/>
      <c r="AA3172" s="201"/>
      <c r="AB3172" s="201"/>
      <c r="AC3172" s="201"/>
      <c r="AD3172" s="201"/>
      <c r="AE3172" s="201"/>
      <c r="AF3172" s="201"/>
      <c r="AG3172" s="201"/>
      <c r="AH3172" s="201"/>
      <c r="AI3172" s="201"/>
      <c r="AJ3172" s="201"/>
      <c r="AK3172" s="201"/>
      <c r="AL3172" s="201"/>
      <c r="AM3172" s="201"/>
      <c r="AN3172" s="201"/>
      <c r="AO3172" s="201"/>
      <c r="AP3172" s="201"/>
      <c r="AQ3172" s="201"/>
      <c r="AR3172" s="201"/>
      <c r="AS3172" s="201"/>
      <c r="AT3172" s="201"/>
      <c r="AU3172" s="201"/>
      <c r="AV3172" s="201"/>
      <c r="AW3172" s="201"/>
      <c r="AX3172" s="201"/>
      <c r="AY3172" s="201"/>
      <c r="AZ3172" s="201"/>
      <c r="BA3172" s="201"/>
      <c r="BB3172" s="201"/>
      <c r="BC3172" s="201"/>
      <c r="BD3172" s="201"/>
      <c r="BE3172" s="201"/>
      <c r="BF3172" s="201"/>
      <c r="BG3172" s="201"/>
      <c r="BH3172" s="201"/>
      <c r="BI3172" s="201"/>
      <c r="BJ3172" s="201"/>
      <c r="BK3172" s="201"/>
      <c r="BL3172" s="201"/>
      <c r="BM3172" s="201"/>
      <c r="BN3172" s="201"/>
      <c r="BO3172" s="201"/>
      <c r="BP3172" s="201"/>
      <c r="BQ3172" s="201"/>
      <c r="BR3172" s="201"/>
      <c r="BS3172" s="201"/>
      <c r="BT3172" s="201"/>
      <c r="BU3172" s="201"/>
      <c r="BV3172" s="201"/>
      <c r="BW3172" s="201"/>
      <c r="BX3172" s="201"/>
      <c r="BY3172" s="201"/>
      <c r="BZ3172" s="201"/>
      <c r="CA3172" s="201"/>
      <c r="CB3172" s="201"/>
      <c r="CC3172" s="201"/>
      <c r="CD3172" s="201"/>
      <c r="CE3172" s="201"/>
      <c r="CF3172" s="201"/>
      <c r="CG3172" s="201"/>
      <c r="CH3172" s="201"/>
      <c r="CI3172" s="201"/>
      <c r="CJ3172" s="201"/>
      <c r="CK3172" s="201"/>
      <c r="CL3172" s="201"/>
      <c r="CM3172" s="201"/>
      <c r="CN3172" s="201"/>
      <c r="CO3172" s="201"/>
      <c r="CP3172" s="201"/>
      <c r="CQ3172" s="201"/>
      <c r="CR3172" s="201"/>
      <c r="CS3172" s="201"/>
      <c r="CT3172" s="201"/>
      <c r="CU3172" s="201"/>
      <c r="CV3172" s="201"/>
      <c r="CW3172" s="201"/>
      <c r="CX3172" s="201"/>
      <c r="CY3172" s="201"/>
      <c r="CZ3172" s="201"/>
      <c r="DA3172" s="201"/>
      <c r="DB3172" s="201"/>
      <c r="DC3172" s="201"/>
      <c r="DD3172" s="201"/>
      <c r="DE3172" s="201"/>
      <c r="DF3172" s="201"/>
      <c r="DG3172" s="201"/>
      <c r="DH3172" s="201"/>
      <c r="DI3172" s="201"/>
      <c r="DJ3172" s="201"/>
      <c r="DK3172" s="201"/>
      <c r="DL3172" s="201"/>
      <c r="DM3172" s="201"/>
      <c r="DN3172" s="201"/>
      <c r="DO3172" s="201"/>
      <c r="DP3172" s="201"/>
      <c r="DQ3172" s="201"/>
      <c r="DR3172" s="201"/>
      <c r="DS3172" s="201"/>
      <c r="DT3172" s="201"/>
      <c r="DU3172" s="201"/>
      <c r="DV3172" s="201"/>
      <c r="DW3172" s="201"/>
      <c r="DX3172" s="201"/>
      <c r="DY3172" s="201"/>
      <c r="DZ3172" s="201"/>
      <c r="EA3172" s="201"/>
      <c r="EB3172" s="201"/>
      <c r="EC3172" s="201"/>
      <c r="ED3172" s="201"/>
      <c r="EE3172" s="201"/>
      <c r="EF3172" s="201"/>
      <c r="EG3172" s="201"/>
      <c r="EH3172" s="201"/>
      <c r="EI3172" s="201"/>
      <c r="EJ3172" s="201"/>
      <c r="EK3172" s="201"/>
      <c r="EL3172" s="201"/>
      <c r="EM3172" s="201"/>
      <c r="EN3172" s="201"/>
      <c r="EO3172" s="201"/>
      <c r="EP3172" s="201"/>
      <c r="EQ3172" s="201"/>
      <c r="ER3172" s="201"/>
      <c r="ES3172" s="201"/>
      <c r="ET3172" s="201"/>
      <c r="EU3172" s="201"/>
      <c r="EV3172" s="201"/>
      <c r="EW3172" s="201"/>
      <c r="EX3172" s="201"/>
      <c r="EY3172" s="201"/>
      <c r="EZ3172" s="201"/>
      <c r="FA3172" s="201"/>
      <c r="FB3172" s="201"/>
      <c r="FC3172" s="201"/>
      <c r="FD3172" s="201"/>
      <c r="FE3172" s="201"/>
      <c r="FF3172" s="201"/>
      <c r="FG3172" s="201"/>
      <c r="FH3172" s="201"/>
      <c r="FI3172" s="201"/>
      <c r="FJ3172" s="201"/>
      <c r="FK3172" s="201"/>
      <c r="FL3172" s="201"/>
      <c r="FM3172" s="201"/>
      <c r="FN3172" s="201"/>
      <c r="FO3172" s="201"/>
      <c r="FP3172" s="201"/>
      <c r="FQ3172" s="201"/>
      <c r="FR3172" s="201"/>
      <c r="FS3172" s="201"/>
      <c r="FT3172" s="201"/>
      <c r="FU3172" s="201"/>
      <c r="FV3172" s="201"/>
      <c r="FW3172" s="201"/>
      <c r="FX3172" s="201"/>
      <c r="FY3172" s="201"/>
      <c r="FZ3172" s="201"/>
      <c r="GA3172" s="201"/>
      <c r="GB3172" s="201"/>
      <c r="GC3172" s="201"/>
      <c r="GD3172" s="201"/>
      <c r="GE3172" s="201"/>
      <c r="GF3172" s="201"/>
      <c r="GG3172" s="201"/>
      <c r="GH3172" s="201"/>
      <c r="GI3172" s="201"/>
      <c r="GJ3172" s="201"/>
      <c r="GK3172" s="201"/>
      <c r="GL3172" s="201"/>
      <c r="GM3172" s="201"/>
      <c r="GN3172" s="201"/>
      <c r="GO3172" s="201"/>
      <c r="GP3172" s="201"/>
      <c r="GQ3172" s="201"/>
      <c r="GR3172" s="201"/>
      <c r="GS3172" s="201"/>
      <c r="GT3172" s="201"/>
      <c r="GU3172" s="201"/>
      <c r="GV3172" s="201"/>
      <c r="GW3172" s="201"/>
      <c r="GX3172" s="201"/>
      <c r="GY3172" s="201"/>
      <c r="GZ3172" s="201"/>
      <c r="HA3172" s="201"/>
      <c r="HB3172" s="201"/>
      <c r="HC3172" s="201"/>
      <c r="HD3172" s="201"/>
      <c r="HE3172" s="201"/>
      <c r="HF3172" s="201"/>
      <c r="HG3172" s="201"/>
      <c r="HH3172" s="201"/>
      <c r="HI3172" s="201"/>
      <c r="HJ3172" s="201"/>
      <c r="HK3172" s="201"/>
      <c r="HL3172" s="201"/>
      <c r="HM3172" s="201"/>
      <c r="HN3172" s="201"/>
      <c r="HO3172" s="201"/>
      <c r="HP3172" s="201"/>
      <c r="HQ3172" s="201"/>
      <c r="HR3172" s="201"/>
      <c r="HS3172" s="201"/>
      <c r="HT3172" s="201"/>
      <c r="HU3172" s="201"/>
      <c r="HV3172" s="201"/>
      <c r="HW3172" s="201"/>
      <c r="HX3172" s="201"/>
      <c r="HY3172" s="201"/>
      <c r="HZ3172" s="201"/>
      <c r="IA3172" s="201"/>
      <c r="IB3172" s="201"/>
      <c r="IC3172" s="201"/>
      <c r="ID3172" s="201"/>
      <c r="IE3172" s="201"/>
      <c r="IF3172" s="201"/>
      <c r="IG3172" s="201"/>
      <c r="IH3172" s="201"/>
      <c r="II3172" s="201"/>
      <c r="IJ3172" s="201"/>
      <c r="IK3172" s="201"/>
      <c r="IL3172" s="201"/>
      <c r="IM3172" s="201"/>
      <c r="IN3172" s="201"/>
      <c r="IO3172" s="201"/>
      <c r="IP3172" s="201"/>
      <c r="IQ3172" s="201"/>
    </row>
    <row r="3173" spans="1:251" s="200" customFormat="1" x14ac:dyDescent="0.3">
      <c r="A3173" s="286"/>
      <c r="B3173" s="383"/>
      <c r="C3173" s="383"/>
      <c r="D3173" s="384"/>
      <c r="E3173" s="382"/>
      <c r="G3173" s="201"/>
      <c r="H3173" s="201"/>
      <c r="I3173" s="201"/>
      <c r="J3173" s="201"/>
      <c r="K3173" s="201"/>
      <c r="L3173" s="201"/>
      <c r="M3173" s="201"/>
      <c r="N3173" s="201"/>
      <c r="O3173" s="201"/>
      <c r="P3173" s="201"/>
      <c r="Q3173" s="201"/>
      <c r="R3173" s="201"/>
      <c r="S3173" s="201"/>
      <c r="T3173" s="201"/>
      <c r="U3173" s="201"/>
      <c r="V3173" s="201"/>
      <c r="W3173" s="201"/>
      <c r="X3173" s="201"/>
      <c r="Y3173" s="201"/>
      <c r="Z3173" s="201"/>
      <c r="AA3173" s="201"/>
      <c r="AB3173" s="201"/>
      <c r="AC3173" s="201"/>
      <c r="AD3173" s="201"/>
      <c r="AE3173" s="201"/>
      <c r="AF3173" s="201"/>
      <c r="AG3173" s="201"/>
      <c r="AH3173" s="201"/>
      <c r="AI3173" s="201"/>
      <c r="AJ3173" s="201"/>
      <c r="AK3173" s="201"/>
      <c r="AL3173" s="201"/>
      <c r="AM3173" s="201"/>
      <c r="AN3173" s="201"/>
      <c r="AO3173" s="201"/>
      <c r="AP3173" s="201"/>
      <c r="AQ3173" s="201"/>
      <c r="AR3173" s="201"/>
      <c r="AS3173" s="201"/>
      <c r="AT3173" s="201"/>
      <c r="AU3173" s="201"/>
      <c r="AV3173" s="201"/>
      <c r="AW3173" s="201"/>
      <c r="AX3173" s="201"/>
      <c r="AY3173" s="201"/>
      <c r="AZ3173" s="201"/>
      <c r="BA3173" s="201"/>
      <c r="BB3173" s="201"/>
      <c r="BC3173" s="201"/>
      <c r="BD3173" s="201"/>
      <c r="BE3173" s="201"/>
      <c r="BF3173" s="201"/>
      <c r="BG3173" s="201"/>
      <c r="BH3173" s="201"/>
      <c r="BI3173" s="201"/>
      <c r="BJ3173" s="201"/>
      <c r="BK3173" s="201"/>
      <c r="BL3173" s="201"/>
      <c r="BM3173" s="201"/>
      <c r="BN3173" s="201"/>
      <c r="BO3173" s="201"/>
      <c r="BP3173" s="201"/>
      <c r="BQ3173" s="201"/>
      <c r="BR3173" s="201"/>
      <c r="BS3173" s="201"/>
      <c r="BT3173" s="201"/>
      <c r="BU3173" s="201"/>
      <c r="BV3173" s="201"/>
      <c r="BW3173" s="201"/>
      <c r="BX3173" s="201"/>
      <c r="BY3173" s="201"/>
      <c r="BZ3173" s="201"/>
      <c r="CA3173" s="201"/>
      <c r="CB3173" s="201"/>
      <c r="CC3173" s="201"/>
      <c r="CD3173" s="201"/>
      <c r="CE3173" s="201"/>
      <c r="CF3173" s="201"/>
      <c r="CG3173" s="201"/>
      <c r="CH3173" s="201"/>
      <c r="CI3173" s="201"/>
      <c r="CJ3173" s="201"/>
      <c r="CK3173" s="201"/>
      <c r="CL3173" s="201"/>
      <c r="CM3173" s="201"/>
      <c r="CN3173" s="201"/>
      <c r="CO3173" s="201"/>
      <c r="CP3173" s="201"/>
      <c r="CQ3173" s="201"/>
      <c r="CR3173" s="201"/>
      <c r="CS3173" s="201"/>
      <c r="CT3173" s="201"/>
      <c r="CU3173" s="201"/>
      <c r="CV3173" s="201"/>
      <c r="CW3173" s="201"/>
      <c r="CX3173" s="201"/>
      <c r="CY3173" s="201"/>
      <c r="CZ3173" s="201"/>
      <c r="DA3173" s="201"/>
      <c r="DB3173" s="201"/>
      <c r="DC3173" s="201"/>
      <c r="DD3173" s="201"/>
      <c r="DE3173" s="201"/>
      <c r="DF3173" s="201"/>
      <c r="DG3173" s="201"/>
      <c r="DH3173" s="201"/>
      <c r="DI3173" s="201"/>
      <c r="DJ3173" s="201"/>
      <c r="DK3173" s="201"/>
      <c r="DL3173" s="201"/>
      <c r="DM3173" s="201"/>
      <c r="DN3173" s="201"/>
      <c r="DO3173" s="201"/>
      <c r="DP3173" s="201"/>
      <c r="DQ3173" s="201"/>
      <c r="DR3173" s="201"/>
      <c r="DS3173" s="201"/>
      <c r="DT3173" s="201"/>
      <c r="DU3173" s="201"/>
      <c r="DV3173" s="201"/>
      <c r="DW3173" s="201"/>
      <c r="DX3173" s="201"/>
      <c r="DY3173" s="201"/>
      <c r="DZ3173" s="201"/>
      <c r="EA3173" s="201"/>
      <c r="EB3173" s="201"/>
      <c r="EC3173" s="201"/>
      <c r="ED3173" s="201"/>
      <c r="EE3173" s="201"/>
      <c r="EF3173" s="201"/>
      <c r="EG3173" s="201"/>
      <c r="EH3173" s="201"/>
      <c r="EI3173" s="201"/>
      <c r="EJ3173" s="201"/>
      <c r="EK3173" s="201"/>
      <c r="EL3173" s="201"/>
      <c r="EM3173" s="201"/>
      <c r="EN3173" s="201"/>
      <c r="EO3173" s="201"/>
      <c r="EP3173" s="201"/>
      <c r="EQ3173" s="201"/>
      <c r="ER3173" s="201"/>
      <c r="ES3173" s="201"/>
      <c r="ET3173" s="201"/>
      <c r="EU3173" s="201"/>
      <c r="EV3173" s="201"/>
      <c r="EW3173" s="201"/>
      <c r="EX3173" s="201"/>
      <c r="EY3173" s="201"/>
      <c r="EZ3173" s="201"/>
      <c r="FA3173" s="201"/>
      <c r="FB3173" s="201"/>
      <c r="FC3173" s="201"/>
      <c r="FD3173" s="201"/>
      <c r="FE3173" s="201"/>
      <c r="FF3173" s="201"/>
      <c r="FG3173" s="201"/>
      <c r="FH3173" s="201"/>
      <c r="FI3173" s="201"/>
      <c r="FJ3173" s="201"/>
      <c r="FK3173" s="201"/>
      <c r="FL3173" s="201"/>
      <c r="FM3173" s="201"/>
      <c r="FN3173" s="201"/>
      <c r="FO3173" s="201"/>
      <c r="FP3173" s="201"/>
      <c r="FQ3173" s="201"/>
      <c r="FR3173" s="201"/>
      <c r="FS3173" s="201"/>
      <c r="FT3173" s="201"/>
      <c r="FU3173" s="201"/>
      <c r="FV3173" s="201"/>
      <c r="FW3173" s="201"/>
      <c r="FX3173" s="201"/>
      <c r="FY3173" s="201"/>
      <c r="FZ3173" s="201"/>
      <c r="GA3173" s="201"/>
      <c r="GB3173" s="201"/>
      <c r="GC3173" s="201"/>
      <c r="GD3173" s="201"/>
      <c r="GE3173" s="201"/>
      <c r="GF3173" s="201"/>
      <c r="GG3173" s="201"/>
      <c r="GH3173" s="201"/>
      <c r="GI3173" s="201"/>
      <c r="GJ3173" s="201"/>
      <c r="GK3173" s="201"/>
      <c r="GL3173" s="201"/>
      <c r="GM3173" s="201"/>
      <c r="GN3173" s="201"/>
      <c r="GO3173" s="201"/>
      <c r="GP3173" s="201"/>
      <c r="GQ3173" s="201"/>
      <c r="GR3173" s="201"/>
      <c r="GS3173" s="201"/>
      <c r="GT3173" s="201"/>
      <c r="GU3173" s="201"/>
      <c r="GV3173" s="201"/>
      <c r="GW3173" s="201"/>
      <c r="GX3173" s="201"/>
      <c r="GY3173" s="201"/>
      <c r="GZ3173" s="201"/>
      <c r="HA3173" s="201"/>
      <c r="HB3173" s="201"/>
      <c r="HC3173" s="201"/>
      <c r="HD3173" s="201"/>
      <c r="HE3173" s="201"/>
      <c r="HF3173" s="201"/>
      <c r="HG3173" s="201"/>
      <c r="HH3173" s="201"/>
      <c r="HI3173" s="201"/>
      <c r="HJ3173" s="201"/>
      <c r="HK3173" s="201"/>
      <c r="HL3173" s="201"/>
      <c r="HM3173" s="201"/>
      <c r="HN3173" s="201"/>
      <c r="HO3173" s="201"/>
      <c r="HP3173" s="201"/>
      <c r="HQ3173" s="201"/>
      <c r="HR3173" s="201"/>
      <c r="HS3173" s="201"/>
      <c r="HT3173" s="201"/>
      <c r="HU3173" s="201"/>
      <c r="HV3173" s="201"/>
      <c r="HW3173" s="201"/>
      <c r="HX3173" s="201"/>
      <c r="HY3173" s="201"/>
      <c r="HZ3173" s="201"/>
      <c r="IA3173" s="201"/>
      <c r="IB3173" s="201"/>
      <c r="IC3173" s="201"/>
      <c r="ID3173" s="201"/>
      <c r="IE3173" s="201"/>
      <c r="IF3173" s="201"/>
      <c r="IG3173" s="201"/>
      <c r="IH3173" s="201"/>
      <c r="II3173" s="201"/>
      <c r="IJ3173" s="201"/>
      <c r="IK3173" s="201"/>
      <c r="IL3173" s="201"/>
      <c r="IM3173" s="201"/>
      <c r="IN3173" s="201"/>
      <c r="IO3173" s="201"/>
      <c r="IP3173" s="201"/>
      <c r="IQ3173" s="201"/>
    </row>
    <row r="3174" spans="1:251" s="200" customFormat="1" x14ac:dyDescent="0.3">
      <c r="A3174" s="286"/>
      <c r="B3174" s="383"/>
      <c r="C3174" s="383"/>
      <c r="D3174" s="384"/>
      <c r="E3174" s="382"/>
      <c r="G3174" s="201"/>
      <c r="H3174" s="201"/>
      <c r="I3174" s="201"/>
      <c r="J3174" s="201"/>
      <c r="K3174" s="201"/>
      <c r="L3174" s="201"/>
      <c r="M3174" s="201"/>
      <c r="N3174" s="201"/>
      <c r="O3174" s="201"/>
      <c r="P3174" s="201"/>
      <c r="Q3174" s="201"/>
      <c r="R3174" s="201"/>
      <c r="S3174" s="201"/>
      <c r="T3174" s="201"/>
      <c r="U3174" s="201"/>
      <c r="V3174" s="201"/>
      <c r="W3174" s="201"/>
      <c r="X3174" s="201"/>
      <c r="Y3174" s="201"/>
      <c r="Z3174" s="201"/>
      <c r="AA3174" s="201"/>
      <c r="AB3174" s="201"/>
      <c r="AC3174" s="201"/>
      <c r="AD3174" s="201"/>
      <c r="AE3174" s="201"/>
      <c r="AF3174" s="201"/>
      <c r="AG3174" s="201"/>
      <c r="AH3174" s="201"/>
      <c r="AI3174" s="201"/>
      <c r="AJ3174" s="201"/>
      <c r="AK3174" s="201"/>
      <c r="AL3174" s="201"/>
      <c r="AM3174" s="201"/>
      <c r="AN3174" s="201"/>
      <c r="AO3174" s="201"/>
      <c r="AP3174" s="201"/>
      <c r="AQ3174" s="201"/>
      <c r="AR3174" s="201"/>
      <c r="AS3174" s="201"/>
      <c r="AT3174" s="201"/>
      <c r="AU3174" s="201"/>
      <c r="AV3174" s="201"/>
      <c r="AW3174" s="201"/>
      <c r="AX3174" s="201"/>
      <c r="AY3174" s="201"/>
      <c r="AZ3174" s="201"/>
      <c r="BA3174" s="201"/>
      <c r="BB3174" s="201"/>
      <c r="BC3174" s="201"/>
      <c r="BD3174" s="201"/>
      <c r="BE3174" s="201"/>
      <c r="BF3174" s="201"/>
      <c r="BG3174" s="201"/>
      <c r="BH3174" s="201"/>
      <c r="BI3174" s="201"/>
      <c r="BJ3174" s="201"/>
      <c r="BK3174" s="201"/>
      <c r="BL3174" s="201"/>
      <c r="BM3174" s="201"/>
      <c r="BN3174" s="201"/>
      <c r="BO3174" s="201"/>
      <c r="BP3174" s="201"/>
      <c r="BQ3174" s="201"/>
      <c r="BR3174" s="201"/>
      <c r="BS3174" s="201"/>
      <c r="BT3174" s="201"/>
      <c r="BU3174" s="201"/>
      <c r="BV3174" s="201"/>
      <c r="BW3174" s="201"/>
      <c r="BX3174" s="201"/>
      <c r="BY3174" s="201"/>
      <c r="BZ3174" s="201"/>
      <c r="CA3174" s="201"/>
      <c r="CB3174" s="201"/>
      <c r="CC3174" s="201"/>
      <c r="CD3174" s="201"/>
      <c r="CE3174" s="201"/>
      <c r="CF3174" s="201"/>
      <c r="CG3174" s="201"/>
      <c r="CH3174" s="201"/>
      <c r="CI3174" s="201"/>
      <c r="CJ3174" s="201"/>
      <c r="CK3174" s="201"/>
      <c r="CL3174" s="201"/>
      <c r="CM3174" s="201"/>
      <c r="CN3174" s="201"/>
      <c r="CO3174" s="201"/>
      <c r="CP3174" s="201"/>
      <c r="CQ3174" s="201"/>
      <c r="CR3174" s="201"/>
      <c r="CS3174" s="201"/>
      <c r="CT3174" s="201"/>
      <c r="CU3174" s="201"/>
      <c r="CV3174" s="201"/>
      <c r="CW3174" s="201"/>
      <c r="CX3174" s="201"/>
      <c r="CY3174" s="201"/>
      <c r="CZ3174" s="201"/>
      <c r="DA3174" s="201"/>
      <c r="DB3174" s="201"/>
      <c r="DC3174" s="201"/>
      <c r="DD3174" s="201"/>
      <c r="DE3174" s="201"/>
      <c r="DF3174" s="201"/>
      <c r="DG3174" s="201"/>
      <c r="DH3174" s="201"/>
      <c r="DI3174" s="201"/>
      <c r="DJ3174" s="201"/>
      <c r="DK3174" s="201"/>
      <c r="DL3174" s="201"/>
      <c r="DM3174" s="201"/>
      <c r="DN3174" s="201"/>
      <c r="DO3174" s="201"/>
      <c r="DP3174" s="201"/>
      <c r="DQ3174" s="201"/>
      <c r="DR3174" s="201"/>
      <c r="DS3174" s="201"/>
      <c r="DT3174" s="201"/>
      <c r="DU3174" s="201"/>
      <c r="DV3174" s="201"/>
      <c r="DW3174" s="201"/>
      <c r="DX3174" s="201"/>
      <c r="DY3174" s="201"/>
      <c r="DZ3174" s="201"/>
      <c r="EA3174" s="201"/>
      <c r="EB3174" s="201"/>
      <c r="EC3174" s="201"/>
      <c r="ED3174" s="201"/>
      <c r="EE3174" s="201"/>
      <c r="EF3174" s="201"/>
      <c r="EG3174" s="201"/>
      <c r="EH3174" s="201"/>
      <c r="EI3174" s="201"/>
      <c r="EJ3174" s="201"/>
      <c r="EK3174" s="201"/>
      <c r="EL3174" s="201"/>
      <c r="EM3174" s="201"/>
      <c r="EN3174" s="201"/>
      <c r="EO3174" s="201"/>
      <c r="EP3174" s="201"/>
      <c r="EQ3174" s="201"/>
      <c r="ER3174" s="201"/>
      <c r="ES3174" s="201"/>
      <c r="ET3174" s="201"/>
      <c r="EU3174" s="201"/>
      <c r="EV3174" s="201"/>
      <c r="EW3174" s="201"/>
      <c r="EX3174" s="201"/>
      <c r="EY3174" s="201"/>
      <c r="EZ3174" s="201"/>
      <c r="FA3174" s="201"/>
      <c r="FB3174" s="201"/>
      <c r="FC3174" s="201"/>
      <c r="FD3174" s="201"/>
      <c r="FE3174" s="201"/>
      <c r="FF3174" s="201"/>
      <c r="FG3174" s="201"/>
      <c r="FH3174" s="201"/>
      <c r="FI3174" s="201"/>
      <c r="FJ3174" s="201"/>
      <c r="FK3174" s="201"/>
      <c r="FL3174" s="201"/>
      <c r="FM3174" s="201"/>
      <c r="FN3174" s="201"/>
      <c r="FO3174" s="201"/>
      <c r="FP3174" s="201"/>
      <c r="FQ3174" s="201"/>
      <c r="FR3174" s="201"/>
      <c r="FS3174" s="201"/>
      <c r="FT3174" s="201"/>
      <c r="FU3174" s="201"/>
      <c r="FV3174" s="201"/>
      <c r="FW3174" s="201"/>
      <c r="FX3174" s="201"/>
      <c r="FY3174" s="201"/>
      <c r="FZ3174" s="201"/>
      <c r="GA3174" s="201"/>
      <c r="GB3174" s="201"/>
      <c r="GC3174" s="201"/>
      <c r="GD3174" s="201"/>
      <c r="GE3174" s="201"/>
      <c r="GF3174" s="201"/>
      <c r="GG3174" s="201"/>
      <c r="GH3174" s="201"/>
      <c r="GI3174" s="201"/>
      <c r="GJ3174" s="201"/>
      <c r="GK3174" s="201"/>
      <c r="GL3174" s="201"/>
      <c r="GM3174" s="201"/>
      <c r="GN3174" s="201"/>
      <c r="GO3174" s="201"/>
      <c r="GP3174" s="201"/>
      <c r="GQ3174" s="201"/>
      <c r="GR3174" s="201"/>
      <c r="GS3174" s="201"/>
      <c r="GT3174" s="201"/>
      <c r="GU3174" s="201"/>
      <c r="GV3174" s="201"/>
      <c r="GW3174" s="201"/>
      <c r="GX3174" s="201"/>
      <c r="GY3174" s="201"/>
      <c r="GZ3174" s="201"/>
      <c r="HA3174" s="201"/>
      <c r="HB3174" s="201"/>
      <c r="HC3174" s="201"/>
      <c r="HD3174" s="201"/>
      <c r="HE3174" s="201"/>
      <c r="HF3174" s="201"/>
      <c r="HG3174" s="201"/>
      <c r="HH3174" s="201"/>
      <c r="HI3174" s="201"/>
      <c r="HJ3174" s="201"/>
      <c r="HK3174" s="201"/>
      <c r="HL3174" s="201"/>
      <c r="HM3174" s="201"/>
      <c r="HN3174" s="201"/>
      <c r="HO3174" s="201"/>
      <c r="HP3174" s="201"/>
      <c r="HQ3174" s="201"/>
      <c r="HR3174" s="201"/>
      <c r="HS3174" s="201"/>
      <c r="HT3174" s="201"/>
      <c r="HU3174" s="201"/>
      <c r="HV3174" s="201"/>
      <c r="HW3174" s="201"/>
      <c r="HX3174" s="201"/>
      <c r="HY3174" s="201"/>
      <c r="HZ3174" s="201"/>
      <c r="IA3174" s="201"/>
      <c r="IB3174" s="201"/>
      <c r="IC3174" s="201"/>
      <c r="ID3174" s="201"/>
      <c r="IE3174" s="201"/>
      <c r="IF3174" s="201"/>
      <c r="IG3174" s="201"/>
      <c r="IH3174" s="201"/>
      <c r="II3174" s="201"/>
      <c r="IJ3174" s="201"/>
      <c r="IK3174" s="201"/>
      <c r="IL3174" s="201"/>
      <c r="IM3174" s="201"/>
      <c r="IN3174" s="201"/>
      <c r="IO3174" s="201"/>
      <c r="IP3174" s="201"/>
      <c r="IQ3174" s="201"/>
    </row>
    <row r="3175" spans="1:251" s="200" customFormat="1" x14ac:dyDescent="0.3">
      <c r="A3175" s="286"/>
      <c r="B3175" s="383"/>
      <c r="C3175" s="383"/>
      <c r="D3175" s="384"/>
      <c r="E3175" s="382"/>
      <c r="G3175" s="201"/>
      <c r="H3175" s="201"/>
      <c r="I3175" s="201"/>
      <c r="J3175" s="201"/>
      <c r="K3175" s="201"/>
      <c r="L3175" s="201"/>
      <c r="M3175" s="201"/>
      <c r="N3175" s="201"/>
      <c r="O3175" s="201"/>
      <c r="P3175" s="201"/>
      <c r="Q3175" s="201"/>
      <c r="R3175" s="201"/>
      <c r="S3175" s="201"/>
      <c r="T3175" s="201"/>
      <c r="U3175" s="201"/>
      <c r="V3175" s="201"/>
      <c r="W3175" s="201"/>
      <c r="X3175" s="201"/>
      <c r="Y3175" s="201"/>
      <c r="Z3175" s="201"/>
      <c r="AA3175" s="201"/>
      <c r="AB3175" s="201"/>
      <c r="AC3175" s="201"/>
      <c r="AD3175" s="201"/>
      <c r="AE3175" s="201"/>
      <c r="AF3175" s="201"/>
      <c r="AG3175" s="201"/>
      <c r="AH3175" s="201"/>
      <c r="AI3175" s="201"/>
      <c r="AJ3175" s="201"/>
      <c r="AK3175" s="201"/>
      <c r="AL3175" s="201"/>
      <c r="AM3175" s="201"/>
      <c r="AN3175" s="201"/>
      <c r="AO3175" s="201"/>
      <c r="AP3175" s="201"/>
      <c r="AQ3175" s="201"/>
      <c r="AR3175" s="201"/>
      <c r="AS3175" s="201"/>
      <c r="AT3175" s="201"/>
      <c r="AU3175" s="201"/>
      <c r="AV3175" s="201"/>
      <c r="AW3175" s="201"/>
      <c r="AX3175" s="201"/>
      <c r="AY3175" s="201"/>
      <c r="AZ3175" s="201"/>
      <c r="BA3175" s="201"/>
      <c r="BB3175" s="201"/>
      <c r="BC3175" s="201"/>
      <c r="BD3175" s="201"/>
      <c r="BE3175" s="201"/>
      <c r="BF3175" s="201"/>
      <c r="BG3175" s="201"/>
      <c r="BH3175" s="201"/>
      <c r="BI3175" s="201"/>
      <c r="BJ3175" s="201"/>
      <c r="BK3175" s="201"/>
      <c r="BL3175" s="201"/>
      <c r="BM3175" s="201"/>
      <c r="BN3175" s="201"/>
      <c r="BO3175" s="201"/>
      <c r="BP3175" s="201"/>
      <c r="BQ3175" s="201"/>
      <c r="BR3175" s="201"/>
      <c r="BS3175" s="201"/>
      <c r="BT3175" s="201"/>
      <c r="BU3175" s="201"/>
      <c r="BV3175" s="201"/>
      <c r="BW3175" s="201"/>
      <c r="BX3175" s="201"/>
      <c r="BY3175" s="201"/>
      <c r="BZ3175" s="201"/>
      <c r="CA3175" s="201"/>
      <c r="CB3175" s="201"/>
      <c r="CC3175" s="201"/>
      <c r="CD3175" s="201"/>
      <c r="CE3175" s="201"/>
      <c r="CF3175" s="201"/>
      <c r="CG3175" s="201"/>
      <c r="CH3175" s="201"/>
      <c r="CI3175" s="201"/>
      <c r="CJ3175" s="201"/>
      <c r="CK3175" s="201"/>
      <c r="CL3175" s="201"/>
      <c r="CM3175" s="201"/>
      <c r="CN3175" s="201"/>
      <c r="CO3175" s="201"/>
      <c r="CP3175" s="201"/>
      <c r="CQ3175" s="201"/>
      <c r="CR3175" s="201"/>
      <c r="CS3175" s="201"/>
      <c r="CT3175" s="201"/>
      <c r="CU3175" s="201"/>
      <c r="CV3175" s="201"/>
      <c r="CW3175" s="201"/>
      <c r="CX3175" s="201"/>
      <c r="CY3175" s="201"/>
      <c r="CZ3175" s="201"/>
      <c r="DA3175" s="201"/>
      <c r="DB3175" s="201"/>
      <c r="DC3175" s="201"/>
      <c r="DD3175" s="201"/>
      <c r="DE3175" s="201"/>
      <c r="DF3175" s="201"/>
      <c r="DG3175" s="201"/>
      <c r="DH3175" s="201"/>
      <c r="DI3175" s="201"/>
      <c r="DJ3175" s="201"/>
      <c r="DK3175" s="201"/>
      <c r="DL3175" s="201"/>
      <c r="DM3175" s="201"/>
      <c r="DN3175" s="201"/>
      <c r="DO3175" s="201"/>
      <c r="DP3175" s="201"/>
      <c r="DQ3175" s="201"/>
      <c r="DR3175" s="201"/>
      <c r="DS3175" s="201"/>
      <c r="DT3175" s="201"/>
      <c r="DU3175" s="201"/>
      <c r="DV3175" s="201"/>
      <c r="DW3175" s="201"/>
      <c r="DX3175" s="201"/>
      <c r="DY3175" s="201"/>
      <c r="DZ3175" s="201"/>
      <c r="EA3175" s="201"/>
      <c r="EB3175" s="201"/>
      <c r="EC3175" s="201"/>
      <c r="ED3175" s="201"/>
      <c r="EE3175" s="201"/>
      <c r="EF3175" s="201"/>
      <c r="EG3175" s="201"/>
      <c r="EH3175" s="201"/>
      <c r="EI3175" s="201"/>
      <c r="EJ3175" s="201"/>
      <c r="EK3175" s="201"/>
      <c r="EL3175" s="201"/>
      <c r="EM3175" s="201"/>
      <c r="EN3175" s="201"/>
      <c r="EO3175" s="201"/>
      <c r="EP3175" s="201"/>
      <c r="EQ3175" s="201"/>
      <c r="ER3175" s="201"/>
      <c r="ES3175" s="201"/>
      <c r="ET3175" s="201"/>
      <c r="EU3175" s="201"/>
      <c r="EV3175" s="201"/>
      <c r="EW3175" s="201"/>
      <c r="EX3175" s="201"/>
      <c r="EY3175" s="201"/>
      <c r="EZ3175" s="201"/>
      <c r="FA3175" s="201"/>
      <c r="FB3175" s="201"/>
      <c r="FC3175" s="201"/>
      <c r="FD3175" s="201"/>
      <c r="FE3175" s="201"/>
      <c r="FF3175" s="201"/>
      <c r="FG3175" s="201"/>
      <c r="FH3175" s="201"/>
      <c r="FI3175" s="201"/>
      <c r="FJ3175" s="201"/>
      <c r="FK3175" s="201"/>
      <c r="FL3175" s="201"/>
      <c r="FM3175" s="201"/>
      <c r="FN3175" s="201"/>
      <c r="FO3175" s="201"/>
      <c r="FP3175" s="201"/>
      <c r="FQ3175" s="201"/>
      <c r="FR3175" s="201"/>
      <c r="FS3175" s="201"/>
      <c r="FT3175" s="201"/>
      <c r="FU3175" s="201"/>
      <c r="FV3175" s="201"/>
      <c r="FW3175" s="201"/>
      <c r="FX3175" s="201"/>
      <c r="FY3175" s="201"/>
      <c r="FZ3175" s="201"/>
      <c r="GA3175" s="201"/>
      <c r="GB3175" s="201"/>
      <c r="GC3175" s="201"/>
      <c r="GD3175" s="201"/>
      <c r="GE3175" s="201"/>
      <c r="GF3175" s="201"/>
      <c r="GG3175" s="201"/>
      <c r="GH3175" s="201"/>
      <c r="GI3175" s="201"/>
      <c r="GJ3175" s="201"/>
      <c r="GK3175" s="201"/>
      <c r="GL3175" s="201"/>
      <c r="GM3175" s="201"/>
      <c r="GN3175" s="201"/>
      <c r="GO3175" s="201"/>
      <c r="GP3175" s="201"/>
      <c r="GQ3175" s="201"/>
      <c r="GR3175" s="201"/>
      <c r="GS3175" s="201"/>
      <c r="GT3175" s="201"/>
      <c r="GU3175" s="201"/>
      <c r="GV3175" s="201"/>
      <c r="GW3175" s="201"/>
      <c r="GX3175" s="201"/>
      <c r="GY3175" s="201"/>
      <c r="GZ3175" s="201"/>
      <c r="HA3175" s="201"/>
      <c r="HB3175" s="201"/>
      <c r="HC3175" s="201"/>
      <c r="HD3175" s="201"/>
      <c r="HE3175" s="201"/>
      <c r="HF3175" s="201"/>
      <c r="HG3175" s="201"/>
      <c r="HH3175" s="201"/>
      <c r="HI3175" s="201"/>
      <c r="HJ3175" s="201"/>
      <c r="HK3175" s="201"/>
      <c r="HL3175" s="201"/>
      <c r="HM3175" s="201"/>
      <c r="HN3175" s="201"/>
      <c r="HO3175" s="201"/>
      <c r="HP3175" s="201"/>
      <c r="HQ3175" s="201"/>
      <c r="HR3175" s="201"/>
      <c r="HS3175" s="201"/>
      <c r="HT3175" s="201"/>
      <c r="HU3175" s="201"/>
      <c r="HV3175" s="201"/>
      <c r="HW3175" s="201"/>
      <c r="HX3175" s="201"/>
      <c r="HY3175" s="201"/>
      <c r="HZ3175" s="201"/>
      <c r="IA3175" s="201"/>
      <c r="IB3175" s="201"/>
      <c r="IC3175" s="201"/>
      <c r="ID3175" s="201"/>
      <c r="IE3175" s="201"/>
      <c r="IF3175" s="201"/>
      <c r="IG3175" s="201"/>
      <c r="IH3175" s="201"/>
      <c r="II3175" s="201"/>
      <c r="IJ3175" s="201"/>
      <c r="IK3175" s="201"/>
      <c r="IL3175" s="201"/>
      <c r="IM3175" s="201"/>
      <c r="IN3175" s="201"/>
      <c r="IO3175" s="201"/>
      <c r="IP3175" s="201"/>
      <c r="IQ3175" s="201"/>
    </row>
    <row r="3176" spans="1:251" s="200" customFormat="1" x14ac:dyDescent="0.3">
      <c r="A3176" s="286"/>
      <c r="B3176" s="383"/>
      <c r="C3176" s="383"/>
      <c r="D3176" s="384"/>
      <c r="E3176" s="382"/>
      <c r="G3176" s="201"/>
      <c r="H3176" s="201"/>
      <c r="I3176" s="201"/>
      <c r="J3176" s="201"/>
      <c r="K3176" s="201"/>
      <c r="L3176" s="201"/>
      <c r="M3176" s="201"/>
      <c r="N3176" s="201"/>
      <c r="O3176" s="201"/>
      <c r="P3176" s="201"/>
      <c r="Q3176" s="201"/>
      <c r="R3176" s="201"/>
      <c r="S3176" s="201"/>
      <c r="T3176" s="201"/>
      <c r="U3176" s="201"/>
      <c r="V3176" s="201"/>
      <c r="W3176" s="201"/>
      <c r="X3176" s="201"/>
      <c r="Y3176" s="201"/>
      <c r="Z3176" s="201"/>
      <c r="AA3176" s="201"/>
      <c r="AB3176" s="201"/>
      <c r="AC3176" s="201"/>
      <c r="AD3176" s="201"/>
      <c r="AE3176" s="201"/>
      <c r="AF3176" s="201"/>
      <c r="AG3176" s="201"/>
      <c r="AH3176" s="201"/>
      <c r="AI3176" s="201"/>
      <c r="AJ3176" s="201"/>
      <c r="AK3176" s="201"/>
      <c r="AL3176" s="201"/>
      <c r="AM3176" s="201"/>
      <c r="AN3176" s="201"/>
      <c r="AO3176" s="201"/>
      <c r="AP3176" s="201"/>
      <c r="AQ3176" s="201"/>
      <c r="AR3176" s="201"/>
      <c r="AS3176" s="201"/>
      <c r="AT3176" s="201"/>
      <c r="AU3176" s="201"/>
      <c r="AV3176" s="201"/>
      <c r="AW3176" s="201"/>
      <c r="AX3176" s="201"/>
      <c r="AY3176" s="201"/>
      <c r="AZ3176" s="201"/>
      <c r="BA3176" s="201"/>
      <c r="BB3176" s="201"/>
      <c r="BC3176" s="201"/>
      <c r="BD3176" s="201"/>
      <c r="BE3176" s="201"/>
      <c r="BF3176" s="201"/>
      <c r="BG3176" s="201"/>
      <c r="BH3176" s="201"/>
      <c r="BI3176" s="201"/>
      <c r="BJ3176" s="201"/>
      <c r="BK3176" s="201"/>
      <c r="BL3176" s="201"/>
      <c r="BM3176" s="201"/>
      <c r="BN3176" s="201"/>
      <c r="BO3176" s="201"/>
      <c r="BP3176" s="201"/>
      <c r="BQ3176" s="201"/>
      <c r="BR3176" s="201"/>
      <c r="BS3176" s="201"/>
      <c r="BT3176" s="201"/>
      <c r="BU3176" s="201"/>
      <c r="BV3176" s="201"/>
      <c r="BW3176" s="201"/>
      <c r="BX3176" s="201"/>
      <c r="BY3176" s="201"/>
      <c r="BZ3176" s="201"/>
      <c r="CA3176" s="201"/>
      <c r="CB3176" s="201"/>
      <c r="CC3176" s="201"/>
      <c r="CD3176" s="201"/>
      <c r="CE3176" s="201"/>
      <c r="CF3176" s="201"/>
      <c r="CG3176" s="201"/>
      <c r="CH3176" s="201"/>
      <c r="CI3176" s="201"/>
      <c r="CJ3176" s="201"/>
      <c r="CK3176" s="201"/>
      <c r="CL3176" s="201"/>
      <c r="CM3176" s="201"/>
      <c r="CN3176" s="201"/>
      <c r="CO3176" s="201"/>
      <c r="CP3176" s="201"/>
      <c r="CQ3176" s="201"/>
      <c r="CR3176" s="201"/>
      <c r="CS3176" s="201"/>
      <c r="CT3176" s="201"/>
      <c r="CU3176" s="201"/>
      <c r="CV3176" s="201"/>
      <c r="CW3176" s="201"/>
      <c r="CX3176" s="201"/>
      <c r="CY3176" s="201"/>
      <c r="CZ3176" s="201"/>
      <c r="DA3176" s="201"/>
      <c r="DB3176" s="201"/>
      <c r="DC3176" s="201"/>
      <c r="DD3176" s="201"/>
      <c r="DE3176" s="201"/>
      <c r="DF3176" s="201"/>
      <c r="DG3176" s="201"/>
      <c r="DH3176" s="201"/>
      <c r="DI3176" s="201"/>
      <c r="DJ3176" s="201"/>
      <c r="DK3176" s="201"/>
      <c r="DL3176" s="201"/>
      <c r="DM3176" s="201"/>
      <c r="DN3176" s="201"/>
      <c r="DO3176" s="201"/>
      <c r="DP3176" s="201"/>
      <c r="DQ3176" s="201"/>
      <c r="DR3176" s="201"/>
      <c r="DS3176" s="201"/>
      <c r="DT3176" s="201"/>
      <c r="DU3176" s="201"/>
      <c r="DV3176" s="201"/>
      <c r="DW3176" s="201"/>
      <c r="DX3176" s="201"/>
      <c r="DY3176" s="201"/>
      <c r="DZ3176" s="201"/>
      <c r="EA3176" s="201"/>
      <c r="EB3176" s="201"/>
      <c r="EC3176" s="201"/>
      <c r="ED3176" s="201"/>
      <c r="EE3176" s="201"/>
      <c r="EF3176" s="201"/>
      <c r="EG3176" s="201"/>
      <c r="EH3176" s="201"/>
      <c r="EI3176" s="201"/>
      <c r="EJ3176" s="201"/>
      <c r="EK3176" s="201"/>
      <c r="EL3176" s="201"/>
      <c r="EM3176" s="201"/>
      <c r="EN3176" s="201"/>
      <c r="EO3176" s="201"/>
      <c r="EP3176" s="201"/>
      <c r="EQ3176" s="201"/>
      <c r="ER3176" s="201"/>
      <c r="ES3176" s="201"/>
      <c r="ET3176" s="201"/>
      <c r="EU3176" s="201"/>
      <c r="EV3176" s="201"/>
      <c r="EW3176" s="201"/>
      <c r="EX3176" s="201"/>
      <c r="EY3176" s="201"/>
      <c r="EZ3176" s="201"/>
      <c r="FA3176" s="201"/>
      <c r="FB3176" s="201"/>
      <c r="FC3176" s="201"/>
      <c r="FD3176" s="201"/>
      <c r="FE3176" s="201"/>
      <c r="FF3176" s="201"/>
      <c r="FG3176" s="201"/>
      <c r="FH3176" s="201"/>
      <c r="FI3176" s="201"/>
      <c r="FJ3176" s="201"/>
      <c r="FK3176" s="201"/>
      <c r="FL3176" s="201"/>
      <c r="FM3176" s="201"/>
      <c r="FN3176" s="201"/>
      <c r="FO3176" s="201"/>
      <c r="FP3176" s="201"/>
      <c r="FQ3176" s="201"/>
      <c r="FR3176" s="201"/>
      <c r="FS3176" s="201"/>
      <c r="FT3176" s="201"/>
      <c r="FU3176" s="201"/>
      <c r="FV3176" s="201"/>
      <c r="FW3176" s="201"/>
      <c r="FX3176" s="201"/>
      <c r="FY3176" s="201"/>
      <c r="FZ3176" s="201"/>
      <c r="GA3176" s="201"/>
      <c r="GB3176" s="201"/>
      <c r="GC3176" s="201"/>
      <c r="GD3176" s="201"/>
      <c r="GE3176" s="201"/>
      <c r="GF3176" s="201"/>
      <c r="GG3176" s="201"/>
      <c r="GH3176" s="201"/>
      <c r="GI3176" s="201"/>
      <c r="GJ3176" s="201"/>
      <c r="GK3176" s="201"/>
      <c r="GL3176" s="201"/>
      <c r="GM3176" s="201"/>
      <c r="GN3176" s="201"/>
      <c r="GO3176" s="201"/>
      <c r="GP3176" s="201"/>
      <c r="GQ3176" s="201"/>
      <c r="GR3176" s="201"/>
      <c r="GS3176" s="201"/>
      <c r="GT3176" s="201"/>
      <c r="GU3176" s="201"/>
      <c r="GV3176" s="201"/>
      <c r="GW3176" s="201"/>
      <c r="GX3176" s="201"/>
      <c r="GY3176" s="201"/>
      <c r="GZ3176" s="201"/>
      <c r="HA3176" s="201"/>
      <c r="HB3176" s="201"/>
      <c r="HC3176" s="201"/>
      <c r="HD3176" s="201"/>
      <c r="HE3176" s="201"/>
      <c r="HF3176" s="201"/>
      <c r="HG3176" s="201"/>
      <c r="HH3176" s="201"/>
      <c r="HI3176" s="201"/>
      <c r="HJ3176" s="201"/>
      <c r="HK3176" s="201"/>
      <c r="HL3176" s="201"/>
      <c r="HM3176" s="201"/>
      <c r="HN3176" s="201"/>
      <c r="HO3176" s="201"/>
      <c r="HP3176" s="201"/>
      <c r="HQ3176" s="201"/>
      <c r="HR3176" s="201"/>
      <c r="HS3176" s="201"/>
      <c r="HT3176" s="201"/>
      <c r="HU3176" s="201"/>
      <c r="HV3176" s="201"/>
      <c r="HW3176" s="201"/>
      <c r="HX3176" s="201"/>
      <c r="HY3176" s="201"/>
      <c r="HZ3176" s="201"/>
      <c r="IA3176" s="201"/>
      <c r="IB3176" s="201"/>
      <c r="IC3176" s="201"/>
      <c r="ID3176" s="201"/>
      <c r="IE3176" s="201"/>
      <c r="IF3176" s="201"/>
      <c r="IG3176" s="201"/>
      <c r="IH3176" s="201"/>
      <c r="II3176" s="201"/>
      <c r="IJ3176" s="201"/>
      <c r="IK3176" s="201"/>
      <c r="IL3176" s="201"/>
      <c r="IM3176" s="201"/>
      <c r="IN3176" s="201"/>
      <c r="IO3176" s="201"/>
      <c r="IP3176" s="201"/>
      <c r="IQ3176" s="201"/>
    </row>
    <row r="3177" spans="1:251" s="200" customFormat="1" x14ac:dyDescent="0.3">
      <c r="A3177" s="286"/>
      <c r="B3177" s="383"/>
      <c r="C3177" s="383"/>
      <c r="D3177" s="384"/>
      <c r="E3177" s="382"/>
      <c r="G3177" s="201"/>
      <c r="H3177" s="201"/>
      <c r="I3177" s="201"/>
      <c r="J3177" s="201"/>
      <c r="K3177" s="201"/>
      <c r="L3177" s="201"/>
      <c r="M3177" s="201"/>
      <c r="N3177" s="201"/>
      <c r="O3177" s="201"/>
      <c r="P3177" s="201"/>
      <c r="Q3177" s="201"/>
      <c r="R3177" s="201"/>
      <c r="S3177" s="201"/>
      <c r="T3177" s="201"/>
      <c r="U3177" s="201"/>
      <c r="V3177" s="201"/>
      <c r="W3177" s="201"/>
      <c r="X3177" s="201"/>
      <c r="Y3177" s="201"/>
      <c r="Z3177" s="201"/>
      <c r="AA3177" s="201"/>
      <c r="AB3177" s="201"/>
      <c r="AC3177" s="201"/>
      <c r="AD3177" s="201"/>
      <c r="AE3177" s="201"/>
      <c r="AF3177" s="201"/>
      <c r="AG3177" s="201"/>
      <c r="AH3177" s="201"/>
      <c r="AI3177" s="201"/>
      <c r="AJ3177" s="201"/>
      <c r="AK3177" s="201"/>
      <c r="AL3177" s="201"/>
      <c r="AM3177" s="201"/>
      <c r="AN3177" s="201"/>
      <c r="AO3177" s="201"/>
      <c r="AP3177" s="201"/>
      <c r="AQ3177" s="201"/>
      <c r="AR3177" s="201"/>
      <c r="AS3177" s="201"/>
      <c r="AT3177" s="201"/>
      <c r="AU3177" s="201"/>
      <c r="AV3177" s="201"/>
      <c r="AW3177" s="201"/>
      <c r="AX3177" s="201"/>
      <c r="AY3177" s="201"/>
      <c r="AZ3177" s="201"/>
      <c r="BA3177" s="201"/>
      <c r="BB3177" s="201"/>
      <c r="BC3177" s="201"/>
      <c r="BD3177" s="201"/>
      <c r="BE3177" s="201"/>
      <c r="BF3177" s="201"/>
      <c r="BG3177" s="201"/>
      <c r="BH3177" s="201"/>
      <c r="BI3177" s="201"/>
      <c r="BJ3177" s="201"/>
      <c r="BK3177" s="201"/>
      <c r="BL3177" s="201"/>
      <c r="BM3177" s="201"/>
      <c r="BN3177" s="201"/>
      <c r="BO3177" s="201"/>
      <c r="BP3177" s="201"/>
      <c r="BQ3177" s="201"/>
      <c r="BR3177" s="201"/>
      <c r="BS3177" s="201"/>
      <c r="BT3177" s="201"/>
      <c r="BU3177" s="201"/>
      <c r="BV3177" s="201"/>
      <c r="BW3177" s="201"/>
      <c r="BX3177" s="201"/>
      <c r="BY3177" s="201"/>
      <c r="BZ3177" s="201"/>
      <c r="CA3177" s="201"/>
      <c r="CB3177" s="201"/>
      <c r="CC3177" s="201"/>
      <c r="CD3177" s="201"/>
      <c r="CE3177" s="201"/>
      <c r="CF3177" s="201"/>
      <c r="CG3177" s="201"/>
      <c r="CH3177" s="201"/>
      <c r="CI3177" s="201"/>
      <c r="CJ3177" s="201"/>
      <c r="CK3177" s="201"/>
      <c r="CL3177" s="201"/>
      <c r="CM3177" s="201"/>
      <c r="CN3177" s="201"/>
      <c r="CO3177" s="201"/>
      <c r="CP3177" s="201"/>
      <c r="CQ3177" s="201"/>
      <c r="CR3177" s="201"/>
      <c r="CS3177" s="201"/>
      <c r="CT3177" s="201"/>
      <c r="CU3177" s="201"/>
      <c r="CV3177" s="201"/>
      <c r="CW3177" s="201"/>
      <c r="CX3177" s="201"/>
      <c r="CY3177" s="201"/>
      <c r="CZ3177" s="201"/>
      <c r="DA3177" s="201"/>
      <c r="DB3177" s="201"/>
      <c r="DC3177" s="201"/>
      <c r="DD3177" s="201"/>
      <c r="DE3177" s="201"/>
      <c r="DF3177" s="201"/>
      <c r="DG3177" s="201"/>
      <c r="DH3177" s="201"/>
      <c r="DI3177" s="201"/>
      <c r="DJ3177" s="201"/>
      <c r="DK3177" s="201"/>
      <c r="DL3177" s="201"/>
      <c r="DM3177" s="201"/>
      <c r="DN3177" s="201"/>
      <c r="DO3177" s="201"/>
      <c r="DP3177" s="201"/>
      <c r="DQ3177" s="201"/>
      <c r="DR3177" s="201"/>
      <c r="DS3177" s="201"/>
      <c r="DT3177" s="201"/>
      <c r="DU3177" s="201"/>
      <c r="DV3177" s="201"/>
      <c r="DW3177" s="201"/>
      <c r="DX3177" s="201"/>
      <c r="DY3177" s="201"/>
      <c r="DZ3177" s="201"/>
      <c r="EA3177" s="201"/>
      <c r="EB3177" s="201"/>
      <c r="EC3177" s="201"/>
      <c r="ED3177" s="201"/>
      <c r="EE3177" s="201"/>
      <c r="EF3177" s="201"/>
      <c r="EG3177" s="201"/>
      <c r="EH3177" s="201"/>
      <c r="EI3177" s="201"/>
      <c r="EJ3177" s="201"/>
      <c r="EK3177" s="201"/>
      <c r="EL3177" s="201"/>
      <c r="EM3177" s="201"/>
      <c r="EN3177" s="201"/>
      <c r="EO3177" s="201"/>
      <c r="EP3177" s="201"/>
      <c r="EQ3177" s="201"/>
      <c r="ER3177" s="201"/>
      <c r="ES3177" s="201"/>
      <c r="ET3177" s="201"/>
      <c r="EU3177" s="201"/>
      <c r="EV3177" s="201"/>
      <c r="EW3177" s="201"/>
      <c r="EX3177" s="201"/>
      <c r="EY3177" s="201"/>
      <c r="EZ3177" s="201"/>
      <c r="FA3177" s="201"/>
      <c r="FB3177" s="201"/>
      <c r="FC3177" s="201"/>
      <c r="FD3177" s="201"/>
      <c r="FE3177" s="201"/>
      <c r="FF3177" s="201"/>
      <c r="FG3177" s="201"/>
      <c r="FH3177" s="201"/>
      <c r="FI3177" s="201"/>
      <c r="FJ3177" s="201"/>
      <c r="FK3177" s="201"/>
      <c r="FL3177" s="201"/>
      <c r="FM3177" s="201"/>
      <c r="FN3177" s="201"/>
      <c r="FO3177" s="201"/>
      <c r="FP3177" s="201"/>
      <c r="FQ3177" s="201"/>
      <c r="FR3177" s="201"/>
      <c r="FS3177" s="201"/>
      <c r="FT3177" s="201"/>
      <c r="FU3177" s="201"/>
      <c r="FV3177" s="201"/>
      <c r="FW3177" s="201"/>
      <c r="FX3177" s="201"/>
      <c r="FY3177" s="201"/>
      <c r="FZ3177" s="201"/>
      <c r="GA3177" s="201"/>
      <c r="GB3177" s="201"/>
      <c r="GC3177" s="201"/>
      <c r="GD3177" s="201"/>
      <c r="GE3177" s="201"/>
      <c r="GF3177" s="201"/>
      <c r="GG3177" s="201"/>
      <c r="GH3177" s="201"/>
      <c r="GI3177" s="201"/>
      <c r="GJ3177" s="201"/>
      <c r="GK3177" s="201"/>
      <c r="GL3177" s="201"/>
      <c r="GM3177" s="201"/>
      <c r="GN3177" s="201"/>
      <c r="GO3177" s="201"/>
      <c r="GP3177" s="201"/>
      <c r="GQ3177" s="201"/>
      <c r="GR3177" s="201"/>
      <c r="GS3177" s="201"/>
      <c r="GT3177" s="201"/>
      <c r="GU3177" s="201"/>
      <c r="GV3177" s="201"/>
      <c r="GW3177" s="201"/>
      <c r="GX3177" s="201"/>
      <c r="GY3177" s="201"/>
      <c r="GZ3177" s="201"/>
      <c r="HA3177" s="201"/>
      <c r="HB3177" s="201"/>
      <c r="HC3177" s="201"/>
      <c r="HD3177" s="201"/>
      <c r="HE3177" s="201"/>
      <c r="HF3177" s="201"/>
      <c r="HG3177" s="201"/>
      <c r="HH3177" s="201"/>
      <c r="HI3177" s="201"/>
      <c r="HJ3177" s="201"/>
      <c r="HK3177" s="201"/>
      <c r="HL3177" s="201"/>
      <c r="HM3177" s="201"/>
      <c r="HN3177" s="201"/>
      <c r="HO3177" s="201"/>
      <c r="HP3177" s="201"/>
      <c r="HQ3177" s="201"/>
      <c r="HR3177" s="201"/>
      <c r="HS3177" s="201"/>
      <c r="HT3177" s="201"/>
      <c r="HU3177" s="201"/>
      <c r="HV3177" s="201"/>
      <c r="HW3177" s="201"/>
      <c r="HX3177" s="201"/>
      <c r="HY3177" s="201"/>
      <c r="HZ3177" s="201"/>
      <c r="IA3177" s="201"/>
      <c r="IB3177" s="201"/>
      <c r="IC3177" s="201"/>
      <c r="ID3177" s="201"/>
      <c r="IE3177" s="201"/>
      <c r="IF3177" s="201"/>
      <c r="IG3177" s="201"/>
      <c r="IH3177" s="201"/>
      <c r="II3177" s="201"/>
      <c r="IJ3177" s="201"/>
      <c r="IK3177" s="201"/>
      <c r="IL3177" s="201"/>
      <c r="IM3177" s="201"/>
      <c r="IN3177" s="201"/>
      <c r="IO3177" s="201"/>
      <c r="IP3177" s="201"/>
      <c r="IQ3177" s="201"/>
    </row>
    <row r="3178" spans="1:251" s="200" customFormat="1" x14ac:dyDescent="0.3">
      <c r="A3178" s="286"/>
      <c r="B3178" s="383"/>
      <c r="C3178" s="383"/>
      <c r="D3178" s="384"/>
      <c r="E3178" s="382"/>
      <c r="G3178" s="201"/>
      <c r="H3178" s="201"/>
      <c r="I3178" s="201"/>
      <c r="J3178" s="201"/>
      <c r="K3178" s="201"/>
      <c r="L3178" s="201"/>
      <c r="M3178" s="201"/>
      <c r="N3178" s="201"/>
      <c r="O3178" s="201"/>
      <c r="P3178" s="201"/>
      <c r="Q3178" s="201"/>
      <c r="R3178" s="201"/>
      <c r="S3178" s="201"/>
      <c r="T3178" s="201"/>
      <c r="U3178" s="201"/>
      <c r="V3178" s="201"/>
      <c r="W3178" s="201"/>
      <c r="X3178" s="201"/>
      <c r="Y3178" s="201"/>
      <c r="Z3178" s="201"/>
      <c r="AA3178" s="201"/>
      <c r="AB3178" s="201"/>
      <c r="AC3178" s="201"/>
      <c r="AD3178" s="201"/>
      <c r="AE3178" s="201"/>
      <c r="AF3178" s="201"/>
      <c r="AG3178" s="201"/>
      <c r="AH3178" s="201"/>
      <c r="AI3178" s="201"/>
      <c r="AJ3178" s="201"/>
      <c r="AK3178" s="201"/>
      <c r="AL3178" s="201"/>
      <c r="AM3178" s="201"/>
      <c r="AN3178" s="201"/>
      <c r="AO3178" s="201"/>
      <c r="AP3178" s="201"/>
      <c r="AQ3178" s="201"/>
      <c r="AR3178" s="201"/>
      <c r="AS3178" s="201"/>
      <c r="AT3178" s="201"/>
      <c r="AU3178" s="201"/>
      <c r="AV3178" s="201"/>
      <c r="AW3178" s="201"/>
      <c r="AX3178" s="201"/>
      <c r="AY3178" s="201"/>
      <c r="AZ3178" s="201"/>
      <c r="BA3178" s="201"/>
      <c r="BB3178" s="201"/>
      <c r="BC3178" s="201"/>
      <c r="BD3178" s="201"/>
      <c r="BE3178" s="201"/>
      <c r="BF3178" s="201"/>
      <c r="BG3178" s="201"/>
      <c r="BH3178" s="201"/>
      <c r="BI3178" s="201"/>
      <c r="BJ3178" s="201"/>
      <c r="BK3178" s="201"/>
      <c r="BL3178" s="201"/>
      <c r="BM3178" s="201"/>
      <c r="BN3178" s="201"/>
      <c r="BO3178" s="201"/>
      <c r="BP3178" s="201"/>
      <c r="BQ3178" s="201"/>
      <c r="BR3178" s="201"/>
      <c r="BS3178" s="201"/>
      <c r="BT3178" s="201"/>
      <c r="BU3178" s="201"/>
      <c r="BV3178" s="201"/>
      <c r="BW3178" s="201"/>
      <c r="BX3178" s="201"/>
      <c r="BY3178" s="201"/>
      <c r="BZ3178" s="201"/>
      <c r="CA3178" s="201"/>
      <c r="CB3178" s="201"/>
      <c r="CC3178" s="201"/>
      <c r="CD3178" s="201"/>
      <c r="CE3178" s="201"/>
      <c r="CF3178" s="201"/>
      <c r="CG3178" s="201"/>
      <c r="CH3178" s="201"/>
      <c r="CI3178" s="201"/>
      <c r="CJ3178" s="201"/>
      <c r="CK3178" s="201"/>
      <c r="CL3178" s="201"/>
      <c r="CM3178" s="201"/>
      <c r="CN3178" s="201"/>
      <c r="CO3178" s="201"/>
      <c r="CP3178" s="201"/>
      <c r="CQ3178" s="201"/>
      <c r="CR3178" s="201"/>
      <c r="CS3178" s="201"/>
      <c r="CT3178" s="201"/>
      <c r="CU3178" s="201"/>
      <c r="CV3178" s="201"/>
      <c r="CW3178" s="201"/>
      <c r="CX3178" s="201"/>
      <c r="CY3178" s="201"/>
      <c r="CZ3178" s="201"/>
      <c r="DA3178" s="201"/>
      <c r="DB3178" s="201"/>
      <c r="DC3178" s="201"/>
      <c r="DD3178" s="201"/>
      <c r="DE3178" s="201"/>
      <c r="DF3178" s="201"/>
      <c r="DG3178" s="201"/>
      <c r="DH3178" s="201"/>
      <c r="DI3178" s="201"/>
      <c r="DJ3178" s="201"/>
      <c r="DK3178" s="201"/>
      <c r="DL3178" s="201"/>
      <c r="DM3178" s="201"/>
      <c r="DN3178" s="201"/>
      <c r="DO3178" s="201"/>
      <c r="DP3178" s="201"/>
      <c r="DQ3178" s="201"/>
      <c r="DR3178" s="201"/>
      <c r="DS3178" s="201"/>
      <c r="DT3178" s="201"/>
      <c r="DU3178" s="201"/>
      <c r="DV3178" s="201"/>
      <c r="DW3178" s="201"/>
      <c r="DX3178" s="201"/>
      <c r="DY3178" s="201"/>
      <c r="DZ3178" s="201"/>
      <c r="EA3178" s="201"/>
      <c r="EB3178" s="201"/>
      <c r="EC3178" s="201"/>
      <c r="ED3178" s="201"/>
      <c r="EE3178" s="201"/>
      <c r="EF3178" s="201"/>
      <c r="EG3178" s="201"/>
      <c r="EH3178" s="201"/>
      <c r="EI3178" s="201"/>
      <c r="EJ3178" s="201"/>
      <c r="EK3178" s="201"/>
      <c r="EL3178" s="201"/>
      <c r="EM3178" s="201"/>
      <c r="EN3178" s="201"/>
      <c r="EO3178" s="201"/>
      <c r="EP3178" s="201"/>
      <c r="EQ3178" s="201"/>
      <c r="ER3178" s="201"/>
      <c r="ES3178" s="201"/>
      <c r="ET3178" s="201"/>
      <c r="EU3178" s="201"/>
      <c r="EV3178" s="201"/>
      <c r="EW3178" s="201"/>
      <c r="EX3178" s="201"/>
      <c r="EY3178" s="201"/>
      <c r="EZ3178" s="201"/>
      <c r="FA3178" s="201"/>
      <c r="FB3178" s="201"/>
      <c r="FC3178" s="201"/>
      <c r="FD3178" s="201"/>
      <c r="FE3178" s="201"/>
      <c r="FF3178" s="201"/>
      <c r="FG3178" s="201"/>
      <c r="FH3178" s="201"/>
      <c r="FI3178" s="201"/>
      <c r="FJ3178" s="201"/>
      <c r="FK3178" s="201"/>
      <c r="FL3178" s="201"/>
      <c r="FM3178" s="201"/>
      <c r="FN3178" s="201"/>
      <c r="FO3178" s="201"/>
      <c r="FP3178" s="201"/>
      <c r="FQ3178" s="201"/>
      <c r="FR3178" s="201"/>
      <c r="FS3178" s="201"/>
      <c r="FT3178" s="201"/>
      <c r="FU3178" s="201"/>
      <c r="FV3178" s="201"/>
      <c r="FW3178" s="201"/>
      <c r="FX3178" s="201"/>
      <c r="FY3178" s="201"/>
      <c r="FZ3178" s="201"/>
      <c r="GA3178" s="201"/>
      <c r="GB3178" s="201"/>
      <c r="GC3178" s="201"/>
      <c r="GD3178" s="201"/>
      <c r="GE3178" s="201"/>
      <c r="GF3178" s="201"/>
      <c r="GG3178" s="201"/>
      <c r="GH3178" s="201"/>
      <c r="GI3178" s="201"/>
      <c r="GJ3178" s="201"/>
      <c r="GK3178" s="201"/>
      <c r="GL3178" s="201"/>
      <c r="GM3178" s="201"/>
      <c r="GN3178" s="201"/>
      <c r="GO3178" s="201"/>
      <c r="GP3178" s="201"/>
      <c r="GQ3178" s="201"/>
      <c r="GR3178" s="201"/>
      <c r="GS3178" s="201"/>
      <c r="GT3178" s="201"/>
      <c r="GU3178" s="201"/>
      <c r="GV3178" s="201"/>
      <c r="GW3178" s="201"/>
      <c r="GX3178" s="201"/>
      <c r="GY3178" s="201"/>
      <c r="GZ3178" s="201"/>
      <c r="HA3178" s="201"/>
      <c r="HB3178" s="201"/>
      <c r="HC3178" s="201"/>
      <c r="HD3178" s="201"/>
      <c r="HE3178" s="201"/>
      <c r="HF3178" s="201"/>
      <c r="HG3178" s="201"/>
      <c r="HH3178" s="201"/>
      <c r="HI3178" s="201"/>
      <c r="HJ3178" s="201"/>
      <c r="HK3178" s="201"/>
      <c r="HL3178" s="201"/>
      <c r="HM3178" s="201"/>
      <c r="HN3178" s="201"/>
      <c r="HO3178" s="201"/>
      <c r="HP3178" s="201"/>
      <c r="HQ3178" s="201"/>
      <c r="HR3178" s="201"/>
      <c r="HS3178" s="201"/>
      <c r="HT3178" s="201"/>
      <c r="HU3178" s="201"/>
      <c r="HV3178" s="201"/>
      <c r="HW3178" s="201"/>
      <c r="HX3178" s="201"/>
      <c r="HY3178" s="201"/>
      <c r="HZ3178" s="201"/>
      <c r="IA3178" s="201"/>
      <c r="IB3178" s="201"/>
      <c r="IC3178" s="201"/>
      <c r="ID3178" s="201"/>
      <c r="IE3178" s="201"/>
      <c r="IF3178" s="201"/>
      <c r="IG3178" s="201"/>
      <c r="IH3178" s="201"/>
      <c r="II3178" s="201"/>
      <c r="IJ3178" s="201"/>
      <c r="IK3178" s="201"/>
      <c r="IL3178" s="201"/>
      <c r="IM3178" s="201"/>
      <c r="IN3178" s="201"/>
      <c r="IO3178" s="201"/>
      <c r="IP3178" s="201"/>
      <c r="IQ3178" s="201"/>
    </row>
    <row r="3179" spans="1:251" s="200" customFormat="1" x14ac:dyDescent="0.3">
      <c r="A3179" s="286"/>
      <c r="B3179" s="383"/>
      <c r="C3179" s="383"/>
      <c r="D3179" s="384"/>
      <c r="E3179" s="382"/>
      <c r="G3179" s="201"/>
      <c r="H3179" s="201"/>
      <c r="I3179" s="201"/>
      <c r="J3179" s="201"/>
      <c r="K3179" s="201"/>
      <c r="L3179" s="201"/>
      <c r="M3179" s="201"/>
      <c r="N3179" s="201"/>
      <c r="O3179" s="201"/>
      <c r="P3179" s="201"/>
      <c r="Q3179" s="201"/>
      <c r="R3179" s="201"/>
      <c r="S3179" s="201"/>
      <c r="T3179" s="201"/>
      <c r="U3179" s="201"/>
      <c r="V3179" s="201"/>
      <c r="W3179" s="201"/>
      <c r="X3179" s="201"/>
      <c r="Y3179" s="201"/>
      <c r="Z3179" s="201"/>
      <c r="AA3179" s="201"/>
      <c r="AB3179" s="201"/>
      <c r="AC3179" s="201"/>
      <c r="AD3179" s="201"/>
      <c r="AE3179" s="201"/>
      <c r="AF3179" s="201"/>
      <c r="AG3179" s="201"/>
      <c r="AH3179" s="201"/>
      <c r="AI3179" s="201"/>
      <c r="AJ3179" s="201"/>
      <c r="AK3179" s="201"/>
      <c r="AL3179" s="201"/>
      <c r="AM3179" s="201"/>
      <c r="AN3179" s="201"/>
      <c r="AO3179" s="201"/>
      <c r="AP3179" s="201"/>
      <c r="AQ3179" s="201"/>
      <c r="AR3179" s="201"/>
      <c r="AS3179" s="201"/>
      <c r="AT3179" s="201"/>
      <c r="AU3179" s="201"/>
      <c r="AV3179" s="201"/>
      <c r="AW3179" s="201"/>
      <c r="AX3179" s="201"/>
      <c r="AY3179" s="201"/>
      <c r="AZ3179" s="201"/>
      <c r="BA3179" s="201"/>
      <c r="BB3179" s="201"/>
      <c r="BC3179" s="201"/>
      <c r="BD3179" s="201"/>
      <c r="BE3179" s="201"/>
      <c r="BF3179" s="201"/>
      <c r="BG3179" s="201"/>
      <c r="BH3179" s="201"/>
      <c r="BI3179" s="201"/>
      <c r="BJ3179" s="201"/>
      <c r="BK3179" s="201"/>
      <c r="BL3179" s="201"/>
      <c r="BM3179" s="201"/>
      <c r="BN3179" s="201"/>
      <c r="BO3179" s="201"/>
      <c r="BP3179" s="201"/>
      <c r="BQ3179" s="201"/>
      <c r="BR3179" s="201"/>
      <c r="BS3179" s="201"/>
      <c r="BT3179" s="201"/>
      <c r="BU3179" s="201"/>
      <c r="BV3179" s="201"/>
      <c r="BW3179" s="201"/>
      <c r="BX3179" s="201"/>
      <c r="BY3179" s="201"/>
      <c r="BZ3179" s="201"/>
      <c r="CA3179" s="201"/>
      <c r="CB3179" s="201"/>
      <c r="CC3179" s="201"/>
      <c r="CD3179" s="201"/>
      <c r="CE3179" s="201"/>
      <c r="CF3179" s="201"/>
      <c r="CG3179" s="201"/>
      <c r="CH3179" s="201"/>
      <c r="CI3179" s="201"/>
      <c r="CJ3179" s="201"/>
      <c r="CK3179" s="201"/>
      <c r="CL3179" s="201"/>
      <c r="CM3179" s="201"/>
      <c r="CN3179" s="201"/>
      <c r="CO3179" s="201"/>
      <c r="CP3179" s="201"/>
      <c r="CQ3179" s="201"/>
      <c r="CR3179" s="201"/>
      <c r="CS3179" s="201"/>
      <c r="CT3179" s="201"/>
      <c r="CU3179" s="201"/>
      <c r="CV3179" s="201"/>
      <c r="CW3179" s="201"/>
      <c r="CX3179" s="201"/>
      <c r="CY3179" s="201"/>
      <c r="CZ3179" s="201"/>
      <c r="DA3179" s="201"/>
      <c r="DB3179" s="201"/>
      <c r="DC3179" s="201"/>
      <c r="DD3179" s="201"/>
      <c r="DE3179" s="201"/>
      <c r="DF3179" s="201"/>
      <c r="DG3179" s="201"/>
      <c r="DH3179" s="201"/>
      <c r="DI3179" s="201"/>
      <c r="DJ3179" s="201"/>
      <c r="DK3179" s="201"/>
      <c r="DL3179" s="201"/>
      <c r="DM3179" s="201"/>
      <c r="DN3179" s="201"/>
      <c r="DO3179" s="201"/>
      <c r="DP3179" s="201"/>
      <c r="DQ3179" s="201"/>
      <c r="DR3179" s="201"/>
      <c r="DS3179" s="201"/>
      <c r="DT3179" s="201"/>
      <c r="DU3179" s="201"/>
      <c r="DV3179" s="201"/>
      <c r="DW3179" s="201"/>
      <c r="DX3179" s="201"/>
      <c r="DY3179" s="201"/>
      <c r="DZ3179" s="201"/>
      <c r="EA3179" s="201"/>
      <c r="EB3179" s="201"/>
      <c r="EC3179" s="201"/>
      <c r="ED3179" s="201"/>
      <c r="EE3179" s="201"/>
      <c r="EF3179" s="201"/>
      <c r="EG3179" s="201"/>
      <c r="EH3179" s="201"/>
      <c r="EI3179" s="201"/>
      <c r="EJ3179" s="201"/>
      <c r="EK3179" s="201"/>
      <c r="EL3179" s="201"/>
      <c r="EM3179" s="201"/>
      <c r="EN3179" s="201"/>
      <c r="EO3179" s="201"/>
      <c r="EP3179" s="201"/>
      <c r="EQ3179" s="201"/>
      <c r="ER3179" s="201"/>
      <c r="ES3179" s="201"/>
      <c r="ET3179" s="201"/>
      <c r="EU3179" s="201"/>
      <c r="EV3179" s="201"/>
      <c r="EW3179" s="201"/>
      <c r="EX3179" s="201"/>
      <c r="EY3179" s="201"/>
      <c r="EZ3179" s="201"/>
      <c r="FA3179" s="201"/>
      <c r="FB3179" s="201"/>
      <c r="FC3179" s="201"/>
      <c r="FD3179" s="201"/>
      <c r="FE3179" s="201"/>
      <c r="FF3179" s="201"/>
      <c r="FG3179" s="201"/>
      <c r="FH3179" s="201"/>
      <c r="FI3179" s="201"/>
      <c r="FJ3179" s="201"/>
      <c r="FK3179" s="201"/>
      <c r="FL3179" s="201"/>
      <c r="FM3179" s="201"/>
      <c r="FN3179" s="201"/>
      <c r="FO3179" s="201"/>
      <c r="FP3179" s="201"/>
      <c r="FQ3179" s="201"/>
      <c r="FR3179" s="201"/>
      <c r="FS3179" s="201"/>
      <c r="FT3179" s="201"/>
      <c r="FU3179" s="201"/>
      <c r="FV3179" s="201"/>
      <c r="FW3179" s="201"/>
      <c r="FX3179" s="201"/>
      <c r="FY3179" s="201"/>
      <c r="FZ3179" s="201"/>
      <c r="GA3179" s="201"/>
      <c r="GB3179" s="201"/>
      <c r="GC3179" s="201"/>
      <c r="GD3179" s="201"/>
      <c r="GE3179" s="201"/>
      <c r="GF3179" s="201"/>
      <c r="GG3179" s="201"/>
      <c r="GH3179" s="201"/>
      <c r="GI3179" s="201"/>
      <c r="GJ3179" s="201"/>
      <c r="GK3179" s="201"/>
      <c r="GL3179" s="201"/>
      <c r="GM3179" s="201"/>
      <c r="GN3179" s="201"/>
      <c r="GO3179" s="201"/>
      <c r="GP3179" s="201"/>
      <c r="GQ3179" s="201"/>
      <c r="GR3179" s="201"/>
      <c r="GS3179" s="201"/>
      <c r="GT3179" s="201"/>
      <c r="GU3179" s="201"/>
      <c r="GV3179" s="201"/>
      <c r="GW3179" s="201"/>
      <c r="GX3179" s="201"/>
      <c r="GY3179" s="201"/>
      <c r="GZ3179" s="201"/>
      <c r="HA3179" s="201"/>
      <c r="HB3179" s="201"/>
      <c r="HC3179" s="201"/>
      <c r="HD3179" s="201"/>
      <c r="HE3179" s="201"/>
      <c r="HF3179" s="201"/>
      <c r="HG3179" s="201"/>
      <c r="HH3179" s="201"/>
      <c r="HI3179" s="201"/>
      <c r="HJ3179" s="201"/>
      <c r="HK3179" s="201"/>
      <c r="HL3179" s="201"/>
      <c r="HM3179" s="201"/>
      <c r="HN3179" s="201"/>
      <c r="HO3179" s="201"/>
      <c r="HP3179" s="201"/>
      <c r="HQ3179" s="201"/>
      <c r="HR3179" s="201"/>
      <c r="HS3179" s="201"/>
      <c r="HT3179" s="201"/>
      <c r="HU3179" s="201"/>
      <c r="HV3179" s="201"/>
      <c r="HW3179" s="201"/>
      <c r="HX3179" s="201"/>
      <c r="HY3179" s="201"/>
      <c r="HZ3179" s="201"/>
      <c r="IA3179" s="201"/>
      <c r="IB3179" s="201"/>
      <c r="IC3179" s="201"/>
      <c r="ID3179" s="201"/>
      <c r="IE3179" s="201"/>
      <c r="IF3179" s="201"/>
      <c r="IG3179" s="201"/>
      <c r="IH3179" s="201"/>
      <c r="II3179" s="201"/>
      <c r="IJ3179" s="201"/>
      <c r="IK3179" s="201"/>
      <c r="IL3179" s="201"/>
      <c r="IM3179" s="201"/>
      <c r="IN3179" s="201"/>
      <c r="IO3179" s="201"/>
      <c r="IP3179" s="201"/>
      <c r="IQ3179" s="201"/>
    </row>
    <row r="3180" spans="1:251" s="200" customFormat="1" x14ac:dyDescent="0.3">
      <c r="A3180" s="286"/>
      <c r="B3180" s="383"/>
      <c r="C3180" s="383"/>
      <c r="D3180" s="384"/>
      <c r="E3180" s="382"/>
      <c r="G3180" s="201"/>
      <c r="H3180" s="201"/>
      <c r="I3180" s="201"/>
      <c r="J3180" s="201"/>
      <c r="K3180" s="201"/>
      <c r="L3180" s="201"/>
      <c r="M3180" s="201"/>
      <c r="N3180" s="201"/>
      <c r="O3180" s="201"/>
      <c r="P3180" s="201"/>
      <c r="Q3180" s="201"/>
      <c r="R3180" s="201"/>
      <c r="S3180" s="201"/>
      <c r="T3180" s="201"/>
      <c r="U3180" s="201"/>
      <c r="V3180" s="201"/>
      <c r="W3180" s="201"/>
      <c r="X3180" s="201"/>
      <c r="Y3180" s="201"/>
      <c r="Z3180" s="201"/>
      <c r="AA3180" s="201"/>
      <c r="AB3180" s="201"/>
      <c r="AC3180" s="201"/>
      <c r="AD3180" s="201"/>
      <c r="AE3180" s="201"/>
      <c r="AF3180" s="201"/>
      <c r="AG3180" s="201"/>
      <c r="AH3180" s="201"/>
      <c r="AI3180" s="201"/>
      <c r="AJ3180" s="201"/>
      <c r="AK3180" s="201"/>
      <c r="AL3180" s="201"/>
      <c r="AM3180" s="201"/>
      <c r="AN3180" s="201"/>
      <c r="AO3180" s="201"/>
      <c r="AP3180" s="201"/>
      <c r="AQ3180" s="201"/>
      <c r="AR3180" s="201"/>
      <c r="AS3180" s="201"/>
      <c r="AT3180" s="201"/>
      <c r="AU3180" s="201"/>
      <c r="AV3180" s="201"/>
      <c r="AW3180" s="201"/>
      <c r="AX3180" s="201"/>
      <c r="AY3180" s="201"/>
      <c r="AZ3180" s="201"/>
      <c r="BA3180" s="201"/>
      <c r="BB3180" s="201"/>
      <c r="BC3180" s="201"/>
      <c r="BD3180" s="201"/>
      <c r="BE3180" s="201"/>
      <c r="BF3180" s="201"/>
      <c r="BG3180" s="201"/>
      <c r="BH3180" s="201"/>
      <c r="BI3180" s="201"/>
      <c r="BJ3180" s="201"/>
      <c r="BK3180" s="201"/>
      <c r="BL3180" s="201"/>
      <c r="BM3180" s="201"/>
      <c r="BN3180" s="201"/>
      <c r="BO3180" s="201"/>
      <c r="BP3180" s="201"/>
      <c r="BQ3180" s="201"/>
      <c r="BR3180" s="201"/>
      <c r="BS3180" s="201"/>
      <c r="BT3180" s="201"/>
      <c r="BU3180" s="201"/>
      <c r="BV3180" s="201"/>
      <c r="BW3180" s="201"/>
      <c r="BX3180" s="201"/>
      <c r="BY3180" s="201"/>
      <c r="BZ3180" s="201"/>
      <c r="CA3180" s="201"/>
      <c r="CB3180" s="201"/>
      <c r="CC3180" s="201"/>
      <c r="CD3180" s="201"/>
      <c r="CE3180" s="201"/>
      <c r="CF3180" s="201"/>
      <c r="CG3180" s="201"/>
      <c r="CH3180" s="201"/>
      <c r="CI3180" s="201"/>
      <c r="CJ3180" s="201"/>
      <c r="CK3180" s="201"/>
      <c r="CL3180" s="201"/>
      <c r="CM3180" s="201"/>
      <c r="CN3180" s="201"/>
      <c r="CO3180" s="201"/>
      <c r="CP3180" s="201"/>
      <c r="CQ3180" s="201"/>
      <c r="CR3180" s="201"/>
      <c r="CS3180" s="201"/>
      <c r="CT3180" s="201"/>
      <c r="CU3180" s="201"/>
      <c r="CV3180" s="201"/>
      <c r="CW3180" s="201"/>
      <c r="CX3180" s="201"/>
      <c r="CY3180" s="201"/>
      <c r="CZ3180" s="201"/>
      <c r="DA3180" s="201"/>
      <c r="DB3180" s="201"/>
      <c r="DC3180" s="201"/>
      <c r="DD3180" s="201"/>
      <c r="DE3180" s="201"/>
      <c r="DF3180" s="201"/>
      <c r="DG3180" s="201"/>
      <c r="DH3180" s="201"/>
      <c r="DI3180" s="201"/>
      <c r="DJ3180" s="201"/>
      <c r="DK3180" s="201"/>
      <c r="DL3180" s="201"/>
      <c r="DM3180" s="201"/>
      <c r="DN3180" s="201"/>
      <c r="DO3180" s="201"/>
      <c r="DP3180" s="201"/>
      <c r="DQ3180" s="201"/>
      <c r="DR3180" s="201"/>
      <c r="DS3180" s="201"/>
      <c r="DT3180" s="201"/>
      <c r="DU3180" s="201"/>
      <c r="DV3180" s="201"/>
      <c r="DW3180" s="201"/>
      <c r="DX3180" s="201"/>
      <c r="DY3180" s="201"/>
      <c r="DZ3180" s="201"/>
      <c r="EA3180" s="201"/>
      <c r="EB3180" s="201"/>
      <c r="EC3180" s="201"/>
      <c r="ED3180" s="201"/>
      <c r="EE3180" s="201"/>
      <c r="EF3180" s="201"/>
      <c r="EG3180" s="201"/>
      <c r="EH3180" s="201"/>
      <c r="EI3180" s="201"/>
      <c r="EJ3180" s="201"/>
      <c r="EK3180" s="201"/>
      <c r="EL3180" s="201"/>
      <c r="EM3180" s="201"/>
      <c r="EN3180" s="201"/>
      <c r="EO3180" s="201"/>
      <c r="EP3180" s="201"/>
      <c r="EQ3180" s="201"/>
      <c r="ER3180" s="201"/>
      <c r="ES3180" s="201"/>
      <c r="ET3180" s="201"/>
      <c r="EU3180" s="201"/>
      <c r="EV3180" s="201"/>
      <c r="EW3180" s="201"/>
      <c r="EX3180" s="201"/>
      <c r="EY3180" s="201"/>
      <c r="EZ3180" s="201"/>
      <c r="FA3180" s="201"/>
      <c r="FB3180" s="201"/>
      <c r="FC3180" s="201"/>
      <c r="FD3180" s="201"/>
      <c r="FE3180" s="201"/>
      <c r="FF3180" s="201"/>
      <c r="FG3180" s="201"/>
      <c r="FH3180" s="201"/>
      <c r="FI3180" s="201"/>
      <c r="FJ3180" s="201"/>
      <c r="FK3180" s="201"/>
      <c r="FL3180" s="201"/>
      <c r="FM3180" s="201"/>
      <c r="FN3180" s="201"/>
      <c r="FO3180" s="201"/>
      <c r="FP3180" s="201"/>
      <c r="FQ3180" s="201"/>
      <c r="FR3180" s="201"/>
      <c r="FS3180" s="201"/>
      <c r="FT3180" s="201"/>
      <c r="FU3180" s="201"/>
      <c r="FV3180" s="201"/>
      <c r="FW3180" s="201"/>
      <c r="FX3180" s="201"/>
      <c r="FY3180" s="201"/>
      <c r="FZ3180" s="201"/>
      <c r="GA3180" s="201"/>
      <c r="GB3180" s="201"/>
      <c r="GC3180" s="201"/>
      <c r="GD3180" s="201"/>
      <c r="GE3180" s="201"/>
      <c r="GF3180" s="201"/>
      <c r="GG3180" s="201"/>
      <c r="GH3180" s="201"/>
      <c r="GI3180" s="201"/>
      <c r="GJ3180" s="201"/>
      <c r="GK3180" s="201"/>
      <c r="GL3180" s="201"/>
      <c r="GM3180" s="201"/>
      <c r="GN3180" s="201"/>
      <c r="GO3180" s="201"/>
      <c r="GP3180" s="201"/>
      <c r="GQ3180" s="201"/>
      <c r="GR3180" s="201"/>
      <c r="GS3180" s="201"/>
      <c r="GT3180" s="201"/>
      <c r="GU3180" s="201"/>
      <c r="GV3180" s="201"/>
      <c r="GW3180" s="201"/>
      <c r="GX3180" s="201"/>
      <c r="GY3180" s="201"/>
      <c r="GZ3180" s="201"/>
      <c r="HA3180" s="201"/>
      <c r="HB3180" s="201"/>
      <c r="HC3180" s="201"/>
      <c r="HD3180" s="201"/>
      <c r="HE3180" s="201"/>
      <c r="HF3180" s="201"/>
      <c r="HG3180" s="201"/>
      <c r="HH3180" s="201"/>
      <c r="HI3180" s="201"/>
      <c r="HJ3180" s="201"/>
      <c r="HK3180" s="201"/>
      <c r="HL3180" s="201"/>
      <c r="HM3180" s="201"/>
      <c r="HN3180" s="201"/>
      <c r="HO3180" s="201"/>
      <c r="HP3180" s="201"/>
      <c r="HQ3180" s="201"/>
      <c r="HR3180" s="201"/>
      <c r="HS3180" s="201"/>
      <c r="HT3180" s="201"/>
      <c r="HU3180" s="201"/>
      <c r="HV3180" s="201"/>
      <c r="HW3180" s="201"/>
      <c r="HX3180" s="201"/>
      <c r="HY3180" s="201"/>
      <c r="HZ3180" s="201"/>
      <c r="IA3180" s="201"/>
      <c r="IB3180" s="201"/>
      <c r="IC3180" s="201"/>
      <c r="ID3180" s="201"/>
      <c r="IE3180" s="201"/>
      <c r="IF3180" s="201"/>
      <c r="IG3180" s="201"/>
      <c r="IH3180" s="201"/>
      <c r="II3180" s="201"/>
      <c r="IJ3180" s="201"/>
      <c r="IK3180" s="201"/>
      <c r="IL3180" s="201"/>
      <c r="IM3180" s="201"/>
      <c r="IN3180" s="201"/>
      <c r="IO3180" s="201"/>
      <c r="IP3180" s="201"/>
      <c r="IQ3180" s="201"/>
    </row>
    <row r="3181" spans="1:251" s="200" customFormat="1" x14ac:dyDescent="0.3">
      <c r="A3181" s="286"/>
      <c r="B3181" s="383"/>
      <c r="C3181" s="383"/>
      <c r="D3181" s="384"/>
      <c r="E3181" s="382"/>
      <c r="G3181" s="201"/>
      <c r="H3181" s="201"/>
      <c r="I3181" s="201"/>
      <c r="J3181" s="201"/>
      <c r="K3181" s="201"/>
      <c r="L3181" s="201"/>
      <c r="M3181" s="201"/>
      <c r="N3181" s="201"/>
      <c r="O3181" s="201"/>
      <c r="P3181" s="201"/>
      <c r="Q3181" s="201"/>
      <c r="R3181" s="201"/>
      <c r="S3181" s="201"/>
      <c r="T3181" s="201"/>
      <c r="U3181" s="201"/>
      <c r="V3181" s="201"/>
      <c r="W3181" s="201"/>
      <c r="X3181" s="201"/>
      <c r="Y3181" s="201"/>
      <c r="Z3181" s="201"/>
      <c r="AA3181" s="201"/>
      <c r="AB3181" s="201"/>
      <c r="AC3181" s="201"/>
      <c r="AD3181" s="201"/>
      <c r="AE3181" s="201"/>
      <c r="AF3181" s="201"/>
      <c r="AG3181" s="201"/>
      <c r="AH3181" s="201"/>
      <c r="AI3181" s="201"/>
      <c r="AJ3181" s="201"/>
      <c r="AK3181" s="201"/>
      <c r="AL3181" s="201"/>
      <c r="AM3181" s="201"/>
      <c r="AN3181" s="201"/>
      <c r="AO3181" s="201"/>
      <c r="AP3181" s="201"/>
      <c r="AQ3181" s="201"/>
      <c r="AR3181" s="201"/>
      <c r="AS3181" s="201"/>
      <c r="AT3181" s="201"/>
      <c r="AU3181" s="201"/>
      <c r="AV3181" s="201"/>
      <c r="AW3181" s="201"/>
      <c r="AX3181" s="201"/>
      <c r="AY3181" s="201"/>
      <c r="AZ3181" s="201"/>
      <c r="BA3181" s="201"/>
      <c r="BB3181" s="201"/>
      <c r="BC3181" s="201"/>
      <c r="BD3181" s="201"/>
      <c r="BE3181" s="201"/>
      <c r="BF3181" s="201"/>
      <c r="BG3181" s="201"/>
      <c r="BH3181" s="201"/>
      <c r="BI3181" s="201"/>
      <c r="BJ3181" s="201"/>
      <c r="BK3181" s="201"/>
      <c r="BL3181" s="201"/>
      <c r="BM3181" s="201"/>
      <c r="BN3181" s="201"/>
      <c r="BO3181" s="201"/>
      <c r="BP3181" s="201"/>
      <c r="BQ3181" s="201"/>
      <c r="BR3181" s="201"/>
      <c r="BS3181" s="201"/>
      <c r="BT3181" s="201"/>
      <c r="BU3181" s="201"/>
      <c r="BV3181" s="201"/>
      <c r="BW3181" s="201"/>
      <c r="BX3181" s="201"/>
      <c r="BY3181" s="201"/>
      <c r="BZ3181" s="201"/>
      <c r="CA3181" s="201"/>
      <c r="CB3181" s="201"/>
      <c r="CC3181" s="201"/>
      <c r="CD3181" s="201"/>
      <c r="CE3181" s="201"/>
      <c r="CF3181" s="201"/>
      <c r="CG3181" s="201"/>
      <c r="CH3181" s="201"/>
      <c r="CI3181" s="201"/>
      <c r="CJ3181" s="201"/>
      <c r="CK3181" s="201"/>
      <c r="CL3181" s="201"/>
      <c r="CM3181" s="201"/>
      <c r="CN3181" s="201"/>
      <c r="CO3181" s="201"/>
      <c r="CP3181" s="201"/>
      <c r="CQ3181" s="201"/>
      <c r="CR3181" s="201"/>
      <c r="CS3181" s="201"/>
      <c r="CT3181" s="201"/>
      <c r="CU3181" s="201"/>
      <c r="CV3181" s="201"/>
      <c r="CW3181" s="201"/>
      <c r="CX3181" s="201"/>
      <c r="CY3181" s="201"/>
      <c r="CZ3181" s="201"/>
      <c r="DA3181" s="201"/>
      <c r="DB3181" s="201"/>
      <c r="DC3181" s="201"/>
      <c r="DD3181" s="201"/>
      <c r="DE3181" s="201"/>
      <c r="DF3181" s="201"/>
      <c r="DG3181" s="201"/>
      <c r="DH3181" s="201"/>
      <c r="DI3181" s="201"/>
      <c r="DJ3181" s="201"/>
      <c r="DK3181" s="201"/>
      <c r="DL3181" s="201"/>
      <c r="DM3181" s="201"/>
      <c r="DN3181" s="201"/>
      <c r="DO3181" s="201"/>
      <c r="DP3181" s="201"/>
      <c r="DQ3181" s="201"/>
      <c r="DR3181" s="201"/>
      <c r="DS3181" s="201"/>
      <c r="DT3181" s="201"/>
      <c r="DU3181" s="201"/>
      <c r="DV3181" s="201"/>
      <c r="DW3181" s="201"/>
      <c r="DX3181" s="201"/>
      <c r="DY3181" s="201"/>
      <c r="DZ3181" s="201"/>
      <c r="EA3181" s="201"/>
      <c r="EB3181" s="201"/>
      <c r="EC3181" s="201"/>
      <c r="ED3181" s="201"/>
      <c r="EE3181" s="201"/>
      <c r="EF3181" s="201"/>
      <c r="EG3181" s="201"/>
      <c r="EH3181" s="201"/>
      <c r="EI3181" s="201"/>
      <c r="EJ3181" s="201"/>
      <c r="EK3181" s="201"/>
      <c r="EL3181" s="201"/>
      <c r="EM3181" s="201"/>
      <c r="EN3181" s="201"/>
      <c r="EO3181" s="201"/>
      <c r="EP3181" s="201"/>
      <c r="EQ3181" s="201"/>
      <c r="ER3181" s="201"/>
      <c r="ES3181" s="201"/>
      <c r="ET3181" s="201"/>
      <c r="EU3181" s="201"/>
      <c r="EV3181" s="201"/>
      <c r="EW3181" s="201"/>
      <c r="EX3181" s="201"/>
      <c r="EY3181" s="201"/>
      <c r="EZ3181" s="201"/>
      <c r="FA3181" s="201"/>
      <c r="FB3181" s="201"/>
      <c r="FC3181" s="201"/>
      <c r="FD3181" s="201"/>
      <c r="FE3181" s="201"/>
      <c r="FF3181" s="201"/>
      <c r="FG3181" s="201"/>
      <c r="FH3181" s="201"/>
      <c r="FI3181" s="201"/>
      <c r="FJ3181" s="201"/>
      <c r="FK3181" s="201"/>
      <c r="FL3181" s="201"/>
      <c r="FM3181" s="201"/>
      <c r="FN3181" s="201"/>
      <c r="FO3181" s="201"/>
      <c r="FP3181" s="201"/>
      <c r="FQ3181" s="201"/>
      <c r="FR3181" s="201"/>
      <c r="FS3181" s="201"/>
      <c r="FT3181" s="201"/>
      <c r="FU3181" s="201"/>
      <c r="FV3181" s="201"/>
      <c r="FW3181" s="201"/>
      <c r="FX3181" s="201"/>
      <c r="FY3181" s="201"/>
      <c r="FZ3181" s="201"/>
      <c r="GA3181" s="201"/>
      <c r="GB3181" s="201"/>
      <c r="GC3181" s="201"/>
      <c r="GD3181" s="201"/>
      <c r="GE3181" s="201"/>
      <c r="GF3181" s="201"/>
      <c r="GG3181" s="201"/>
      <c r="GH3181" s="201"/>
      <c r="GI3181" s="201"/>
      <c r="GJ3181" s="201"/>
      <c r="GK3181" s="201"/>
      <c r="GL3181" s="201"/>
      <c r="GM3181" s="201"/>
      <c r="GN3181" s="201"/>
      <c r="GO3181" s="201"/>
      <c r="GP3181" s="201"/>
      <c r="GQ3181" s="201"/>
      <c r="GR3181" s="201"/>
      <c r="GS3181" s="201"/>
      <c r="GT3181" s="201"/>
      <c r="GU3181" s="201"/>
      <c r="GV3181" s="201"/>
      <c r="GW3181" s="201"/>
      <c r="GX3181" s="201"/>
      <c r="GY3181" s="201"/>
      <c r="GZ3181" s="201"/>
      <c r="HA3181" s="201"/>
      <c r="HB3181" s="201"/>
      <c r="HC3181" s="201"/>
      <c r="HD3181" s="201"/>
      <c r="HE3181" s="201"/>
      <c r="HF3181" s="201"/>
      <c r="HG3181" s="201"/>
      <c r="HH3181" s="201"/>
      <c r="HI3181" s="201"/>
      <c r="HJ3181" s="201"/>
      <c r="HK3181" s="201"/>
      <c r="HL3181" s="201"/>
      <c r="HM3181" s="201"/>
      <c r="HN3181" s="201"/>
      <c r="HO3181" s="201"/>
      <c r="HP3181" s="201"/>
      <c r="HQ3181" s="201"/>
      <c r="HR3181" s="201"/>
      <c r="HS3181" s="201"/>
      <c r="HT3181" s="201"/>
      <c r="HU3181" s="201"/>
      <c r="HV3181" s="201"/>
      <c r="HW3181" s="201"/>
      <c r="HX3181" s="201"/>
      <c r="HY3181" s="201"/>
      <c r="HZ3181" s="201"/>
      <c r="IA3181" s="201"/>
      <c r="IB3181" s="201"/>
      <c r="IC3181" s="201"/>
      <c r="ID3181" s="201"/>
      <c r="IE3181" s="201"/>
      <c r="IF3181" s="201"/>
      <c r="IG3181" s="201"/>
      <c r="IH3181" s="201"/>
      <c r="II3181" s="201"/>
      <c r="IJ3181" s="201"/>
      <c r="IK3181" s="201"/>
      <c r="IL3181" s="201"/>
      <c r="IM3181" s="201"/>
      <c r="IN3181" s="201"/>
      <c r="IO3181" s="201"/>
      <c r="IP3181" s="201"/>
      <c r="IQ3181" s="201"/>
    </row>
    <row r="3182" spans="1:251" s="200" customFormat="1" x14ac:dyDescent="0.3">
      <c r="A3182" s="286"/>
      <c r="B3182" s="383"/>
      <c r="C3182" s="383"/>
      <c r="D3182" s="384"/>
      <c r="E3182" s="382"/>
      <c r="G3182" s="201"/>
      <c r="H3182" s="201"/>
      <c r="I3182" s="201"/>
      <c r="J3182" s="201"/>
      <c r="K3182" s="201"/>
      <c r="L3182" s="201"/>
      <c r="M3182" s="201"/>
      <c r="N3182" s="201"/>
      <c r="O3182" s="201"/>
      <c r="P3182" s="201"/>
      <c r="Q3182" s="201"/>
      <c r="R3182" s="201"/>
      <c r="S3182" s="201"/>
      <c r="T3182" s="201"/>
      <c r="U3182" s="201"/>
      <c r="V3182" s="201"/>
      <c r="W3182" s="201"/>
      <c r="X3182" s="201"/>
      <c r="Y3182" s="201"/>
      <c r="Z3182" s="201"/>
      <c r="AA3182" s="201"/>
      <c r="AB3182" s="201"/>
      <c r="AC3182" s="201"/>
      <c r="AD3182" s="201"/>
      <c r="AE3182" s="201"/>
      <c r="AF3182" s="201"/>
      <c r="AG3182" s="201"/>
      <c r="AH3182" s="201"/>
      <c r="AI3182" s="201"/>
      <c r="AJ3182" s="201"/>
      <c r="AK3182" s="201"/>
      <c r="AL3182" s="201"/>
      <c r="AM3182" s="201"/>
      <c r="AN3182" s="201"/>
      <c r="AO3182" s="201"/>
      <c r="AP3182" s="201"/>
      <c r="AQ3182" s="201"/>
      <c r="AR3182" s="201"/>
      <c r="AS3182" s="201"/>
      <c r="AT3182" s="201"/>
      <c r="AU3182" s="201"/>
      <c r="AV3182" s="201"/>
      <c r="AW3182" s="201"/>
      <c r="AX3182" s="201"/>
      <c r="AY3182" s="201"/>
      <c r="AZ3182" s="201"/>
      <c r="BA3182" s="201"/>
      <c r="BB3182" s="201"/>
      <c r="BC3182" s="201"/>
      <c r="BD3182" s="201"/>
      <c r="BE3182" s="201"/>
      <c r="BF3182" s="201"/>
      <c r="BG3182" s="201"/>
      <c r="BH3182" s="201"/>
      <c r="BI3182" s="201"/>
      <c r="BJ3182" s="201"/>
      <c r="BK3182" s="201"/>
      <c r="BL3182" s="201"/>
      <c r="BM3182" s="201"/>
      <c r="BN3182" s="201"/>
      <c r="BO3182" s="201"/>
      <c r="BP3182" s="201"/>
      <c r="BQ3182" s="201"/>
      <c r="BR3182" s="201"/>
      <c r="BS3182" s="201"/>
      <c r="BT3182" s="201"/>
      <c r="BU3182" s="201"/>
      <c r="BV3182" s="201"/>
      <c r="BW3182" s="201"/>
      <c r="BX3182" s="201"/>
      <c r="BY3182" s="201"/>
      <c r="BZ3182" s="201"/>
      <c r="CA3182" s="201"/>
      <c r="CB3182" s="201"/>
      <c r="CC3182" s="201"/>
      <c r="CD3182" s="201"/>
      <c r="CE3182" s="201"/>
      <c r="CF3182" s="201"/>
      <c r="CG3182" s="201"/>
      <c r="CH3182" s="201"/>
      <c r="CI3182" s="201"/>
      <c r="CJ3182" s="201"/>
      <c r="CK3182" s="201"/>
      <c r="CL3182" s="201"/>
      <c r="CM3182" s="201"/>
      <c r="CN3182" s="201"/>
      <c r="CO3182" s="201"/>
      <c r="CP3182" s="201"/>
      <c r="CQ3182" s="201"/>
      <c r="CR3182" s="201"/>
      <c r="CS3182" s="201"/>
      <c r="CT3182" s="201"/>
      <c r="CU3182" s="201"/>
      <c r="CV3182" s="201"/>
      <c r="CW3182" s="201"/>
      <c r="CX3182" s="201"/>
      <c r="CY3182" s="201"/>
      <c r="CZ3182" s="201"/>
      <c r="DA3182" s="201"/>
      <c r="DB3182" s="201"/>
      <c r="DC3182" s="201"/>
      <c r="DD3182" s="201"/>
      <c r="DE3182" s="201"/>
      <c r="DF3182" s="201"/>
      <c r="DG3182" s="201"/>
      <c r="DH3182" s="201"/>
      <c r="DI3182" s="201"/>
      <c r="DJ3182" s="201"/>
      <c r="DK3182" s="201"/>
      <c r="DL3182" s="201"/>
      <c r="DM3182" s="201"/>
      <c r="DN3182" s="201"/>
      <c r="DO3182" s="201"/>
      <c r="DP3182" s="201"/>
      <c r="DQ3182" s="201"/>
      <c r="DR3182" s="201"/>
      <c r="DS3182" s="201"/>
      <c r="DT3182" s="201"/>
      <c r="DU3182" s="201"/>
      <c r="DV3182" s="201"/>
      <c r="DW3182" s="201"/>
      <c r="DX3182" s="201"/>
      <c r="DY3182" s="201"/>
      <c r="DZ3182" s="201"/>
      <c r="EA3182" s="201"/>
      <c r="EB3182" s="201"/>
      <c r="EC3182" s="201"/>
      <c r="ED3182" s="201"/>
      <c r="EE3182" s="201"/>
      <c r="EF3182" s="201"/>
      <c r="EG3182" s="201"/>
      <c r="EH3182" s="201"/>
      <c r="EI3182" s="201"/>
      <c r="EJ3182" s="201"/>
      <c r="EK3182" s="201"/>
      <c r="EL3182" s="201"/>
      <c r="EM3182" s="201"/>
      <c r="EN3182" s="201"/>
      <c r="EO3182" s="201"/>
      <c r="EP3182" s="201"/>
      <c r="EQ3182" s="201"/>
      <c r="ER3182" s="201"/>
      <c r="ES3182" s="201"/>
      <c r="ET3182" s="201"/>
      <c r="EU3182" s="201"/>
      <c r="EV3182" s="201"/>
      <c r="EW3182" s="201"/>
      <c r="EX3182" s="201"/>
      <c r="EY3182" s="201"/>
      <c r="EZ3182" s="201"/>
      <c r="FA3182" s="201"/>
      <c r="FB3182" s="201"/>
      <c r="FC3182" s="201"/>
      <c r="FD3182" s="201"/>
      <c r="FE3182" s="201"/>
      <c r="FF3182" s="201"/>
      <c r="FG3182" s="201"/>
      <c r="FH3182" s="201"/>
      <c r="FI3182" s="201"/>
      <c r="FJ3182" s="201"/>
      <c r="FK3182" s="201"/>
      <c r="FL3182" s="201"/>
      <c r="FM3182" s="201"/>
      <c r="FN3182" s="201"/>
      <c r="FO3182" s="201"/>
      <c r="FP3182" s="201"/>
      <c r="FQ3182" s="201"/>
      <c r="FR3182" s="201"/>
      <c r="FS3182" s="201"/>
      <c r="FT3182" s="201"/>
      <c r="FU3182" s="201"/>
      <c r="FV3182" s="201"/>
      <c r="FW3182" s="201"/>
      <c r="FX3182" s="201"/>
      <c r="FY3182" s="201"/>
      <c r="FZ3182" s="201"/>
      <c r="GA3182" s="201"/>
      <c r="GB3182" s="201"/>
      <c r="GC3182" s="201"/>
      <c r="GD3182" s="201"/>
      <c r="GE3182" s="201"/>
      <c r="GF3182" s="201"/>
      <c r="GG3182" s="201"/>
      <c r="GH3182" s="201"/>
      <c r="GI3182" s="201"/>
      <c r="GJ3182" s="201"/>
      <c r="GK3182" s="201"/>
      <c r="GL3182" s="201"/>
      <c r="GM3182" s="201"/>
      <c r="GN3182" s="201"/>
      <c r="GO3182" s="201"/>
      <c r="GP3182" s="201"/>
      <c r="GQ3182" s="201"/>
      <c r="GR3182" s="201"/>
      <c r="GS3182" s="201"/>
      <c r="GT3182" s="201"/>
      <c r="GU3182" s="201"/>
      <c r="GV3182" s="201"/>
      <c r="GW3182" s="201"/>
      <c r="GX3182" s="201"/>
      <c r="GY3182" s="201"/>
      <c r="GZ3182" s="201"/>
      <c r="HA3182" s="201"/>
      <c r="HB3182" s="201"/>
      <c r="HC3182" s="201"/>
      <c r="HD3182" s="201"/>
      <c r="HE3182" s="201"/>
      <c r="HF3182" s="201"/>
      <c r="HG3182" s="201"/>
      <c r="HH3182" s="201"/>
      <c r="HI3182" s="201"/>
      <c r="HJ3182" s="201"/>
      <c r="HK3182" s="201"/>
      <c r="HL3182" s="201"/>
      <c r="HM3182" s="201"/>
      <c r="HN3182" s="201"/>
      <c r="HO3182" s="201"/>
      <c r="HP3182" s="201"/>
      <c r="HQ3182" s="201"/>
      <c r="HR3182" s="201"/>
      <c r="HS3182" s="201"/>
      <c r="HT3182" s="201"/>
      <c r="HU3182" s="201"/>
      <c r="HV3182" s="201"/>
      <c r="HW3182" s="201"/>
      <c r="HX3182" s="201"/>
      <c r="HY3182" s="201"/>
      <c r="HZ3182" s="201"/>
      <c r="IA3182" s="201"/>
      <c r="IB3182" s="201"/>
      <c r="IC3182" s="201"/>
      <c r="ID3182" s="201"/>
      <c r="IE3182" s="201"/>
      <c r="IF3182" s="201"/>
      <c r="IG3182" s="201"/>
      <c r="IH3182" s="201"/>
      <c r="II3182" s="201"/>
      <c r="IJ3182" s="201"/>
      <c r="IK3182" s="201"/>
      <c r="IL3182" s="201"/>
      <c r="IM3182" s="201"/>
      <c r="IN3182" s="201"/>
      <c r="IO3182" s="201"/>
      <c r="IP3182" s="201"/>
      <c r="IQ3182" s="201"/>
    </row>
    <row r="3183" spans="1:251" s="200" customFormat="1" x14ac:dyDescent="0.3">
      <c r="A3183" s="286"/>
      <c r="B3183" s="383"/>
      <c r="C3183" s="383"/>
      <c r="D3183" s="384"/>
      <c r="E3183" s="382"/>
      <c r="G3183" s="201"/>
      <c r="H3183" s="201"/>
      <c r="I3183" s="201"/>
      <c r="J3183" s="201"/>
      <c r="K3183" s="201"/>
      <c r="L3183" s="201"/>
      <c r="M3183" s="201"/>
      <c r="N3183" s="201"/>
      <c r="O3183" s="201"/>
      <c r="P3183" s="201"/>
      <c r="Q3183" s="201"/>
      <c r="R3183" s="201"/>
      <c r="S3183" s="201"/>
      <c r="T3183" s="201"/>
      <c r="U3183" s="201"/>
      <c r="V3183" s="201"/>
      <c r="W3183" s="201"/>
      <c r="X3183" s="201"/>
      <c r="Y3183" s="201"/>
      <c r="Z3183" s="201"/>
      <c r="AA3183" s="201"/>
      <c r="AB3183" s="201"/>
      <c r="AC3183" s="201"/>
      <c r="AD3183" s="201"/>
      <c r="AE3183" s="201"/>
      <c r="AF3183" s="201"/>
      <c r="AG3183" s="201"/>
      <c r="AH3183" s="201"/>
      <c r="AI3183" s="201"/>
      <c r="AJ3183" s="201"/>
      <c r="AK3183" s="201"/>
      <c r="AL3183" s="201"/>
      <c r="AM3183" s="201"/>
      <c r="AN3183" s="201"/>
      <c r="AO3183" s="201"/>
      <c r="AP3183" s="201"/>
      <c r="AQ3183" s="201"/>
      <c r="AR3183" s="201"/>
      <c r="AS3183" s="201"/>
      <c r="AT3183" s="201"/>
      <c r="AU3183" s="201"/>
      <c r="AV3183" s="201"/>
      <c r="AW3183" s="201"/>
      <c r="AX3183" s="201"/>
      <c r="AY3183" s="201"/>
      <c r="AZ3183" s="201"/>
      <c r="BA3183" s="201"/>
      <c r="BB3183" s="201"/>
      <c r="BC3183" s="201"/>
      <c r="BD3183" s="201"/>
      <c r="BE3183" s="201"/>
      <c r="BF3183" s="201"/>
      <c r="BG3183" s="201"/>
      <c r="BH3183" s="201"/>
      <c r="BI3183" s="201"/>
      <c r="BJ3183" s="201"/>
      <c r="BK3183" s="201"/>
      <c r="BL3183" s="201"/>
      <c r="BM3183" s="201"/>
      <c r="BN3183" s="201"/>
      <c r="BO3183" s="201"/>
      <c r="BP3183" s="201"/>
      <c r="BQ3183" s="201"/>
      <c r="BR3183" s="201"/>
      <c r="BS3183" s="201"/>
      <c r="BT3183" s="201"/>
      <c r="BU3183" s="201"/>
      <c r="BV3183" s="201"/>
      <c r="BW3183" s="201"/>
      <c r="BX3183" s="201"/>
      <c r="BY3183" s="201"/>
      <c r="BZ3183" s="201"/>
      <c r="CA3183" s="201"/>
      <c r="CB3183" s="201"/>
      <c r="CC3183" s="201"/>
      <c r="CD3183" s="201"/>
      <c r="CE3183" s="201"/>
      <c r="CF3183" s="201"/>
      <c r="CG3183" s="201"/>
      <c r="CH3183" s="201"/>
      <c r="CI3183" s="201"/>
      <c r="CJ3183" s="201"/>
      <c r="CK3183" s="201"/>
      <c r="CL3183" s="201"/>
      <c r="CM3183" s="201"/>
      <c r="CN3183" s="201"/>
      <c r="CO3183" s="201"/>
      <c r="CP3183" s="201"/>
      <c r="CQ3183" s="201"/>
      <c r="CR3183" s="201"/>
      <c r="CS3183" s="201"/>
      <c r="CT3183" s="201"/>
      <c r="CU3183" s="201"/>
      <c r="CV3183" s="201"/>
      <c r="CW3183" s="201"/>
      <c r="CX3183" s="201"/>
      <c r="CY3183" s="201"/>
      <c r="CZ3183" s="201"/>
      <c r="DA3183" s="201"/>
      <c r="DB3183" s="201"/>
      <c r="DC3183" s="201"/>
      <c r="DD3183" s="201"/>
      <c r="DE3183" s="201"/>
      <c r="DF3183" s="201"/>
      <c r="DG3183" s="201"/>
      <c r="DH3183" s="201"/>
      <c r="DI3183" s="201"/>
      <c r="DJ3183" s="201"/>
      <c r="DK3183" s="201"/>
      <c r="DL3183" s="201"/>
      <c r="DM3183" s="201"/>
      <c r="DN3183" s="201"/>
      <c r="DO3183" s="201"/>
      <c r="DP3183" s="201"/>
      <c r="DQ3183" s="201"/>
      <c r="DR3183" s="201"/>
      <c r="DS3183" s="201"/>
      <c r="DT3183" s="201"/>
      <c r="DU3183" s="201"/>
      <c r="DV3183" s="201"/>
      <c r="DW3183" s="201"/>
      <c r="DX3183" s="201"/>
      <c r="DY3183" s="201"/>
      <c r="DZ3183" s="201"/>
      <c r="EA3183" s="201"/>
      <c r="EB3183" s="201"/>
      <c r="EC3183" s="201"/>
      <c r="ED3183" s="201"/>
      <c r="EE3183" s="201"/>
      <c r="EF3183" s="201"/>
      <c r="EG3183" s="201"/>
      <c r="EH3183" s="201"/>
      <c r="EI3183" s="201"/>
      <c r="EJ3183" s="201"/>
      <c r="EK3183" s="201"/>
      <c r="EL3183" s="201"/>
      <c r="EM3183" s="201"/>
      <c r="EN3183" s="201"/>
      <c r="EO3183" s="201"/>
      <c r="EP3183" s="201"/>
      <c r="EQ3183" s="201"/>
      <c r="ER3183" s="201"/>
      <c r="ES3183" s="201"/>
      <c r="ET3183" s="201"/>
      <c r="EU3183" s="201"/>
      <c r="EV3183" s="201"/>
      <c r="EW3183" s="201"/>
      <c r="EX3183" s="201"/>
      <c r="EY3183" s="201"/>
      <c r="EZ3183" s="201"/>
      <c r="FA3183" s="201"/>
      <c r="FB3183" s="201"/>
      <c r="FC3183" s="201"/>
      <c r="FD3183" s="201"/>
      <c r="FE3183" s="201"/>
      <c r="FF3183" s="201"/>
      <c r="FG3183" s="201"/>
      <c r="FH3183" s="201"/>
      <c r="FI3183" s="201"/>
      <c r="FJ3183" s="201"/>
      <c r="FK3183" s="201"/>
      <c r="FL3183" s="201"/>
      <c r="FM3183" s="201"/>
      <c r="FN3183" s="201"/>
      <c r="FO3183" s="201"/>
      <c r="FP3183" s="201"/>
      <c r="FQ3183" s="201"/>
      <c r="FR3183" s="201"/>
      <c r="FS3183" s="201"/>
      <c r="FT3183" s="201"/>
      <c r="FU3183" s="201"/>
      <c r="FV3183" s="201"/>
      <c r="FW3183" s="201"/>
      <c r="FX3183" s="201"/>
      <c r="FY3183" s="201"/>
      <c r="FZ3183" s="201"/>
      <c r="GA3183" s="201"/>
      <c r="GB3183" s="201"/>
      <c r="GC3183" s="201"/>
      <c r="GD3183" s="201"/>
      <c r="GE3183" s="201"/>
      <c r="GF3183" s="201"/>
      <c r="GG3183" s="201"/>
      <c r="GH3183" s="201"/>
      <c r="GI3183" s="201"/>
      <c r="GJ3183" s="201"/>
      <c r="GK3183" s="201"/>
      <c r="GL3183" s="201"/>
      <c r="GM3183" s="201"/>
      <c r="GN3183" s="201"/>
      <c r="GO3183" s="201"/>
      <c r="GP3183" s="201"/>
      <c r="GQ3183" s="201"/>
      <c r="GR3183" s="201"/>
      <c r="GS3183" s="201"/>
      <c r="GT3183" s="201"/>
      <c r="GU3183" s="201"/>
      <c r="GV3183" s="201"/>
      <c r="GW3183" s="201"/>
      <c r="GX3183" s="201"/>
      <c r="GY3183" s="201"/>
      <c r="GZ3183" s="201"/>
      <c r="HA3183" s="201"/>
      <c r="HB3183" s="201"/>
      <c r="HC3183" s="201"/>
      <c r="HD3183" s="201"/>
      <c r="HE3183" s="201"/>
      <c r="HF3183" s="201"/>
      <c r="HG3183" s="201"/>
      <c r="HH3183" s="201"/>
      <c r="HI3183" s="201"/>
      <c r="HJ3183" s="201"/>
      <c r="HK3183" s="201"/>
      <c r="HL3183" s="201"/>
      <c r="HM3183" s="201"/>
      <c r="HN3183" s="201"/>
      <c r="HO3183" s="201"/>
      <c r="HP3183" s="201"/>
      <c r="HQ3183" s="201"/>
      <c r="HR3183" s="201"/>
      <c r="HS3183" s="201"/>
      <c r="HT3183" s="201"/>
      <c r="HU3183" s="201"/>
      <c r="HV3183" s="201"/>
      <c r="HW3183" s="201"/>
      <c r="HX3183" s="201"/>
      <c r="HY3183" s="201"/>
      <c r="HZ3183" s="201"/>
      <c r="IA3183" s="201"/>
      <c r="IB3183" s="201"/>
      <c r="IC3183" s="201"/>
      <c r="ID3183" s="201"/>
      <c r="IE3183" s="201"/>
      <c r="IF3183" s="201"/>
      <c r="IG3183" s="201"/>
      <c r="IH3183" s="201"/>
      <c r="II3183" s="201"/>
      <c r="IJ3183" s="201"/>
      <c r="IK3183" s="201"/>
      <c r="IL3183" s="201"/>
      <c r="IM3183" s="201"/>
      <c r="IN3183" s="201"/>
      <c r="IO3183" s="201"/>
      <c r="IP3183" s="201"/>
      <c r="IQ3183" s="201"/>
    </row>
    <row r="3184" spans="1:251" s="200" customFormat="1" x14ac:dyDescent="0.3">
      <c r="A3184" s="286"/>
      <c r="B3184" s="383"/>
      <c r="C3184" s="383"/>
      <c r="D3184" s="384"/>
      <c r="E3184" s="382"/>
      <c r="G3184" s="201"/>
      <c r="H3184" s="201"/>
      <c r="I3184" s="201"/>
      <c r="J3184" s="201"/>
      <c r="K3184" s="201"/>
      <c r="L3184" s="201"/>
      <c r="M3184" s="201"/>
      <c r="N3184" s="201"/>
      <c r="O3184" s="201"/>
      <c r="P3184" s="201"/>
      <c r="Q3184" s="201"/>
      <c r="R3184" s="201"/>
      <c r="S3184" s="201"/>
      <c r="T3184" s="201"/>
      <c r="U3184" s="201"/>
      <c r="V3184" s="201"/>
      <c r="W3184" s="201"/>
      <c r="X3184" s="201"/>
      <c r="Y3184" s="201"/>
      <c r="Z3184" s="201"/>
      <c r="AA3184" s="201"/>
      <c r="AB3184" s="201"/>
      <c r="AC3184" s="201"/>
      <c r="AD3184" s="201"/>
      <c r="AE3184" s="201"/>
      <c r="AF3184" s="201"/>
      <c r="AG3184" s="201"/>
      <c r="AH3184" s="201"/>
      <c r="AI3184" s="201"/>
      <c r="AJ3184" s="201"/>
      <c r="AK3184" s="201"/>
      <c r="AL3184" s="201"/>
      <c r="AM3184" s="201"/>
      <c r="AN3184" s="201"/>
      <c r="AO3184" s="201"/>
      <c r="AP3184" s="201"/>
      <c r="AQ3184" s="201"/>
      <c r="AR3184" s="201"/>
      <c r="AS3184" s="201"/>
      <c r="AT3184" s="201"/>
      <c r="AU3184" s="201"/>
      <c r="AV3184" s="201"/>
      <c r="AW3184" s="201"/>
      <c r="AX3184" s="201"/>
      <c r="AY3184" s="201"/>
      <c r="AZ3184" s="201"/>
      <c r="BA3184" s="201"/>
      <c r="BB3184" s="201"/>
      <c r="BC3184" s="201"/>
      <c r="BD3184" s="201"/>
      <c r="BE3184" s="201"/>
      <c r="BF3184" s="201"/>
      <c r="BG3184" s="201"/>
      <c r="BH3184" s="201"/>
      <c r="BI3184" s="201"/>
      <c r="BJ3184" s="201"/>
      <c r="BK3184" s="201"/>
      <c r="BL3184" s="201"/>
      <c r="BM3184" s="201"/>
      <c r="BN3184" s="201"/>
      <c r="BO3184" s="201"/>
      <c r="BP3184" s="201"/>
      <c r="BQ3184" s="201"/>
      <c r="BR3184" s="201"/>
      <c r="BS3184" s="201"/>
      <c r="BT3184" s="201"/>
      <c r="BU3184" s="201"/>
      <c r="BV3184" s="201"/>
      <c r="BW3184" s="201"/>
      <c r="BX3184" s="201"/>
      <c r="BY3184" s="201"/>
      <c r="BZ3184" s="201"/>
      <c r="CA3184" s="201"/>
      <c r="CB3184" s="201"/>
      <c r="CC3184" s="201"/>
      <c r="CD3184" s="201"/>
      <c r="CE3184" s="201"/>
      <c r="CF3184" s="201"/>
      <c r="CG3184" s="201"/>
      <c r="CH3184" s="201"/>
      <c r="CI3184" s="201"/>
      <c r="CJ3184" s="201"/>
      <c r="CK3184" s="201"/>
      <c r="CL3184" s="201"/>
      <c r="CM3184" s="201"/>
      <c r="CN3184" s="201"/>
      <c r="CO3184" s="201"/>
      <c r="CP3184" s="201"/>
      <c r="CQ3184" s="201"/>
      <c r="CR3184" s="201"/>
      <c r="CS3184" s="201"/>
      <c r="CT3184" s="201"/>
      <c r="CU3184" s="201"/>
      <c r="CV3184" s="201"/>
      <c r="CW3184" s="201"/>
      <c r="CX3184" s="201"/>
      <c r="CY3184" s="201"/>
      <c r="CZ3184" s="201"/>
      <c r="DA3184" s="201"/>
      <c r="DB3184" s="201"/>
      <c r="DC3184" s="201"/>
      <c r="DD3184" s="201"/>
      <c r="DE3184" s="201"/>
      <c r="DF3184" s="201"/>
      <c r="DG3184" s="201"/>
      <c r="DH3184" s="201"/>
      <c r="DI3184" s="201"/>
      <c r="DJ3184" s="201"/>
      <c r="DK3184" s="201"/>
      <c r="DL3184" s="201"/>
      <c r="DM3184" s="201"/>
      <c r="DN3184" s="201"/>
      <c r="DO3184" s="201"/>
      <c r="DP3184" s="201"/>
      <c r="DQ3184" s="201"/>
      <c r="DR3184" s="201"/>
      <c r="DS3184" s="201"/>
      <c r="DT3184" s="201"/>
      <c r="DU3184" s="201"/>
      <c r="DV3184" s="201"/>
      <c r="DW3184" s="201"/>
      <c r="DX3184" s="201"/>
      <c r="DY3184" s="201"/>
      <c r="DZ3184" s="201"/>
      <c r="EA3184" s="201"/>
      <c r="EB3184" s="201"/>
      <c r="EC3184" s="201"/>
      <c r="ED3184" s="201"/>
      <c r="EE3184" s="201"/>
      <c r="EF3184" s="201"/>
      <c r="EG3184" s="201"/>
      <c r="EH3184" s="201"/>
      <c r="EI3184" s="201"/>
      <c r="EJ3184" s="201"/>
      <c r="EK3184" s="201"/>
      <c r="EL3184" s="201"/>
      <c r="EM3184" s="201"/>
      <c r="EN3184" s="201"/>
      <c r="EO3184" s="201"/>
      <c r="EP3184" s="201"/>
      <c r="EQ3184" s="201"/>
      <c r="ER3184" s="201"/>
      <c r="ES3184" s="201"/>
      <c r="ET3184" s="201"/>
      <c r="EU3184" s="201"/>
      <c r="EV3184" s="201"/>
      <c r="EW3184" s="201"/>
      <c r="EX3184" s="201"/>
      <c r="EY3184" s="201"/>
      <c r="EZ3184" s="201"/>
      <c r="FA3184" s="201"/>
      <c r="FB3184" s="201"/>
      <c r="FC3184" s="201"/>
      <c r="FD3184" s="201"/>
      <c r="FE3184" s="201"/>
      <c r="FF3184" s="201"/>
      <c r="FG3184" s="201"/>
      <c r="FH3184" s="201"/>
      <c r="FI3184" s="201"/>
      <c r="FJ3184" s="201"/>
      <c r="FK3184" s="201"/>
      <c r="FL3184" s="201"/>
      <c r="FM3184" s="201"/>
      <c r="FN3184" s="201"/>
      <c r="FO3184" s="201"/>
      <c r="FP3184" s="201"/>
      <c r="FQ3184" s="201"/>
      <c r="FR3184" s="201"/>
      <c r="FS3184" s="201"/>
      <c r="FT3184" s="201"/>
      <c r="FU3184" s="201"/>
      <c r="FV3184" s="201"/>
      <c r="FW3184" s="201"/>
      <c r="FX3184" s="201"/>
      <c r="FY3184" s="201"/>
      <c r="FZ3184" s="201"/>
      <c r="GA3184" s="201"/>
      <c r="GB3184" s="201"/>
      <c r="GC3184" s="201"/>
      <c r="GD3184" s="201"/>
      <c r="GE3184" s="201"/>
      <c r="GF3184" s="201"/>
      <c r="GG3184" s="201"/>
      <c r="GH3184" s="201"/>
      <c r="GI3184" s="201"/>
      <c r="GJ3184" s="201"/>
      <c r="GK3184" s="201"/>
      <c r="GL3184" s="201"/>
      <c r="GM3184" s="201"/>
      <c r="GN3184" s="201"/>
      <c r="GO3184" s="201"/>
      <c r="GP3184" s="201"/>
      <c r="GQ3184" s="201"/>
      <c r="GR3184" s="201"/>
      <c r="GS3184" s="201"/>
      <c r="GT3184" s="201"/>
      <c r="GU3184" s="201"/>
      <c r="GV3184" s="201"/>
      <c r="GW3184" s="201"/>
      <c r="GX3184" s="201"/>
      <c r="GY3184" s="201"/>
      <c r="GZ3184" s="201"/>
      <c r="HA3184" s="201"/>
      <c r="HB3184" s="201"/>
      <c r="HC3184" s="201"/>
      <c r="HD3184" s="201"/>
      <c r="HE3184" s="201"/>
      <c r="HF3184" s="201"/>
      <c r="HG3184" s="201"/>
      <c r="HH3184" s="201"/>
      <c r="HI3184" s="201"/>
      <c r="HJ3184" s="201"/>
      <c r="HK3184" s="201"/>
      <c r="HL3184" s="201"/>
      <c r="HM3184" s="201"/>
      <c r="HN3184" s="201"/>
      <c r="HO3184" s="201"/>
      <c r="HP3184" s="201"/>
      <c r="HQ3184" s="201"/>
      <c r="HR3184" s="201"/>
      <c r="HS3184" s="201"/>
      <c r="HT3184" s="201"/>
      <c r="HU3184" s="201"/>
      <c r="HV3184" s="201"/>
      <c r="HW3184" s="201"/>
      <c r="HX3184" s="201"/>
      <c r="HY3184" s="201"/>
      <c r="HZ3184" s="201"/>
      <c r="IA3184" s="201"/>
      <c r="IB3184" s="201"/>
      <c r="IC3184" s="201"/>
      <c r="ID3184" s="201"/>
      <c r="IE3184" s="201"/>
      <c r="IF3184" s="201"/>
      <c r="IG3184" s="201"/>
      <c r="IH3184" s="201"/>
      <c r="II3184" s="201"/>
      <c r="IJ3184" s="201"/>
      <c r="IK3184" s="201"/>
      <c r="IL3184" s="201"/>
      <c r="IM3184" s="201"/>
      <c r="IN3184" s="201"/>
      <c r="IO3184" s="201"/>
      <c r="IP3184" s="201"/>
      <c r="IQ3184" s="201"/>
    </row>
    <row r="3185" spans="1:251" s="200" customFormat="1" x14ac:dyDescent="0.3">
      <c r="A3185" s="286"/>
      <c r="B3185" s="383"/>
      <c r="C3185" s="383"/>
      <c r="D3185" s="384"/>
      <c r="E3185" s="382"/>
      <c r="G3185" s="201"/>
      <c r="H3185" s="201"/>
      <c r="I3185" s="201"/>
      <c r="J3185" s="201"/>
      <c r="K3185" s="201"/>
      <c r="L3185" s="201"/>
      <c r="M3185" s="201"/>
      <c r="N3185" s="201"/>
      <c r="O3185" s="201"/>
      <c r="P3185" s="201"/>
      <c r="Q3185" s="201"/>
      <c r="R3185" s="201"/>
      <c r="S3185" s="201"/>
      <c r="T3185" s="201"/>
      <c r="U3185" s="201"/>
      <c r="V3185" s="201"/>
      <c r="W3185" s="201"/>
      <c r="X3185" s="201"/>
      <c r="Y3185" s="201"/>
      <c r="Z3185" s="201"/>
      <c r="AA3185" s="201"/>
      <c r="AB3185" s="201"/>
      <c r="AC3185" s="201"/>
      <c r="AD3185" s="201"/>
      <c r="AE3185" s="201"/>
      <c r="AF3185" s="201"/>
      <c r="AG3185" s="201"/>
      <c r="AH3185" s="201"/>
      <c r="AI3185" s="201"/>
      <c r="AJ3185" s="201"/>
      <c r="AK3185" s="201"/>
      <c r="AL3185" s="201"/>
      <c r="AM3185" s="201"/>
      <c r="AN3185" s="201"/>
      <c r="AO3185" s="201"/>
      <c r="AP3185" s="201"/>
      <c r="AQ3185" s="201"/>
      <c r="AR3185" s="201"/>
      <c r="AS3185" s="201"/>
      <c r="AT3185" s="201"/>
      <c r="AU3185" s="201"/>
      <c r="AV3185" s="201"/>
      <c r="AW3185" s="201"/>
      <c r="AX3185" s="201"/>
      <c r="AY3185" s="201"/>
      <c r="AZ3185" s="201"/>
      <c r="BA3185" s="201"/>
      <c r="BB3185" s="201"/>
      <c r="BC3185" s="201"/>
      <c r="BD3185" s="201"/>
      <c r="BE3185" s="201"/>
      <c r="BF3185" s="201"/>
      <c r="BG3185" s="201"/>
      <c r="BH3185" s="201"/>
      <c r="BI3185" s="201"/>
      <c r="BJ3185" s="201"/>
      <c r="BK3185" s="201"/>
      <c r="BL3185" s="201"/>
      <c r="BM3185" s="201"/>
      <c r="BN3185" s="201"/>
      <c r="BO3185" s="201"/>
      <c r="BP3185" s="201"/>
      <c r="BQ3185" s="201"/>
      <c r="BR3185" s="201"/>
      <c r="BS3185" s="201"/>
      <c r="BT3185" s="201"/>
      <c r="BU3185" s="201"/>
      <c r="BV3185" s="201"/>
      <c r="BW3185" s="201"/>
      <c r="BX3185" s="201"/>
      <c r="BY3185" s="201"/>
      <c r="BZ3185" s="201"/>
      <c r="CA3185" s="201"/>
      <c r="CB3185" s="201"/>
      <c r="CC3185" s="201"/>
      <c r="CD3185" s="201"/>
      <c r="CE3185" s="201"/>
      <c r="CF3185" s="201"/>
      <c r="CG3185" s="201"/>
      <c r="CH3185" s="201"/>
      <c r="CI3185" s="201"/>
      <c r="CJ3185" s="201"/>
      <c r="CK3185" s="201"/>
      <c r="CL3185" s="201"/>
      <c r="CM3185" s="201"/>
      <c r="CN3185" s="201"/>
      <c r="CO3185" s="201"/>
      <c r="CP3185" s="201"/>
      <c r="CQ3185" s="201"/>
      <c r="CR3185" s="201"/>
      <c r="CS3185" s="201"/>
      <c r="CT3185" s="201"/>
      <c r="CU3185" s="201"/>
      <c r="CV3185" s="201"/>
      <c r="CW3185" s="201"/>
      <c r="CX3185" s="201"/>
      <c r="CY3185" s="201"/>
      <c r="CZ3185" s="201"/>
      <c r="DA3185" s="201"/>
      <c r="DB3185" s="201"/>
      <c r="DC3185" s="201"/>
      <c r="DD3185" s="201"/>
      <c r="DE3185" s="201"/>
      <c r="DF3185" s="201"/>
      <c r="DG3185" s="201"/>
      <c r="DH3185" s="201"/>
      <c r="DI3185" s="201"/>
      <c r="DJ3185" s="201"/>
      <c r="DK3185" s="201"/>
      <c r="DL3185" s="201"/>
      <c r="DM3185" s="201"/>
      <c r="DN3185" s="201"/>
      <c r="DO3185" s="201"/>
      <c r="DP3185" s="201"/>
      <c r="DQ3185" s="201"/>
      <c r="DR3185" s="201"/>
      <c r="DS3185" s="201"/>
      <c r="DT3185" s="201"/>
      <c r="DU3185" s="201"/>
      <c r="DV3185" s="201"/>
      <c r="DW3185" s="201"/>
      <c r="DX3185" s="201"/>
      <c r="DY3185" s="201"/>
      <c r="DZ3185" s="201"/>
      <c r="EA3185" s="201"/>
      <c r="EB3185" s="201"/>
      <c r="EC3185" s="201"/>
      <c r="ED3185" s="201"/>
      <c r="EE3185" s="201"/>
      <c r="EF3185" s="201"/>
      <c r="EG3185" s="201"/>
      <c r="EH3185" s="201"/>
      <c r="EI3185" s="201"/>
      <c r="EJ3185" s="201"/>
      <c r="EK3185" s="201"/>
      <c r="EL3185" s="201"/>
      <c r="EM3185" s="201"/>
      <c r="EN3185" s="201"/>
      <c r="EO3185" s="201"/>
      <c r="EP3185" s="201"/>
      <c r="EQ3185" s="201"/>
      <c r="ER3185" s="201"/>
      <c r="ES3185" s="201"/>
      <c r="ET3185" s="201"/>
      <c r="EU3185" s="201"/>
      <c r="EV3185" s="201"/>
      <c r="EW3185" s="201"/>
      <c r="EX3185" s="201"/>
      <c r="EY3185" s="201"/>
      <c r="EZ3185" s="201"/>
      <c r="FA3185" s="201"/>
      <c r="FB3185" s="201"/>
      <c r="FC3185" s="201"/>
      <c r="FD3185" s="201"/>
      <c r="FE3185" s="201"/>
      <c r="FF3185" s="201"/>
      <c r="FG3185" s="201"/>
      <c r="FH3185" s="201"/>
      <c r="FI3185" s="201"/>
      <c r="FJ3185" s="201"/>
      <c r="FK3185" s="201"/>
      <c r="FL3185" s="201"/>
      <c r="FM3185" s="201"/>
      <c r="FN3185" s="201"/>
      <c r="FO3185" s="201"/>
      <c r="FP3185" s="201"/>
      <c r="FQ3185" s="201"/>
      <c r="FR3185" s="201"/>
      <c r="FS3185" s="201"/>
      <c r="FT3185" s="201"/>
      <c r="FU3185" s="201"/>
      <c r="FV3185" s="201"/>
      <c r="FW3185" s="201"/>
      <c r="FX3185" s="201"/>
      <c r="FY3185" s="201"/>
      <c r="FZ3185" s="201"/>
      <c r="GA3185" s="201"/>
      <c r="GB3185" s="201"/>
      <c r="GC3185" s="201"/>
      <c r="GD3185" s="201"/>
      <c r="GE3185" s="201"/>
      <c r="GF3185" s="201"/>
      <c r="GG3185" s="201"/>
      <c r="GH3185" s="201"/>
      <c r="GI3185" s="201"/>
      <c r="GJ3185" s="201"/>
      <c r="GK3185" s="201"/>
      <c r="GL3185" s="201"/>
      <c r="GM3185" s="201"/>
      <c r="GN3185" s="201"/>
      <c r="GO3185" s="201"/>
      <c r="GP3185" s="201"/>
      <c r="GQ3185" s="201"/>
      <c r="GR3185" s="201"/>
      <c r="GS3185" s="201"/>
      <c r="GT3185" s="201"/>
      <c r="GU3185" s="201"/>
      <c r="GV3185" s="201"/>
      <c r="GW3185" s="201"/>
      <c r="GX3185" s="201"/>
      <c r="GY3185" s="201"/>
      <c r="GZ3185" s="201"/>
      <c r="HA3185" s="201"/>
      <c r="HB3185" s="201"/>
      <c r="HC3185" s="201"/>
      <c r="HD3185" s="201"/>
      <c r="HE3185" s="201"/>
      <c r="HF3185" s="201"/>
      <c r="HG3185" s="201"/>
      <c r="HH3185" s="201"/>
      <c r="HI3185" s="201"/>
      <c r="HJ3185" s="201"/>
      <c r="HK3185" s="201"/>
      <c r="HL3185" s="201"/>
      <c r="HM3185" s="201"/>
      <c r="HN3185" s="201"/>
      <c r="HO3185" s="201"/>
      <c r="HP3185" s="201"/>
      <c r="HQ3185" s="201"/>
      <c r="HR3185" s="201"/>
      <c r="HS3185" s="201"/>
      <c r="HT3185" s="201"/>
      <c r="HU3185" s="201"/>
      <c r="HV3185" s="201"/>
      <c r="HW3185" s="201"/>
      <c r="HX3185" s="201"/>
      <c r="HY3185" s="201"/>
      <c r="HZ3185" s="201"/>
      <c r="IA3185" s="201"/>
      <c r="IB3185" s="201"/>
      <c r="IC3185" s="201"/>
      <c r="ID3185" s="201"/>
      <c r="IE3185" s="201"/>
      <c r="IF3185" s="201"/>
      <c r="IG3185" s="201"/>
      <c r="IH3185" s="201"/>
      <c r="II3185" s="201"/>
      <c r="IJ3185" s="201"/>
      <c r="IK3185" s="201"/>
      <c r="IL3185" s="201"/>
      <c r="IM3185" s="201"/>
      <c r="IN3185" s="201"/>
      <c r="IO3185" s="201"/>
      <c r="IP3185" s="201"/>
      <c r="IQ3185" s="201"/>
    </row>
    <row r="3186" spans="1:251" s="200" customFormat="1" x14ac:dyDescent="0.3">
      <c r="A3186" s="286"/>
      <c r="B3186" s="383"/>
      <c r="C3186" s="383"/>
      <c r="D3186" s="384"/>
      <c r="E3186" s="382"/>
      <c r="G3186" s="201"/>
      <c r="H3186" s="201"/>
      <c r="I3186" s="201"/>
      <c r="J3186" s="201"/>
      <c r="K3186" s="201"/>
      <c r="L3186" s="201"/>
      <c r="M3186" s="201"/>
      <c r="N3186" s="201"/>
      <c r="O3186" s="201"/>
      <c r="P3186" s="201"/>
      <c r="Q3186" s="201"/>
      <c r="R3186" s="201"/>
      <c r="S3186" s="201"/>
      <c r="T3186" s="201"/>
      <c r="U3186" s="201"/>
      <c r="V3186" s="201"/>
      <c r="W3186" s="201"/>
      <c r="X3186" s="201"/>
      <c r="Y3186" s="201"/>
      <c r="Z3186" s="201"/>
      <c r="AA3186" s="201"/>
      <c r="AB3186" s="201"/>
      <c r="AC3186" s="201"/>
      <c r="AD3186" s="201"/>
      <c r="AE3186" s="201"/>
      <c r="AF3186" s="201"/>
      <c r="AG3186" s="201"/>
      <c r="AH3186" s="201"/>
      <c r="AI3186" s="201"/>
      <c r="AJ3186" s="201"/>
      <c r="AK3186" s="201"/>
      <c r="AL3186" s="201"/>
      <c r="AM3186" s="201"/>
      <c r="AN3186" s="201"/>
      <c r="AO3186" s="201"/>
      <c r="AP3186" s="201"/>
      <c r="AQ3186" s="201"/>
      <c r="AR3186" s="201"/>
      <c r="AS3186" s="201"/>
      <c r="AT3186" s="201"/>
      <c r="AU3186" s="201"/>
      <c r="AV3186" s="201"/>
      <c r="AW3186" s="201"/>
      <c r="AX3186" s="201"/>
      <c r="AY3186" s="201"/>
      <c r="AZ3186" s="201"/>
      <c r="BA3186" s="201"/>
      <c r="BB3186" s="201"/>
      <c r="BC3186" s="201"/>
      <c r="BD3186" s="201"/>
      <c r="BE3186" s="201"/>
      <c r="BF3186" s="201"/>
      <c r="BG3186" s="201"/>
      <c r="BH3186" s="201"/>
      <c r="BI3186" s="201"/>
      <c r="BJ3186" s="201"/>
      <c r="BK3186" s="201"/>
      <c r="BL3186" s="201"/>
      <c r="BM3186" s="201"/>
      <c r="BN3186" s="201"/>
      <c r="BO3186" s="201"/>
      <c r="BP3186" s="201"/>
      <c r="BQ3186" s="201"/>
      <c r="BR3186" s="201"/>
      <c r="BS3186" s="201"/>
      <c r="BT3186" s="201"/>
      <c r="BU3186" s="201"/>
      <c r="BV3186" s="201"/>
      <c r="BW3186" s="201"/>
      <c r="BX3186" s="201"/>
      <c r="BY3186" s="201"/>
      <c r="BZ3186" s="201"/>
      <c r="CA3186" s="201"/>
      <c r="CB3186" s="201"/>
      <c r="CC3186" s="201"/>
      <c r="CD3186" s="201"/>
      <c r="CE3186" s="201"/>
      <c r="CF3186" s="201"/>
      <c r="CG3186" s="201"/>
      <c r="CH3186" s="201"/>
      <c r="CI3186" s="201"/>
      <c r="CJ3186" s="201"/>
      <c r="CK3186" s="201"/>
      <c r="CL3186" s="201"/>
      <c r="CM3186" s="201"/>
      <c r="CN3186" s="201"/>
      <c r="CO3186" s="201"/>
      <c r="CP3186" s="201"/>
      <c r="CQ3186" s="201"/>
      <c r="CR3186" s="201"/>
      <c r="CS3186" s="201"/>
      <c r="CT3186" s="201"/>
      <c r="CU3186" s="201"/>
      <c r="CV3186" s="201"/>
      <c r="CW3186" s="201"/>
      <c r="CX3186" s="201"/>
      <c r="CY3186" s="201"/>
      <c r="CZ3186" s="201"/>
      <c r="DA3186" s="201"/>
      <c r="DB3186" s="201"/>
      <c r="DC3186" s="201"/>
      <c r="DD3186" s="201"/>
      <c r="DE3186" s="201"/>
      <c r="DF3186" s="201"/>
      <c r="DG3186" s="201"/>
      <c r="DH3186" s="201"/>
      <c r="DI3186" s="201"/>
      <c r="DJ3186" s="201"/>
      <c r="DK3186" s="201"/>
      <c r="DL3186" s="201"/>
      <c r="DM3186" s="201"/>
      <c r="DN3186" s="201"/>
      <c r="DO3186" s="201"/>
      <c r="DP3186" s="201"/>
      <c r="DQ3186" s="201"/>
      <c r="DR3186" s="201"/>
      <c r="DS3186" s="201"/>
      <c r="DT3186" s="201"/>
      <c r="DU3186" s="201"/>
      <c r="DV3186" s="201"/>
      <c r="DW3186" s="201"/>
      <c r="DX3186" s="201"/>
      <c r="DY3186" s="201"/>
      <c r="DZ3186" s="201"/>
      <c r="EA3186" s="201"/>
      <c r="EB3186" s="201"/>
      <c r="EC3186" s="201"/>
      <c r="ED3186" s="201"/>
      <c r="EE3186" s="201"/>
      <c r="EF3186" s="201"/>
      <c r="EG3186" s="201"/>
      <c r="EH3186" s="201"/>
      <c r="EI3186" s="201"/>
      <c r="EJ3186" s="201"/>
      <c r="EK3186" s="201"/>
      <c r="EL3186" s="201"/>
      <c r="EM3186" s="201"/>
      <c r="EN3186" s="201"/>
      <c r="EO3186" s="201"/>
      <c r="EP3186" s="201"/>
      <c r="EQ3186" s="201"/>
      <c r="ER3186" s="201"/>
      <c r="ES3186" s="201"/>
      <c r="ET3186" s="201"/>
      <c r="EU3186" s="201"/>
      <c r="EV3186" s="201"/>
      <c r="EW3186" s="201"/>
      <c r="EX3186" s="201"/>
      <c r="EY3186" s="201"/>
      <c r="EZ3186" s="201"/>
      <c r="FA3186" s="201"/>
      <c r="FB3186" s="201"/>
      <c r="FC3186" s="201"/>
      <c r="FD3186" s="201"/>
      <c r="FE3186" s="201"/>
      <c r="FF3186" s="201"/>
      <c r="FG3186" s="201"/>
      <c r="FH3186" s="201"/>
      <c r="FI3186" s="201"/>
      <c r="FJ3186" s="201"/>
      <c r="FK3186" s="201"/>
      <c r="FL3186" s="201"/>
      <c r="FM3186" s="201"/>
      <c r="FN3186" s="201"/>
      <c r="FO3186" s="201"/>
      <c r="FP3186" s="201"/>
      <c r="FQ3186" s="201"/>
      <c r="FR3186" s="201"/>
      <c r="FS3186" s="201"/>
      <c r="FT3186" s="201"/>
      <c r="FU3186" s="201"/>
      <c r="FV3186" s="201"/>
      <c r="FW3186" s="201"/>
      <c r="FX3186" s="201"/>
      <c r="FY3186" s="201"/>
      <c r="FZ3186" s="201"/>
      <c r="GA3186" s="201"/>
      <c r="GB3186" s="201"/>
      <c r="GC3186" s="201"/>
      <c r="GD3186" s="201"/>
      <c r="GE3186" s="201"/>
      <c r="GF3186" s="201"/>
      <c r="GG3186" s="201"/>
      <c r="GH3186" s="201"/>
      <c r="GI3186" s="201"/>
      <c r="GJ3186" s="201"/>
      <c r="GK3186" s="201"/>
      <c r="GL3186" s="201"/>
      <c r="GM3186" s="201"/>
      <c r="GN3186" s="201"/>
      <c r="GO3186" s="201"/>
      <c r="GP3186" s="201"/>
      <c r="GQ3186" s="201"/>
      <c r="GR3186" s="201"/>
      <c r="GS3186" s="201"/>
      <c r="GT3186" s="201"/>
      <c r="GU3186" s="201"/>
      <c r="GV3186" s="201"/>
      <c r="GW3186" s="201"/>
      <c r="GX3186" s="201"/>
      <c r="GY3186" s="201"/>
      <c r="GZ3186" s="201"/>
      <c r="HA3186" s="201"/>
      <c r="HB3186" s="201"/>
      <c r="HC3186" s="201"/>
      <c r="HD3186" s="201"/>
      <c r="HE3186" s="201"/>
      <c r="HF3186" s="201"/>
      <c r="HG3186" s="201"/>
      <c r="HH3186" s="201"/>
      <c r="HI3186" s="201"/>
      <c r="HJ3186" s="201"/>
      <c r="HK3186" s="201"/>
      <c r="HL3186" s="201"/>
      <c r="HM3186" s="201"/>
      <c r="HN3186" s="201"/>
      <c r="HO3186" s="201"/>
      <c r="HP3186" s="201"/>
      <c r="HQ3186" s="201"/>
      <c r="HR3186" s="201"/>
      <c r="HS3186" s="201"/>
      <c r="HT3186" s="201"/>
      <c r="HU3186" s="201"/>
      <c r="HV3186" s="201"/>
      <c r="HW3186" s="201"/>
      <c r="HX3186" s="201"/>
      <c r="HY3186" s="201"/>
      <c r="HZ3186" s="201"/>
      <c r="IA3186" s="201"/>
      <c r="IB3186" s="201"/>
      <c r="IC3186" s="201"/>
      <c r="ID3186" s="201"/>
      <c r="IE3186" s="201"/>
      <c r="IF3186" s="201"/>
      <c r="IG3186" s="201"/>
      <c r="IH3186" s="201"/>
      <c r="II3186" s="201"/>
      <c r="IJ3186" s="201"/>
      <c r="IK3186" s="201"/>
      <c r="IL3186" s="201"/>
      <c r="IM3186" s="201"/>
      <c r="IN3186" s="201"/>
      <c r="IO3186" s="201"/>
      <c r="IP3186" s="201"/>
      <c r="IQ3186" s="201"/>
    </row>
    <row r="3187" spans="1:251" s="200" customFormat="1" x14ac:dyDescent="0.3">
      <c r="A3187" s="286"/>
      <c r="B3187" s="383"/>
      <c r="C3187" s="383"/>
      <c r="D3187" s="384"/>
      <c r="E3187" s="382"/>
      <c r="G3187" s="201"/>
      <c r="H3187" s="201"/>
      <c r="I3187" s="201"/>
      <c r="J3187" s="201"/>
      <c r="K3187" s="201"/>
      <c r="L3187" s="201"/>
      <c r="M3187" s="201"/>
      <c r="N3187" s="201"/>
      <c r="O3187" s="201"/>
      <c r="P3187" s="201"/>
      <c r="Q3187" s="201"/>
      <c r="R3187" s="201"/>
      <c r="S3187" s="201"/>
      <c r="T3187" s="201"/>
      <c r="U3187" s="201"/>
      <c r="V3187" s="201"/>
      <c r="W3187" s="201"/>
      <c r="X3187" s="201"/>
      <c r="Y3187" s="201"/>
      <c r="Z3187" s="201"/>
      <c r="AA3187" s="201"/>
      <c r="AB3187" s="201"/>
      <c r="AC3187" s="201"/>
      <c r="AD3187" s="201"/>
      <c r="AE3187" s="201"/>
      <c r="AF3187" s="201"/>
      <c r="AG3187" s="201"/>
      <c r="AH3187" s="201"/>
      <c r="AI3187" s="201"/>
      <c r="AJ3187" s="201"/>
      <c r="AK3187" s="201"/>
      <c r="AL3187" s="201"/>
      <c r="AM3187" s="201"/>
      <c r="AN3187" s="201"/>
      <c r="AO3187" s="201"/>
      <c r="AP3187" s="201"/>
      <c r="AQ3187" s="201"/>
      <c r="AR3187" s="201"/>
      <c r="AS3187" s="201"/>
      <c r="AT3187" s="201"/>
      <c r="AU3187" s="201"/>
      <c r="AV3187" s="201"/>
      <c r="AW3187" s="201"/>
      <c r="AX3187" s="201"/>
      <c r="AY3187" s="201"/>
      <c r="AZ3187" s="201"/>
      <c r="BA3187" s="201"/>
      <c r="BB3187" s="201"/>
      <c r="BC3187" s="201"/>
      <c r="BD3187" s="201"/>
      <c r="BE3187" s="201"/>
      <c r="BF3187" s="201"/>
      <c r="BG3187" s="201"/>
      <c r="BH3187" s="201"/>
      <c r="BI3187" s="201"/>
      <c r="BJ3187" s="201"/>
      <c r="BK3187" s="201"/>
      <c r="BL3187" s="201"/>
      <c r="BM3187" s="201"/>
      <c r="BN3187" s="201"/>
      <c r="BO3187" s="201"/>
      <c r="BP3187" s="201"/>
      <c r="BQ3187" s="201"/>
      <c r="BR3187" s="201"/>
      <c r="BS3187" s="201"/>
      <c r="BT3187" s="201"/>
      <c r="BU3187" s="201"/>
      <c r="BV3187" s="201"/>
      <c r="BW3187" s="201"/>
      <c r="BX3187" s="201"/>
      <c r="BY3187" s="201"/>
      <c r="BZ3187" s="201"/>
      <c r="CA3187" s="201"/>
      <c r="CB3187" s="201"/>
      <c r="CC3187" s="201"/>
      <c r="CD3187" s="201"/>
      <c r="CE3187" s="201"/>
      <c r="CF3187" s="201"/>
      <c r="CG3187" s="201"/>
      <c r="CH3187" s="201"/>
      <c r="CI3187" s="201"/>
      <c r="CJ3187" s="201"/>
      <c r="CK3187" s="201"/>
      <c r="CL3187" s="201"/>
      <c r="CM3187" s="201"/>
      <c r="CN3187" s="201"/>
      <c r="CO3187" s="201"/>
      <c r="CP3187" s="201"/>
      <c r="CQ3187" s="201"/>
      <c r="CR3187" s="201"/>
      <c r="CS3187" s="201"/>
      <c r="CT3187" s="201"/>
      <c r="CU3187" s="201"/>
      <c r="CV3187" s="201"/>
      <c r="CW3187" s="201"/>
      <c r="CX3187" s="201"/>
      <c r="CY3187" s="201"/>
      <c r="CZ3187" s="201"/>
      <c r="DA3187" s="201"/>
      <c r="DB3187" s="201"/>
      <c r="DC3187" s="201"/>
      <c r="DD3187" s="201"/>
      <c r="DE3187" s="201"/>
      <c r="DF3187" s="201"/>
      <c r="DG3187" s="201"/>
      <c r="DH3187" s="201"/>
      <c r="DI3187" s="201"/>
      <c r="DJ3187" s="201"/>
      <c r="DK3187" s="201"/>
      <c r="DL3187" s="201"/>
      <c r="DM3187" s="201"/>
      <c r="DN3187" s="201"/>
      <c r="DO3187" s="201"/>
      <c r="DP3187" s="201"/>
      <c r="DQ3187" s="201"/>
      <c r="DR3187" s="201"/>
      <c r="DS3187" s="201"/>
      <c r="DT3187" s="201"/>
      <c r="DU3187" s="201"/>
      <c r="DV3187" s="201"/>
      <c r="DW3187" s="201"/>
      <c r="DX3187" s="201"/>
      <c r="DY3187" s="201"/>
      <c r="DZ3187" s="201"/>
      <c r="EA3187" s="201"/>
      <c r="EB3187" s="201"/>
      <c r="EC3187" s="201"/>
      <c r="ED3187" s="201"/>
      <c r="EE3187" s="201"/>
      <c r="EF3187" s="201"/>
      <c r="EG3187" s="201"/>
      <c r="EH3187" s="201"/>
      <c r="EI3187" s="201"/>
      <c r="EJ3187" s="201"/>
      <c r="EK3187" s="201"/>
      <c r="EL3187" s="201"/>
      <c r="EM3187" s="201"/>
      <c r="EN3187" s="201"/>
      <c r="EO3187" s="201"/>
      <c r="EP3187" s="201"/>
      <c r="EQ3187" s="201"/>
      <c r="ER3187" s="201"/>
      <c r="ES3187" s="201"/>
      <c r="ET3187" s="201"/>
      <c r="EU3187" s="201"/>
      <c r="EV3187" s="201"/>
      <c r="EW3187" s="201"/>
      <c r="EX3187" s="201"/>
      <c r="EY3187" s="201"/>
      <c r="EZ3187" s="201"/>
      <c r="FA3187" s="201"/>
      <c r="FB3187" s="201"/>
      <c r="FC3187" s="201"/>
      <c r="FD3187" s="201"/>
      <c r="FE3187" s="201"/>
      <c r="FF3187" s="201"/>
      <c r="FG3187" s="201"/>
      <c r="FH3187" s="201"/>
      <c r="FI3187" s="201"/>
      <c r="FJ3187" s="201"/>
      <c r="FK3187" s="201"/>
      <c r="FL3187" s="201"/>
      <c r="FM3187" s="201"/>
      <c r="FN3187" s="201"/>
      <c r="FO3187" s="201"/>
      <c r="FP3187" s="201"/>
      <c r="FQ3187" s="201"/>
      <c r="FR3187" s="201"/>
      <c r="FS3187" s="201"/>
      <c r="FT3187" s="201"/>
      <c r="FU3187" s="201"/>
      <c r="FV3187" s="201"/>
      <c r="FW3187" s="201"/>
      <c r="FX3187" s="201"/>
      <c r="FY3187" s="201"/>
      <c r="FZ3187" s="201"/>
      <c r="GA3187" s="201"/>
      <c r="GB3187" s="201"/>
      <c r="GC3187" s="201"/>
      <c r="GD3187" s="201"/>
      <c r="GE3187" s="201"/>
      <c r="GF3187" s="201"/>
      <c r="GG3187" s="201"/>
      <c r="GH3187" s="201"/>
      <c r="GI3187" s="201"/>
      <c r="GJ3187" s="201"/>
      <c r="GK3187" s="201"/>
      <c r="GL3187" s="201"/>
      <c r="GM3187" s="201"/>
      <c r="GN3187" s="201"/>
      <c r="GO3187" s="201"/>
      <c r="GP3187" s="201"/>
      <c r="GQ3187" s="201"/>
      <c r="GR3187" s="201"/>
      <c r="GS3187" s="201"/>
      <c r="GT3187" s="201"/>
      <c r="GU3187" s="201"/>
      <c r="GV3187" s="201"/>
      <c r="GW3187" s="201"/>
      <c r="GX3187" s="201"/>
      <c r="GY3187" s="201"/>
      <c r="GZ3187" s="201"/>
      <c r="HA3187" s="201"/>
      <c r="HB3187" s="201"/>
      <c r="HC3187" s="201"/>
      <c r="HD3187" s="201"/>
      <c r="HE3187" s="201"/>
      <c r="HF3187" s="201"/>
      <c r="HG3187" s="201"/>
      <c r="HH3187" s="201"/>
      <c r="HI3187" s="201"/>
      <c r="HJ3187" s="201"/>
      <c r="HK3187" s="201"/>
      <c r="HL3187" s="201"/>
      <c r="HM3187" s="201"/>
      <c r="HN3187" s="201"/>
      <c r="HO3187" s="201"/>
      <c r="HP3187" s="201"/>
      <c r="HQ3187" s="201"/>
      <c r="HR3187" s="201"/>
      <c r="HS3187" s="201"/>
      <c r="HT3187" s="201"/>
      <c r="HU3187" s="201"/>
      <c r="HV3187" s="201"/>
      <c r="HW3187" s="201"/>
      <c r="HX3187" s="201"/>
      <c r="HY3187" s="201"/>
      <c r="HZ3187" s="201"/>
      <c r="IA3187" s="201"/>
      <c r="IB3187" s="201"/>
      <c r="IC3187" s="201"/>
      <c r="ID3187" s="201"/>
      <c r="IE3187" s="201"/>
      <c r="IF3187" s="201"/>
      <c r="IG3187" s="201"/>
      <c r="IH3187" s="201"/>
      <c r="II3187" s="201"/>
      <c r="IJ3187" s="201"/>
      <c r="IK3187" s="201"/>
      <c r="IL3187" s="201"/>
      <c r="IM3187" s="201"/>
      <c r="IN3187" s="201"/>
      <c r="IO3187" s="201"/>
      <c r="IP3187" s="201"/>
      <c r="IQ3187" s="201"/>
    </row>
    <row r="3188" spans="1:251" s="200" customFormat="1" x14ac:dyDescent="0.3">
      <c r="A3188" s="286"/>
      <c r="B3188" s="383"/>
      <c r="C3188" s="383"/>
      <c r="D3188" s="384"/>
      <c r="E3188" s="382"/>
      <c r="G3188" s="201"/>
      <c r="H3188" s="201"/>
      <c r="I3188" s="201"/>
      <c r="J3188" s="201"/>
      <c r="K3188" s="201"/>
      <c r="L3188" s="201"/>
      <c r="M3188" s="201"/>
      <c r="N3188" s="201"/>
      <c r="O3188" s="201"/>
      <c r="P3188" s="201"/>
      <c r="Q3188" s="201"/>
      <c r="R3188" s="201"/>
      <c r="S3188" s="201"/>
      <c r="T3188" s="201"/>
      <c r="U3188" s="201"/>
      <c r="V3188" s="201"/>
      <c r="W3188" s="201"/>
      <c r="X3188" s="201"/>
      <c r="Y3188" s="201"/>
      <c r="Z3188" s="201"/>
      <c r="AA3188" s="201"/>
      <c r="AB3188" s="201"/>
      <c r="AC3188" s="201"/>
      <c r="AD3188" s="201"/>
      <c r="AE3188" s="201"/>
      <c r="AF3188" s="201"/>
      <c r="AG3188" s="201"/>
      <c r="AH3188" s="201"/>
      <c r="AI3188" s="201"/>
      <c r="AJ3188" s="201"/>
      <c r="AK3188" s="201"/>
      <c r="AL3188" s="201"/>
      <c r="AM3188" s="201"/>
      <c r="AN3188" s="201"/>
      <c r="AO3188" s="201"/>
      <c r="AP3188" s="201"/>
      <c r="AQ3188" s="201"/>
      <c r="AR3188" s="201"/>
      <c r="AS3188" s="201"/>
      <c r="AT3188" s="201"/>
      <c r="AU3188" s="201"/>
      <c r="AV3188" s="201"/>
      <c r="AW3188" s="201"/>
      <c r="AX3188" s="201"/>
      <c r="AY3188" s="201"/>
      <c r="AZ3188" s="201"/>
      <c r="BA3188" s="201"/>
      <c r="BB3188" s="201"/>
      <c r="BC3188" s="201"/>
      <c r="BD3188" s="201"/>
      <c r="BE3188" s="201"/>
      <c r="BF3188" s="201"/>
      <c r="BG3188" s="201"/>
      <c r="BH3188" s="201"/>
      <c r="BI3188" s="201"/>
      <c r="BJ3188" s="201"/>
      <c r="BK3188" s="201"/>
      <c r="BL3188" s="201"/>
      <c r="BM3188" s="201"/>
      <c r="BN3188" s="201"/>
      <c r="BO3188" s="201"/>
      <c r="BP3188" s="201"/>
      <c r="BQ3188" s="201"/>
      <c r="BR3188" s="201"/>
      <c r="BS3188" s="201"/>
      <c r="BT3188" s="201"/>
      <c r="BU3188" s="201"/>
      <c r="BV3188" s="201"/>
      <c r="BW3188" s="201"/>
      <c r="BX3188" s="201"/>
      <c r="BY3188" s="201"/>
      <c r="BZ3188" s="201"/>
      <c r="CA3188" s="201"/>
      <c r="CB3188" s="201"/>
      <c r="CC3188" s="201"/>
      <c r="CD3188" s="201"/>
      <c r="CE3188" s="201"/>
      <c r="CF3188" s="201"/>
      <c r="CG3188" s="201"/>
      <c r="CH3188" s="201"/>
      <c r="CI3188" s="201"/>
      <c r="CJ3188" s="201"/>
      <c r="CK3188" s="201"/>
      <c r="CL3188" s="201"/>
      <c r="CM3188" s="201"/>
      <c r="CN3188" s="201"/>
      <c r="CO3188" s="201"/>
      <c r="CP3188" s="201"/>
      <c r="CQ3188" s="201"/>
      <c r="CR3188" s="201"/>
      <c r="CS3188" s="201"/>
      <c r="CT3188" s="201"/>
      <c r="CU3188" s="201"/>
      <c r="CV3188" s="201"/>
      <c r="CW3188" s="201"/>
      <c r="CX3188" s="201"/>
      <c r="CY3188" s="201"/>
      <c r="CZ3188" s="201"/>
      <c r="DA3188" s="201"/>
      <c r="DB3188" s="201"/>
      <c r="DC3188" s="201"/>
      <c r="DD3188" s="201"/>
      <c r="DE3188" s="201"/>
      <c r="DF3188" s="201"/>
      <c r="DG3188" s="201"/>
      <c r="DH3188" s="201"/>
      <c r="DI3188" s="201"/>
      <c r="DJ3188" s="201"/>
      <c r="DK3188" s="201"/>
      <c r="DL3188" s="201"/>
      <c r="DM3188" s="201"/>
      <c r="DN3188" s="201"/>
      <c r="DO3188" s="201"/>
      <c r="DP3188" s="201"/>
      <c r="DQ3188" s="201"/>
      <c r="DR3188" s="201"/>
      <c r="DS3188" s="201"/>
      <c r="DT3188" s="201"/>
      <c r="DU3188" s="201"/>
      <c r="DV3188" s="201"/>
      <c r="DW3188" s="201"/>
      <c r="DX3188" s="201"/>
      <c r="DY3188" s="201"/>
      <c r="DZ3188" s="201"/>
      <c r="EA3188" s="201"/>
      <c r="EB3188" s="201"/>
      <c r="EC3188" s="201"/>
      <c r="ED3188" s="201"/>
      <c r="EE3188" s="201"/>
      <c r="EF3188" s="201"/>
      <c r="EG3188" s="201"/>
      <c r="EH3188" s="201"/>
      <c r="EI3188" s="201"/>
      <c r="EJ3188" s="201"/>
      <c r="EK3188" s="201"/>
      <c r="EL3188" s="201"/>
      <c r="EM3188" s="201"/>
      <c r="EN3188" s="201"/>
      <c r="EO3188" s="201"/>
      <c r="EP3188" s="201"/>
      <c r="EQ3188" s="201"/>
      <c r="ER3188" s="201"/>
      <c r="ES3188" s="201"/>
      <c r="ET3188" s="201"/>
      <c r="EU3188" s="201"/>
      <c r="EV3188" s="201"/>
      <c r="EW3188" s="201"/>
      <c r="EX3188" s="201"/>
      <c r="EY3188" s="201"/>
      <c r="EZ3188" s="201"/>
      <c r="FA3188" s="201"/>
      <c r="FB3188" s="201"/>
      <c r="FC3188" s="201"/>
      <c r="FD3188" s="201"/>
      <c r="FE3188" s="201"/>
      <c r="FF3188" s="201"/>
      <c r="FG3188" s="201"/>
      <c r="FH3188" s="201"/>
      <c r="FI3188" s="201"/>
      <c r="FJ3188" s="201"/>
      <c r="FK3188" s="201"/>
      <c r="FL3188" s="201"/>
      <c r="FM3188" s="201"/>
      <c r="FN3188" s="201"/>
      <c r="FO3188" s="201"/>
      <c r="FP3188" s="201"/>
      <c r="FQ3188" s="201"/>
      <c r="FR3188" s="201"/>
      <c r="FS3188" s="201"/>
      <c r="FT3188" s="201"/>
      <c r="FU3188" s="201"/>
      <c r="FV3188" s="201"/>
      <c r="FW3188" s="201"/>
      <c r="FX3188" s="201"/>
      <c r="FY3188" s="201"/>
      <c r="FZ3188" s="201"/>
      <c r="GA3188" s="201"/>
      <c r="GB3188" s="201"/>
      <c r="GC3188" s="201"/>
      <c r="GD3188" s="201"/>
      <c r="GE3188" s="201"/>
      <c r="GF3188" s="201"/>
      <c r="GG3188" s="201"/>
      <c r="GH3188" s="201"/>
      <c r="GI3188" s="201"/>
      <c r="GJ3188" s="201"/>
      <c r="GK3188" s="201"/>
      <c r="GL3188" s="201"/>
      <c r="GM3188" s="201"/>
      <c r="GN3188" s="201"/>
      <c r="GO3188" s="201"/>
      <c r="GP3188" s="201"/>
      <c r="GQ3188" s="201"/>
      <c r="GR3188" s="201"/>
      <c r="GS3188" s="201"/>
      <c r="GT3188" s="201"/>
      <c r="GU3188" s="201"/>
      <c r="GV3188" s="201"/>
      <c r="GW3188" s="201"/>
      <c r="GX3188" s="201"/>
      <c r="GY3188" s="201"/>
      <c r="GZ3188" s="201"/>
      <c r="HA3188" s="201"/>
      <c r="HB3188" s="201"/>
      <c r="HC3188" s="201"/>
      <c r="HD3188" s="201"/>
      <c r="HE3188" s="201"/>
      <c r="HF3188" s="201"/>
      <c r="HG3188" s="201"/>
      <c r="HH3188" s="201"/>
      <c r="HI3188" s="201"/>
      <c r="HJ3188" s="201"/>
      <c r="HK3188" s="201"/>
      <c r="HL3188" s="201"/>
      <c r="HM3188" s="201"/>
      <c r="HN3188" s="201"/>
      <c r="HO3188" s="201"/>
      <c r="HP3188" s="201"/>
      <c r="HQ3188" s="201"/>
      <c r="HR3188" s="201"/>
      <c r="HS3188" s="201"/>
      <c r="HT3188" s="201"/>
      <c r="HU3188" s="201"/>
      <c r="HV3188" s="201"/>
      <c r="HW3188" s="201"/>
      <c r="HX3188" s="201"/>
      <c r="HY3188" s="201"/>
      <c r="HZ3188" s="201"/>
      <c r="IA3188" s="201"/>
      <c r="IB3188" s="201"/>
      <c r="IC3188" s="201"/>
      <c r="ID3188" s="201"/>
      <c r="IE3188" s="201"/>
      <c r="IF3188" s="201"/>
      <c r="IG3188" s="201"/>
      <c r="IH3188" s="201"/>
      <c r="II3188" s="201"/>
      <c r="IJ3188" s="201"/>
      <c r="IK3188" s="201"/>
      <c r="IL3188" s="201"/>
      <c r="IM3188" s="201"/>
      <c r="IN3188" s="201"/>
      <c r="IO3188" s="201"/>
      <c r="IP3188" s="201"/>
      <c r="IQ3188" s="201"/>
    </row>
    <row r="3189" spans="1:251" s="200" customFormat="1" x14ac:dyDescent="0.3">
      <c r="A3189" s="286"/>
      <c r="B3189" s="383"/>
      <c r="C3189" s="383"/>
      <c r="D3189" s="384"/>
      <c r="E3189" s="382"/>
      <c r="G3189" s="201"/>
      <c r="H3189" s="201"/>
      <c r="I3189" s="201"/>
      <c r="J3189" s="201"/>
      <c r="K3189" s="201"/>
      <c r="L3189" s="201"/>
      <c r="M3189" s="201"/>
      <c r="N3189" s="201"/>
      <c r="O3189" s="201"/>
      <c r="P3189" s="201"/>
      <c r="Q3189" s="201"/>
      <c r="R3189" s="201"/>
      <c r="S3189" s="201"/>
      <c r="T3189" s="201"/>
      <c r="U3189" s="201"/>
      <c r="V3189" s="201"/>
      <c r="W3189" s="201"/>
      <c r="X3189" s="201"/>
      <c r="Y3189" s="201"/>
      <c r="Z3189" s="201"/>
      <c r="AA3189" s="201"/>
      <c r="AB3189" s="201"/>
      <c r="AC3189" s="201"/>
      <c r="AD3189" s="201"/>
      <c r="AE3189" s="201"/>
      <c r="AF3189" s="201"/>
      <c r="AG3189" s="201"/>
      <c r="AH3189" s="201"/>
      <c r="AI3189" s="201"/>
      <c r="AJ3189" s="201"/>
      <c r="AK3189" s="201"/>
      <c r="AL3189" s="201"/>
      <c r="AM3189" s="201"/>
      <c r="AN3189" s="201"/>
      <c r="AO3189" s="201"/>
      <c r="AP3189" s="201"/>
      <c r="AQ3189" s="201"/>
      <c r="AR3189" s="201"/>
      <c r="AS3189" s="201"/>
      <c r="AT3189" s="201"/>
      <c r="AU3189" s="201"/>
      <c r="AV3189" s="201"/>
      <c r="AW3189" s="201"/>
      <c r="AX3189" s="201"/>
      <c r="AY3189" s="201"/>
      <c r="AZ3189" s="201"/>
      <c r="BA3189" s="201"/>
      <c r="BB3189" s="201"/>
      <c r="BC3189" s="201"/>
      <c r="BD3189" s="201"/>
      <c r="BE3189" s="201"/>
      <c r="BF3189" s="201"/>
      <c r="BG3189" s="201"/>
      <c r="BH3189" s="201"/>
      <c r="BI3189" s="201"/>
      <c r="BJ3189" s="201"/>
      <c r="BK3189" s="201"/>
      <c r="BL3189" s="201"/>
      <c r="BM3189" s="201"/>
      <c r="BN3189" s="201"/>
      <c r="BO3189" s="201"/>
      <c r="BP3189" s="201"/>
      <c r="BQ3189" s="201"/>
      <c r="BR3189" s="201"/>
      <c r="BS3189" s="201"/>
      <c r="BT3189" s="201"/>
      <c r="BU3189" s="201"/>
      <c r="BV3189" s="201"/>
      <c r="BW3189" s="201"/>
      <c r="BX3189" s="201"/>
      <c r="BY3189" s="201"/>
      <c r="BZ3189" s="201"/>
      <c r="CA3189" s="201"/>
      <c r="CB3189" s="201"/>
      <c r="CC3189" s="201"/>
      <c r="CD3189" s="201"/>
      <c r="CE3189" s="201"/>
      <c r="CF3189" s="201"/>
      <c r="CG3189" s="201"/>
      <c r="CH3189" s="201"/>
      <c r="CI3189" s="201"/>
      <c r="CJ3189" s="201"/>
      <c r="CK3189" s="201"/>
      <c r="CL3189" s="201"/>
      <c r="CM3189" s="201"/>
      <c r="CN3189" s="201"/>
      <c r="CO3189" s="201"/>
      <c r="CP3189" s="201"/>
      <c r="CQ3189" s="201"/>
      <c r="CR3189" s="201"/>
      <c r="CS3189" s="201"/>
      <c r="CT3189" s="201"/>
      <c r="CU3189" s="201"/>
      <c r="CV3189" s="201"/>
      <c r="CW3189" s="201"/>
      <c r="CX3189" s="201"/>
      <c r="CY3189" s="201"/>
      <c r="CZ3189" s="201"/>
      <c r="DA3189" s="201"/>
      <c r="DB3189" s="201"/>
      <c r="DC3189" s="201"/>
      <c r="DD3189" s="201"/>
      <c r="DE3189" s="201"/>
      <c r="DF3189" s="201"/>
      <c r="DG3189" s="201"/>
      <c r="DH3189" s="201"/>
      <c r="DI3189" s="201"/>
      <c r="DJ3189" s="201"/>
      <c r="DK3189" s="201"/>
      <c r="DL3189" s="201"/>
      <c r="DM3189" s="201"/>
      <c r="DN3189" s="201"/>
      <c r="DO3189" s="201"/>
      <c r="DP3189" s="201"/>
      <c r="DQ3189" s="201"/>
      <c r="DR3189" s="201"/>
      <c r="DS3189" s="201"/>
      <c r="DT3189" s="201"/>
      <c r="DU3189" s="201"/>
      <c r="DV3189" s="201"/>
      <c r="DW3189" s="201"/>
      <c r="DX3189" s="201"/>
      <c r="DY3189" s="201"/>
      <c r="DZ3189" s="201"/>
      <c r="EA3189" s="201"/>
      <c r="EB3189" s="201"/>
      <c r="EC3189" s="201"/>
      <c r="ED3189" s="201"/>
      <c r="EE3189" s="201"/>
      <c r="EF3189" s="201"/>
      <c r="EG3189" s="201"/>
      <c r="EH3189" s="201"/>
      <c r="EI3189" s="201"/>
      <c r="EJ3189" s="201"/>
      <c r="EK3189" s="201"/>
      <c r="EL3189" s="201"/>
      <c r="EM3189" s="201"/>
      <c r="EN3189" s="201"/>
      <c r="EO3189" s="201"/>
      <c r="EP3189" s="201"/>
      <c r="EQ3189" s="201"/>
      <c r="ER3189" s="201"/>
      <c r="ES3189" s="201"/>
      <c r="ET3189" s="201"/>
      <c r="EU3189" s="201"/>
      <c r="EV3189" s="201"/>
      <c r="EW3189" s="201"/>
      <c r="EX3189" s="201"/>
      <c r="EY3189" s="201"/>
      <c r="EZ3189" s="201"/>
      <c r="FA3189" s="201"/>
      <c r="FB3189" s="201"/>
      <c r="FC3189" s="201"/>
      <c r="FD3189" s="201"/>
      <c r="FE3189" s="201"/>
      <c r="FF3189" s="201"/>
      <c r="FG3189" s="201"/>
      <c r="FH3189" s="201"/>
      <c r="FI3189" s="201"/>
      <c r="FJ3189" s="201"/>
      <c r="FK3189" s="201"/>
      <c r="FL3189" s="201"/>
      <c r="FM3189" s="201"/>
      <c r="FN3189" s="201"/>
      <c r="FO3189" s="201"/>
      <c r="FP3189" s="201"/>
      <c r="FQ3189" s="201"/>
      <c r="FR3189" s="201"/>
      <c r="FS3189" s="201"/>
      <c r="FT3189" s="201"/>
      <c r="FU3189" s="201"/>
      <c r="FV3189" s="201"/>
      <c r="FW3189" s="201"/>
      <c r="FX3189" s="201"/>
      <c r="FY3189" s="201"/>
      <c r="FZ3189" s="201"/>
      <c r="GA3189" s="201"/>
      <c r="GB3189" s="201"/>
      <c r="GC3189" s="201"/>
      <c r="GD3189" s="201"/>
      <c r="GE3189" s="201"/>
      <c r="GF3189" s="201"/>
      <c r="GG3189" s="201"/>
      <c r="GH3189" s="201"/>
      <c r="GI3189" s="201"/>
      <c r="GJ3189" s="201"/>
      <c r="GK3189" s="201"/>
      <c r="GL3189" s="201"/>
      <c r="GM3189" s="201"/>
      <c r="GN3189" s="201"/>
      <c r="GO3189" s="201"/>
      <c r="GP3189" s="201"/>
      <c r="GQ3189" s="201"/>
      <c r="GR3189" s="201"/>
      <c r="GS3189" s="201"/>
      <c r="GT3189" s="201"/>
      <c r="GU3189" s="201"/>
      <c r="GV3189" s="201"/>
      <c r="GW3189" s="201"/>
      <c r="GX3189" s="201"/>
      <c r="GY3189" s="201"/>
      <c r="GZ3189" s="201"/>
      <c r="HA3189" s="201"/>
      <c r="HB3189" s="201"/>
      <c r="HC3189" s="201"/>
      <c r="HD3189" s="201"/>
      <c r="HE3189" s="201"/>
      <c r="HF3189" s="201"/>
      <c r="HG3189" s="201"/>
      <c r="HH3189" s="201"/>
      <c r="HI3189" s="201"/>
      <c r="HJ3189" s="201"/>
      <c r="HK3189" s="201"/>
      <c r="HL3189" s="201"/>
      <c r="HM3189" s="201"/>
      <c r="HN3189" s="201"/>
      <c r="HO3189" s="201"/>
      <c r="HP3189" s="201"/>
      <c r="HQ3189" s="201"/>
      <c r="HR3189" s="201"/>
      <c r="HS3189" s="201"/>
      <c r="HT3189" s="201"/>
      <c r="HU3189" s="201"/>
      <c r="HV3189" s="201"/>
      <c r="HW3189" s="201"/>
      <c r="HX3189" s="201"/>
      <c r="HY3189" s="201"/>
      <c r="HZ3189" s="201"/>
      <c r="IA3189" s="201"/>
      <c r="IB3189" s="201"/>
      <c r="IC3189" s="201"/>
      <c r="ID3189" s="201"/>
      <c r="IE3189" s="201"/>
      <c r="IF3189" s="201"/>
      <c r="IG3189" s="201"/>
      <c r="IH3189" s="201"/>
      <c r="II3189" s="201"/>
      <c r="IJ3189" s="201"/>
      <c r="IK3189" s="201"/>
      <c r="IL3189" s="201"/>
      <c r="IM3189" s="201"/>
      <c r="IN3189" s="201"/>
      <c r="IO3189" s="201"/>
      <c r="IP3189" s="201"/>
      <c r="IQ3189" s="201"/>
    </row>
    <row r="3190" spans="1:251" s="200" customFormat="1" x14ac:dyDescent="0.3">
      <c r="A3190" s="286"/>
      <c r="B3190" s="383"/>
      <c r="C3190" s="383"/>
      <c r="D3190" s="384"/>
      <c r="E3190" s="382"/>
      <c r="G3190" s="201"/>
      <c r="H3190" s="201"/>
      <c r="I3190" s="201"/>
      <c r="J3190" s="201"/>
      <c r="K3190" s="201"/>
      <c r="L3190" s="201"/>
      <c r="M3190" s="201"/>
      <c r="N3190" s="201"/>
      <c r="O3190" s="201"/>
      <c r="P3190" s="201"/>
      <c r="Q3190" s="201"/>
      <c r="R3190" s="201"/>
      <c r="S3190" s="201"/>
      <c r="T3190" s="201"/>
      <c r="U3190" s="201"/>
      <c r="V3190" s="201"/>
      <c r="W3190" s="201"/>
      <c r="X3190" s="201"/>
      <c r="Y3190" s="201"/>
      <c r="Z3190" s="201"/>
      <c r="AA3190" s="201"/>
      <c r="AB3190" s="201"/>
      <c r="AC3190" s="201"/>
      <c r="AD3190" s="201"/>
      <c r="AE3190" s="201"/>
      <c r="AF3190" s="201"/>
      <c r="AG3190" s="201"/>
      <c r="AH3190" s="201"/>
      <c r="AI3190" s="201"/>
      <c r="AJ3190" s="201"/>
      <c r="AK3190" s="201"/>
      <c r="AL3190" s="201"/>
      <c r="AM3190" s="201"/>
      <c r="AN3190" s="201"/>
      <c r="AO3190" s="201"/>
      <c r="AP3190" s="201"/>
      <c r="AQ3190" s="201"/>
      <c r="AR3190" s="201"/>
      <c r="AS3190" s="201"/>
      <c r="AT3190" s="201"/>
      <c r="AU3190" s="201"/>
      <c r="AV3190" s="201"/>
      <c r="AW3190" s="201"/>
      <c r="AX3190" s="201"/>
      <c r="AY3190" s="201"/>
      <c r="AZ3190" s="201"/>
      <c r="BA3190" s="201"/>
      <c r="BB3190" s="201"/>
      <c r="BC3190" s="201"/>
      <c r="BD3190" s="201"/>
      <c r="BE3190" s="201"/>
      <c r="BF3190" s="201"/>
      <c r="BG3190" s="201"/>
      <c r="BH3190" s="201"/>
      <c r="BI3190" s="201"/>
      <c r="BJ3190" s="201"/>
      <c r="BK3190" s="201"/>
      <c r="BL3190" s="201"/>
      <c r="BM3190" s="201"/>
      <c r="BN3190" s="201"/>
      <c r="BO3190" s="201"/>
      <c r="BP3190" s="201"/>
      <c r="BQ3190" s="201"/>
      <c r="BR3190" s="201"/>
      <c r="BS3190" s="201"/>
      <c r="BT3190" s="201"/>
      <c r="BU3190" s="201"/>
      <c r="BV3190" s="201"/>
      <c r="BW3190" s="201"/>
      <c r="BX3190" s="201"/>
      <c r="BY3190" s="201"/>
      <c r="BZ3190" s="201"/>
      <c r="CA3190" s="201"/>
      <c r="CB3190" s="201"/>
      <c r="CC3190" s="201"/>
      <c r="CD3190" s="201"/>
      <c r="CE3190" s="201"/>
      <c r="CF3190" s="201"/>
      <c r="CG3190" s="201"/>
      <c r="CH3190" s="201"/>
      <c r="CI3190" s="201"/>
      <c r="CJ3190" s="201"/>
      <c r="CK3190" s="201"/>
      <c r="CL3190" s="201"/>
      <c r="CM3190" s="201"/>
      <c r="CN3190" s="201"/>
      <c r="CO3190" s="201"/>
      <c r="CP3190" s="201"/>
      <c r="CQ3190" s="201"/>
      <c r="CR3190" s="201"/>
      <c r="CS3190" s="201"/>
      <c r="CT3190" s="201"/>
      <c r="CU3190" s="201"/>
      <c r="CV3190" s="201"/>
      <c r="CW3190" s="201"/>
      <c r="CX3190" s="201"/>
      <c r="CY3190" s="201"/>
      <c r="CZ3190" s="201"/>
      <c r="DA3190" s="201"/>
      <c r="DB3190" s="201"/>
      <c r="DC3190" s="201"/>
      <c r="DD3190" s="201"/>
      <c r="DE3190" s="201"/>
      <c r="DF3190" s="201"/>
      <c r="DG3190" s="201"/>
      <c r="DH3190" s="201"/>
      <c r="DI3190" s="201"/>
      <c r="DJ3190" s="201"/>
      <c r="DK3190" s="201"/>
      <c r="DL3190" s="201"/>
      <c r="DM3190" s="201"/>
      <c r="DN3190" s="201"/>
      <c r="DO3190" s="201"/>
      <c r="DP3190" s="201"/>
      <c r="DQ3190" s="201"/>
      <c r="DR3190" s="201"/>
      <c r="DS3190" s="201"/>
      <c r="DT3190" s="201"/>
      <c r="DU3190" s="201"/>
      <c r="DV3190" s="201"/>
      <c r="DW3190" s="201"/>
      <c r="DX3190" s="201"/>
      <c r="DY3190" s="201"/>
      <c r="DZ3190" s="201"/>
      <c r="EA3190" s="201"/>
      <c r="EB3190" s="201"/>
      <c r="EC3190" s="201"/>
      <c r="ED3190" s="201"/>
      <c r="EE3190" s="201"/>
      <c r="EF3190" s="201"/>
      <c r="EG3190" s="201"/>
      <c r="EH3190" s="201"/>
      <c r="EI3190" s="201"/>
      <c r="EJ3190" s="201"/>
      <c r="EK3190" s="201"/>
      <c r="EL3190" s="201"/>
      <c r="EM3190" s="201"/>
      <c r="EN3190" s="201"/>
      <c r="EO3190" s="201"/>
      <c r="EP3190" s="201"/>
      <c r="EQ3190" s="201"/>
      <c r="ER3190" s="201"/>
      <c r="ES3190" s="201"/>
      <c r="ET3190" s="201"/>
      <c r="EU3190" s="201"/>
      <c r="EV3190" s="201"/>
      <c r="EW3190" s="201"/>
      <c r="EX3190" s="201"/>
      <c r="EY3190" s="201"/>
      <c r="EZ3190" s="201"/>
      <c r="FA3190" s="201"/>
      <c r="FB3190" s="201"/>
      <c r="FC3190" s="201"/>
      <c r="FD3190" s="201"/>
      <c r="FE3190" s="201"/>
      <c r="FF3190" s="201"/>
      <c r="FG3190" s="201"/>
      <c r="FH3190" s="201"/>
      <c r="FI3190" s="201"/>
      <c r="FJ3190" s="201"/>
      <c r="FK3190" s="201"/>
      <c r="FL3190" s="201"/>
      <c r="FM3190" s="201"/>
      <c r="FN3190" s="201"/>
      <c r="FO3190" s="201"/>
      <c r="FP3190" s="201"/>
      <c r="FQ3190" s="201"/>
      <c r="FR3190" s="201"/>
      <c r="FS3190" s="201"/>
      <c r="FT3190" s="201"/>
      <c r="FU3190" s="201"/>
      <c r="FV3190" s="201"/>
      <c r="FW3190" s="201"/>
      <c r="FX3190" s="201"/>
      <c r="FY3190" s="201"/>
      <c r="FZ3190" s="201"/>
      <c r="GA3190" s="201"/>
      <c r="GB3190" s="201"/>
      <c r="GC3190" s="201"/>
      <c r="GD3190" s="201"/>
      <c r="GE3190" s="201"/>
      <c r="GF3190" s="201"/>
      <c r="GG3190" s="201"/>
      <c r="GH3190" s="201"/>
      <c r="GI3190" s="201"/>
      <c r="GJ3190" s="201"/>
      <c r="GK3190" s="201"/>
      <c r="GL3190" s="201"/>
      <c r="GM3190" s="201"/>
      <c r="GN3190" s="201"/>
      <c r="GO3190" s="201"/>
      <c r="GP3190" s="201"/>
      <c r="GQ3190" s="201"/>
      <c r="GR3190" s="201"/>
      <c r="GS3190" s="201"/>
      <c r="GT3190" s="201"/>
      <c r="GU3190" s="201"/>
      <c r="GV3190" s="201"/>
      <c r="GW3190" s="201"/>
      <c r="GX3190" s="201"/>
      <c r="GY3190" s="201"/>
      <c r="GZ3190" s="201"/>
      <c r="HA3190" s="201"/>
      <c r="HB3190" s="201"/>
      <c r="HC3190" s="201"/>
      <c r="HD3190" s="201"/>
      <c r="HE3190" s="201"/>
      <c r="HF3190" s="201"/>
      <c r="HG3190" s="201"/>
      <c r="HH3190" s="201"/>
      <c r="HI3190" s="201"/>
      <c r="HJ3190" s="201"/>
      <c r="HK3190" s="201"/>
      <c r="HL3190" s="201"/>
      <c r="HM3190" s="201"/>
      <c r="HN3190" s="201"/>
      <c r="HO3190" s="201"/>
      <c r="HP3190" s="201"/>
      <c r="HQ3190" s="201"/>
      <c r="HR3190" s="201"/>
      <c r="HS3190" s="201"/>
      <c r="HT3190" s="201"/>
      <c r="HU3190" s="201"/>
      <c r="HV3190" s="201"/>
      <c r="HW3190" s="201"/>
      <c r="HX3190" s="201"/>
      <c r="HY3190" s="201"/>
      <c r="HZ3190" s="201"/>
      <c r="IA3190" s="201"/>
      <c r="IB3190" s="201"/>
      <c r="IC3190" s="201"/>
      <c r="ID3190" s="201"/>
      <c r="IE3190" s="201"/>
      <c r="IF3190" s="201"/>
      <c r="IG3190" s="201"/>
      <c r="IH3190" s="201"/>
      <c r="II3190" s="201"/>
      <c r="IJ3190" s="201"/>
      <c r="IK3190" s="201"/>
      <c r="IL3190" s="201"/>
      <c r="IM3190" s="201"/>
      <c r="IN3190" s="201"/>
      <c r="IO3190" s="201"/>
      <c r="IP3190" s="201"/>
      <c r="IQ3190" s="201"/>
    </row>
    <row r="3191" spans="1:251" s="200" customFormat="1" x14ac:dyDescent="0.3">
      <c r="A3191" s="286"/>
      <c r="B3191" s="383"/>
      <c r="C3191" s="383"/>
      <c r="D3191" s="384"/>
      <c r="E3191" s="382"/>
      <c r="G3191" s="201"/>
      <c r="H3191" s="201"/>
      <c r="I3191" s="201"/>
      <c r="J3191" s="201"/>
      <c r="K3191" s="201"/>
      <c r="L3191" s="201"/>
      <c r="M3191" s="201"/>
      <c r="N3191" s="201"/>
      <c r="O3191" s="201"/>
      <c r="P3191" s="201"/>
      <c r="Q3191" s="201"/>
      <c r="R3191" s="201"/>
      <c r="S3191" s="201"/>
      <c r="T3191" s="201"/>
      <c r="U3191" s="201"/>
      <c r="V3191" s="201"/>
      <c r="W3191" s="201"/>
      <c r="X3191" s="201"/>
      <c r="Y3191" s="201"/>
      <c r="Z3191" s="201"/>
      <c r="AA3191" s="201"/>
      <c r="AB3191" s="201"/>
      <c r="AC3191" s="201"/>
      <c r="AD3191" s="201"/>
      <c r="AE3191" s="201"/>
      <c r="AF3191" s="201"/>
      <c r="AG3191" s="201"/>
      <c r="AH3191" s="201"/>
      <c r="AI3191" s="201"/>
      <c r="AJ3191" s="201"/>
      <c r="AK3191" s="201"/>
      <c r="AL3191" s="201"/>
      <c r="AM3191" s="201"/>
      <c r="AN3191" s="201"/>
      <c r="AO3191" s="201"/>
      <c r="AP3191" s="201"/>
      <c r="AQ3191" s="201"/>
      <c r="AR3191" s="201"/>
      <c r="AS3191" s="201"/>
      <c r="AT3191" s="201"/>
      <c r="AU3191" s="201"/>
      <c r="AV3191" s="201"/>
      <c r="AW3191" s="201"/>
      <c r="AX3191" s="201"/>
      <c r="AY3191" s="201"/>
      <c r="AZ3191" s="201"/>
      <c r="BA3191" s="201"/>
      <c r="BB3191" s="201"/>
      <c r="BC3191" s="201"/>
      <c r="BD3191" s="201"/>
      <c r="BE3191" s="201"/>
      <c r="BF3191" s="201"/>
      <c r="BG3191" s="201"/>
      <c r="BH3191" s="201"/>
      <c r="BI3191" s="201"/>
      <c r="BJ3191" s="201"/>
      <c r="BK3191" s="201"/>
      <c r="BL3191" s="201"/>
      <c r="BM3191" s="201"/>
      <c r="BN3191" s="201"/>
      <c r="BO3191" s="201"/>
      <c r="BP3191" s="201"/>
      <c r="BQ3191" s="201"/>
      <c r="BR3191" s="201"/>
      <c r="BS3191" s="201"/>
      <c r="BT3191" s="201"/>
      <c r="BU3191" s="201"/>
      <c r="BV3191" s="201"/>
      <c r="BW3191" s="201"/>
      <c r="BX3191" s="201"/>
      <c r="BY3191" s="201"/>
      <c r="BZ3191" s="201"/>
      <c r="CA3191" s="201"/>
      <c r="CB3191" s="201"/>
      <c r="CC3191" s="201"/>
      <c r="CD3191" s="201"/>
      <c r="CE3191" s="201"/>
      <c r="CF3191" s="201"/>
      <c r="CG3191" s="201"/>
      <c r="CH3191" s="201"/>
      <c r="CI3191" s="201"/>
      <c r="CJ3191" s="201"/>
      <c r="CK3191" s="201"/>
      <c r="CL3191" s="201"/>
      <c r="CM3191" s="201"/>
      <c r="CN3191" s="201"/>
      <c r="CO3191" s="201"/>
      <c r="CP3191" s="201"/>
      <c r="CQ3191" s="201"/>
      <c r="CR3191" s="201"/>
      <c r="CS3191" s="201"/>
      <c r="CT3191" s="201"/>
      <c r="CU3191" s="201"/>
      <c r="CV3191" s="201"/>
      <c r="CW3191" s="201"/>
      <c r="CX3191" s="201"/>
      <c r="CY3191" s="201"/>
      <c r="CZ3191" s="201"/>
      <c r="DA3191" s="201"/>
      <c r="DB3191" s="201"/>
      <c r="DC3191" s="201"/>
      <c r="DD3191" s="201"/>
      <c r="DE3191" s="201"/>
      <c r="DF3191" s="201"/>
      <c r="DG3191" s="201"/>
      <c r="DH3191" s="201"/>
      <c r="DI3191" s="201"/>
      <c r="DJ3191" s="201"/>
      <c r="DK3191" s="201"/>
      <c r="DL3191" s="201"/>
      <c r="DM3191" s="201"/>
      <c r="DN3191" s="201"/>
      <c r="DO3191" s="201"/>
      <c r="DP3191" s="201"/>
      <c r="DQ3191" s="201"/>
      <c r="DR3191" s="201"/>
      <c r="DS3191" s="201"/>
      <c r="DT3191" s="201"/>
      <c r="DU3191" s="201"/>
      <c r="DV3191" s="201"/>
      <c r="DW3191" s="201"/>
      <c r="DX3191" s="201"/>
      <c r="DY3191" s="201"/>
      <c r="DZ3191" s="201"/>
      <c r="EA3191" s="201"/>
      <c r="EB3191" s="201"/>
      <c r="EC3191" s="201"/>
      <c r="ED3191" s="201"/>
      <c r="EE3191" s="201"/>
      <c r="EF3191" s="201"/>
      <c r="EG3191" s="201"/>
      <c r="EH3191" s="201"/>
      <c r="EI3191" s="201"/>
      <c r="EJ3191" s="201"/>
      <c r="EK3191" s="201"/>
      <c r="EL3191" s="201"/>
      <c r="EM3191" s="201"/>
      <c r="EN3191" s="201"/>
      <c r="EO3191" s="201"/>
      <c r="EP3191" s="201"/>
      <c r="EQ3191" s="201"/>
      <c r="ER3191" s="201"/>
      <c r="ES3191" s="201"/>
      <c r="ET3191" s="201"/>
      <c r="EU3191" s="201"/>
      <c r="EV3191" s="201"/>
      <c r="EW3191" s="201"/>
      <c r="EX3191" s="201"/>
      <c r="EY3191" s="201"/>
      <c r="EZ3191" s="201"/>
      <c r="FA3191" s="201"/>
      <c r="FB3191" s="201"/>
      <c r="FC3191" s="201"/>
      <c r="FD3191" s="201"/>
      <c r="FE3191" s="201"/>
      <c r="FF3191" s="201"/>
      <c r="FG3191" s="201"/>
      <c r="FH3191" s="201"/>
      <c r="FI3191" s="201"/>
      <c r="FJ3191" s="201"/>
      <c r="FK3191" s="201"/>
      <c r="FL3191" s="201"/>
      <c r="FM3191" s="201"/>
      <c r="FN3191" s="201"/>
      <c r="FO3191" s="201"/>
      <c r="FP3191" s="201"/>
      <c r="FQ3191" s="201"/>
      <c r="FR3191" s="201"/>
      <c r="FS3191" s="201"/>
      <c r="FT3191" s="201"/>
      <c r="FU3191" s="201"/>
      <c r="FV3191" s="201"/>
      <c r="FW3191" s="201"/>
      <c r="FX3191" s="201"/>
      <c r="FY3191" s="201"/>
      <c r="FZ3191" s="201"/>
      <c r="GA3191" s="201"/>
      <c r="GB3191" s="201"/>
      <c r="GC3191" s="201"/>
      <c r="GD3191" s="201"/>
      <c r="GE3191" s="201"/>
      <c r="GF3191" s="201"/>
      <c r="GG3191" s="201"/>
      <c r="GH3191" s="201"/>
      <c r="GI3191" s="201"/>
      <c r="GJ3191" s="201"/>
      <c r="GK3191" s="201"/>
      <c r="GL3191" s="201"/>
      <c r="GM3191" s="201"/>
      <c r="GN3191" s="201"/>
      <c r="GO3191" s="201"/>
      <c r="GP3191" s="201"/>
      <c r="GQ3191" s="201"/>
      <c r="GR3191" s="201"/>
      <c r="GS3191" s="201"/>
      <c r="GT3191" s="201"/>
      <c r="GU3191" s="201"/>
      <c r="GV3191" s="201"/>
      <c r="GW3191" s="201"/>
      <c r="GX3191" s="201"/>
      <c r="GY3191" s="201"/>
      <c r="GZ3191" s="201"/>
      <c r="HA3191" s="201"/>
      <c r="HB3191" s="201"/>
      <c r="HC3191" s="201"/>
      <c r="HD3191" s="201"/>
      <c r="HE3191" s="201"/>
      <c r="HF3191" s="201"/>
      <c r="HG3191" s="201"/>
      <c r="HH3191" s="201"/>
      <c r="HI3191" s="201"/>
      <c r="HJ3191" s="201"/>
      <c r="HK3191" s="201"/>
      <c r="HL3191" s="201"/>
      <c r="HM3191" s="201"/>
      <c r="HN3191" s="201"/>
      <c r="HO3191" s="201"/>
      <c r="HP3191" s="201"/>
      <c r="HQ3191" s="201"/>
      <c r="HR3191" s="201"/>
      <c r="HS3191" s="201"/>
      <c r="HT3191" s="201"/>
      <c r="HU3191" s="201"/>
      <c r="HV3191" s="201"/>
      <c r="HW3191" s="201"/>
      <c r="HX3191" s="201"/>
      <c r="HY3191" s="201"/>
      <c r="HZ3191" s="201"/>
      <c r="IA3191" s="201"/>
      <c r="IB3191" s="201"/>
      <c r="IC3191" s="201"/>
      <c r="ID3191" s="201"/>
      <c r="IE3191" s="201"/>
      <c r="IF3191" s="201"/>
      <c r="IG3191" s="201"/>
      <c r="IH3191" s="201"/>
      <c r="II3191" s="201"/>
      <c r="IJ3191" s="201"/>
      <c r="IK3191" s="201"/>
      <c r="IL3191" s="201"/>
      <c r="IM3191" s="201"/>
      <c r="IN3191" s="201"/>
      <c r="IO3191" s="201"/>
      <c r="IP3191" s="201"/>
      <c r="IQ3191" s="201"/>
    </row>
    <row r="3192" spans="1:251" s="200" customFormat="1" x14ac:dyDescent="0.3">
      <c r="A3192" s="286"/>
      <c r="B3192" s="383"/>
      <c r="C3192" s="383"/>
      <c r="D3192" s="384"/>
      <c r="E3192" s="382"/>
      <c r="G3192" s="201"/>
      <c r="H3192" s="201"/>
      <c r="I3192" s="201"/>
      <c r="J3192" s="201"/>
      <c r="K3192" s="201"/>
      <c r="L3192" s="201"/>
      <c r="M3192" s="201"/>
      <c r="N3192" s="201"/>
      <c r="O3192" s="201"/>
      <c r="P3192" s="201"/>
      <c r="Q3192" s="201"/>
      <c r="R3192" s="201"/>
      <c r="S3192" s="201"/>
      <c r="T3192" s="201"/>
      <c r="U3192" s="201"/>
      <c r="V3192" s="201"/>
      <c r="W3192" s="201"/>
      <c r="X3192" s="201"/>
      <c r="Y3192" s="201"/>
      <c r="Z3192" s="201"/>
      <c r="AA3192" s="201"/>
      <c r="AB3192" s="201"/>
      <c r="AC3192" s="201"/>
      <c r="AD3192" s="201"/>
      <c r="AE3192" s="201"/>
      <c r="AF3192" s="201"/>
      <c r="AG3192" s="201"/>
      <c r="AH3192" s="201"/>
      <c r="AI3192" s="201"/>
      <c r="AJ3192" s="201"/>
      <c r="AK3192" s="201"/>
      <c r="AL3192" s="201"/>
      <c r="AM3192" s="201"/>
      <c r="AN3192" s="201"/>
      <c r="AO3192" s="201"/>
      <c r="AP3192" s="201"/>
      <c r="AQ3192" s="201"/>
      <c r="AR3192" s="201"/>
      <c r="AS3192" s="201"/>
      <c r="AT3192" s="201"/>
      <c r="AU3192" s="201"/>
      <c r="AV3192" s="201"/>
      <c r="AW3192" s="201"/>
      <c r="AX3192" s="201"/>
      <c r="AY3192" s="201"/>
      <c r="AZ3192" s="201"/>
      <c r="BA3192" s="201"/>
      <c r="BB3192" s="201"/>
      <c r="BC3192" s="201"/>
      <c r="BD3192" s="201"/>
      <c r="BE3192" s="201"/>
      <c r="BF3192" s="201"/>
      <c r="BG3192" s="201"/>
      <c r="BH3192" s="201"/>
      <c r="BI3192" s="201"/>
      <c r="BJ3192" s="201"/>
      <c r="BK3192" s="201"/>
      <c r="BL3192" s="201"/>
      <c r="BM3192" s="201"/>
      <c r="BN3192" s="201"/>
      <c r="BO3192" s="201"/>
      <c r="BP3192" s="201"/>
      <c r="BQ3192" s="201"/>
      <c r="BR3192" s="201"/>
      <c r="BS3192" s="201"/>
      <c r="BT3192" s="201"/>
      <c r="BU3192" s="201"/>
      <c r="BV3192" s="201"/>
      <c r="BW3192" s="201"/>
      <c r="BX3192" s="201"/>
      <c r="BY3192" s="201"/>
      <c r="BZ3192" s="201"/>
      <c r="CA3192" s="201"/>
      <c r="CB3192" s="201"/>
      <c r="CC3192" s="201"/>
      <c r="CD3192" s="201"/>
      <c r="CE3192" s="201"/>
      <c r="CF3192" s="201"/>
      <c r="CG3192" s="201"/>
      <c r="CH3192" s="201"/>
      <c r="CI3192" s="201"/>
      <c r="CJ3192" s="201"/>
      <c r="CK3192" s="201"/>
      <c r="CL3192" s="201"/>
      <c r="CM3192" s="201"/>
      <c r="CN3192" s="201"/>
      <c r="CO3192" s="201"/>
      <c r="CP3192" s="201"/>
      <c r="CQ3192" s="201"/>
      <c r="CR3192" s="201"/>
      <c r="CS3192" s="201"/>
      <c r="CT3192" s="201"/>
      <c r="CU3192" s="201"/>
      <c r="CV3192" s="201"/>
      <c r="CW3192" s="201"/>
      <c r="CX3192" s="201"/>
      <c r="CY3192" s="201"/>
      <c r="CZ3192" s="201"/>
      <c r="DA3192" s="201"/>
      <c r="DB3192" s="201"/>
      <c r="DC3192" s="201"/>
      <c r="DD3192" s="201"/>
      <c r="DE3192" s="201"/>
      <c r="DF3192" s="201"/>
      <c r="DG3192" s="201"/>
      <c r="DH3192" s="201"/>
      <c r="DI3192" s="201"/>
      <c r="DJ3192" s="201"/>
      <c r="DK3192" s="201"/>
      <c r="DL3192" s="201"/>
      <c r="DM3192" s="201"/>
      <c r="DN3192" s="201"/>
      <c r="DO3192" s="201"/>
      <c r="DP3192" s="201"/>
      <c r="DQ3192" s="201"/>
      <c r="DR3192" s="201"/>
      <c r="DS3192" s="201"/>
      <c r="DT3192" s="201"/>
      <c r="DU3192" s="201"/>
      <c r="DV3192" s="201"/>
      <c r="DW3192" s="201"/>
      <c r="DX3192" s="201"/>
      <c r="DY3192" s="201"/>
      <c r="DZ3192" s="201"/>
      <c r="EA3192" s="201"/>
      <c r="EB3192" s="201"/>
      <c r="EC3192" s="201"/>
      <c r="ED3192" s="201"/>
      <c r="EE3192" s="201"/>
      <c r="EF3192" s="201"/>
      <c r="EG3192" s="201"/>
      <c r="EH3192" s="201"/>
      <c r="EI3192" s="201"/>
      <c r="EJ3192" s="201"/>
      <c r="EK3192" s="201"/>
      <c r="EL3192" s="201"/>
      <c r="EM3192" s="201"/>
      <c r="EN3192" s="201"/>
      <c r="EO3192" s="201"/>
      <c r="EP3192" s="201"/>
      <c r="EQ3192" s="201"/>
      <c r="ER3192" s="201"/>
      <c r="ES3192" s="201"/>
      <c r="ET3192" s="201"/>
      <c r="EU3192" s="201"/>
      <c r="EV3192" s="201"/>
      <c r="EW3192" s="201"/>
      <c r="EX3192" s="201"/>
      <c r="EY3192" s="201"/>
      <c r="EZ3192" s="201"/>
      <c r="FA3192" s="201"/>
      <c r="FB3192" s="201"/>
      <c r="FC3192" s="201"/>
      <c r="FD3192" s="201"/>
      <c r="FE3192" s="201"/>
      <c r="FF3192" s="201"/>
      <c r="FG3192" s="201"/>
      <c r="FH3192" s="201"/>
      <c r="FI3192" s="201"/>
      <c r="FJ3192" s="201"/>
      <c r="FK3192" s="201"/>
      <c r="FL3192" s="201"/>
      <c r="FM3192" s="201"/>
      <c r="FN3192" s="201"/>
      <c r="FO3192" s="201"/>
      <c r="FP3192" s="201"/>
      <c r="FQ3192" s="201"/>
      <c r="FR3192" s="201"/>
      <c r="FS3192" s="201"/>
      <c r="FT3192" s="201"/>
      <c r="FU3192" s="201"/>
      <c r="FV3192" s="201"/>
      <c r="FW3192" s="201"/>
      <c r="FX3192" s="201"/>
      <c r="FY3192" s="201"/>
      <c r="FZ3192" s="201"/>
      <c r="GA3192" s="201"/>
      <c r="GB3192" s="201"/>
      <c r="GC3192" s="201"/>
      <c r="GD3192" s="201"/>
      <c r="GE3192" s="201"/>
      <c r="GF3192" s="201"/>
      <c r="GG3192" s="201"/>
      <c r="GH3192" s="201"/>
      <c r="GI3192" s="201"/>
      <c r="GJ3192" s="201"/>
      <c r="GK3192" s="201"/>
      <c r="GL3192" s="201"/>
      <c r="GM3192" s="201"/>
      <c r="GN3192" s="201"/>
      <c r="GO3192" s="201"/>
      <c r="GP3192" s="201"/>
      <c r="GQ3192" s="201"/>
      <c r="GR3192" s="201"/>
      <c r="GS3192" s="201"/>
      <c r="GT3192" s="201"/>
      <c r="GU3192" s="201"/>
      <c r="GV3192" s="201"/>
      <c r="GW3192" s="201"/>
      <c r="GX3192" s="201"/>
      <c r="GY3192" s="201"/>
      <c r="GZ3192" s="201"/>
      <c r="HA3192" s="201"/>
      <c r="HB3192" s="201"/>
      <c r="HC3192" s="201"/>
      <c r="HD3192" s="201"/>
      <c r="HE3192" s="201"/>
      <c r="HF3192" s="201"/>
      <c r="HG3192" s="201"/>
      <c r="HH3192" s="201"/>
      <c r="HI3192" s="201"/>
      <c r="HJ3192" s="201"/>
      <c r="HK3192" s="201"/>
      <c r="HL3192" s="201"/>
      <c r="HM3192" s="201"/>
      <c r="HN3192" s="201"/>
      <c r="HO3192" s="201"/>
      <c r="HP3192" s="201"/>
      <c r="HQ3192" s="201"/>
      <c r="HR3192" s="201"/>
      <c r="HS3192" s="201"/>
      <c r="HT3192" s="201"/>
      <c r="HU3192" s="201"/>
      <c r="HV3192" s="201"/>
      <c r="HW3192" s="201"/>
      <c r="HX3192" s="201"/>
      <c r="HY3192" s="201"/>
      <c r="HZ3192" s="201"/>
      <c r="IA3192" s="201"/>
      <c r="IB3192" s="201"/>
      <c r="IC3192" s="201"/>
      <c r="ID3192" s="201"/>
      <c r="IE3192" s="201"/>
      <c r="IF3192" s="201"/>
      <c r="IG3192" s="201"/>
      <c r="IH3192" s="201"/>
      <c r="II3192" s="201"/>
      <c r="IJ3192" s="201"/>
      <c r="IK3192" s="201"/>
      <c r="IL3192" s="201"/>
      <c r="IM3192" s="201"/>
      <c r="IN3192" s="201"/>
      <c r="IO3192" s="201"/>
      <c r="IP3192" s="201"/>
      <c r="IQ3192" s="201"/>
    </row>
  </sheetData>
  <autoFilter ref="A1:E3192" xr:uid="{00000000-0009-0000-0000-000001000000}"/>
  <mergeCells count="60">
    <mergeCell ref="A156:E156"/>
    <mergeCell ref="A6:E12"/>
    <mergeCell ref="A19:B19"/>
    <mergeCell ref="A42:B42"/>
    <mergeCell ref="A66:B66"/>
    <mergeCell ref="A86:B86"/>
    <mergeCell ref="A93:B93"/>
    <mergeCell ref="A108:E111"/>
    <mergeCell ref="A118:B118"/>
    <mergeCell ref="A132:B132"/>
    <mergeCell ref="A146:B146"/>
    <mergeCell ref="A154:C155"/>
    <mergeCell ref="A113:E113"/>
    <mergeCell ref="A512:E516"/>
    <mergeCell ref="A300:B300"/>
    <mergeCell ref="A163:B163"/>
    <mergeCell ref="A172:B172"/>
    <mergeCell ref="A184:B184"/>
    <mergeCell ref="A193:E196"/>
    <mergeCell ref="A203:B203"/>
    <mergeCell ref="A224:B224"/>
    <mergeCell ref="A237:B237"/>
    <mergeCell ref="A241:B241"/>
    <mergeCell ref="A251:E254"/>
    <mergeCell ref="A262:B262"/>
    <mergeCell ref="A284:B284"/>
    <mergeCell ref="A257:E257"/>
    <mergeCell ref="A396:B396"/>
    <mergeCell ref="A405:D406"/>
    <mergeCell ref="A413:B413"/>
    <mergeCell ref="A499:B499"/>
    <mergeCell ref="A503:B503"/>
    <mergeCell ref="A330:B330"/>
    <mergeCell ref="A346:B346"/>
    <mergeCell ref="A355:E357"/>
    <mergeCell ref="A364:B364"/>
    <mergeCell ref="A377:B377"/>
    <mergeCell ref="A523:B523"/>
    <mergeCell ref="A544:B544"/>
    <mergeCell ref="A4:C5"/>
    <mergeCell ref="A634:B634"/>
    <mergeCell ref="A653:B653"/>
    <mergeCell ref="A571:C572"/>
    <mergeCell ref="A441:B441"/>
    <mergeCell ref="A448:C449"/>
    <mergeCell ref="A450:E459"/>
    <mergeCell ref="A466:B466"/>
    <mergeCell ref="A480:B480"/>
    <mergeCell ref="A560:B560"/>
    <mergeCell ref="A425:B425"/>
    <mergeCell ref="A308:B309"/>
    <mergeCell ref="A310:D311"/>
    <mergeCell ref="A318:B318"/>
    <mergeCell ref="A658:B658"/>
    <mergeCell ref="A573:E574"/>
    <mergeCell ref="A581:B581"/>
    <mergeCell ref="A587:B587"/>
    <mergeCell ref="A600:C601"/>
    <mergeCell ref="A602:E609"/>
    <mergeCell ref="A616:B616"/>
  </mergeCells>
  <pageMargins left="0.78740157480314965" right="0.19685039370078741" top="0.78740157480314965" bottom="0.78740157480314965" header="0.39370078740157483" footer="0.19685039370078741"/>
  <pageSetup paperSize="9" scale="90" orientation="portrait" r:id="rId1"/>
  <headerFooter scaleWithDoc="0">
    <oddHeader xml:space="preserve">&amp;L&amp;"Arial Narrow,Normal"&amp;8Presupuesto Municipal 2021
&amp;R&amp;"Arial Narrow,Normal"&amp;8MUNICIPALIDAD DE VILLA MARÍA
Secretaría de Economía y Modernización
</oddHeader>
  </headerFooter>
  <rowBreaks count="4" manualBreakCount="4">
    <brk id="57" max="4" man="1"/>
    <brk id="599" max="4" man="1"/>
    <brk id="656" max="4" man="1"/>
    <brk id="479" max="4" man="1"/>
  </rowBreaks>
  <colBreaks count="1" manualBreakCount="1">
    <brk id="6" max="3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IU2517"/>
  <sheetViews>
    <sheetView topLeftCell="B1" zoomScaleNormal="100" zoomScalePageLayoutView="96" workbookViewId="0">
      <selection activeCell="G14" sqref="G14"/>
    </sheetView>
  </sheetViews>
  <sheetFormatPr baseColWidth="10" defaultRowHeight="12.5" x14ac:dyDescent="0.25"/>
  <cols>
    <col min="1" max="1" width="9.7265625" style="495" customWidth="1"/>
    <col min="2" max="2" width="45.81640625" style="495" customWidth="1"/>
    <col min="3" max="3" width="14" style="496" customWidth="1"/>
    <col min="4" max="4" width="11.7265625" style="495" customWidth="1"/>
    <col min="5" max="5" width="12.81640625" style="462" customWidth="1"/>
    <col min="6" max="7" width="15.54296875" style="302" customWidth="1"/>
    <col min="8" max="8" width="24" style="191" customWidth="1"/>
    <col min="9" max="11" width="12.7265625" style="191" customWidth="1"/>
  </cols>
  <sheetData>
    <row r="1" spans="1:11" s="394" customFormat="1" ht="12.75" customHeight="1" x14ac:dyDescent="0.3">
      <c r="A1" s="388"/>
      <c r="B1" s="388"/>
      <c r="C1" s="389"/>
      <c r="D1" s="390"/>
      <c r="E1" s="391"/>
      <c r="F1" s="392"/>
      <c r="G1" s="392"/>
      <c r="H1" s="393"/>
      <c r="I1" s="393"/>
      <c r="J1" s="393"/>
      <c r="K1" s="393"/>
    </row>
    <row r="2" spans="1:11" s="394" customFormat="1" ht="12.75" customHeight="1" x14ac:dyDescent="0.3">
      <c r="A2" s="391"/>
      <c r="B2" s="391"/>
      <c r="C2" s="389"/>
      <c r="D2" s="390"/>
      <c r="E2" s="391"/>
      <c r="F2" s="392"/>
      <c r="G2" s="392"/>
      <c r="H2" s="393"/>
      <c r="I2" s="393"/>
      <c r="J2" s="393"/>
      <c r="K2" s="393"/>
    </row>
    <row r="3" spans="1:11" s="217" customFormat="1" ht="12.75" customHeight="1" thickBot="1" x14ac:dyDescent="0.3">
      <c r="A3" s="27"/>
      <c r="B3" s="27"/>
      <c r="C3" s="321"/>
      <c r="D3" s="344"/>
      <c r="E3" s="138"/>
      <c r="F3" s="395"/>
      <c r="G3" s="395"/>
      <c r="H3" s="215"/>
      <c r="I3" s="396"/>
      <c r="J3" s="215"/>
      <c r="K3" s="215"/>
    </row>
    <row r="4" spans="1:11" s="400" customFormat="1" ht="13.5" customHeight="1" x14ac:dyDescent="0.25">
      <c r="A4" s="1278" t="s">
        <v>1108</v>
      </c>
      <c r="B4" s="1279"/>
      <c r="C4" s="1280"/>
      <c r="D4" s="397" t="s">
        <v>1</v>
      </c>
      <c r="E4" s="316">
        <v>1201</v>
      </c>
      <c r="F4" s="398"/>
      <c r="G4" s="398"/>
      <c r="H4" s="399"/>
      <c r="I4" s="399"/>
      <c r="J4" s="399"/>
      <c r="K4" s="399"/>
    </row>
    <row r="5" spans="1:11" s="400" customFormat="1" ht="13.5" customHeight="1" thickBot="1" x14ac:dyDescent="0.3">
      <c r="A5" s="1281"/>
      <c r="B5" s="1282"/>
      <c r="C5" s="1283"/>
      <c r="D5" s="401"/>
      <c r="E5" s="340"/>
      <c r="F5" s="398"/>
      <c r="G5" s="398"/>
      <c r="H5" s="399"/>
      <c r="I5" s="399"/>
      <c r="J5" s="399"/>
      <c r="K5" s="399"/>
    </row>
    <row r="6" spans="1:11" s="400" customFormat="1" ht="13.5" customHeight="1" x14ac:dyDescent="0.25">
      <c r="A6" s="1268" t="s">
        <v>397</v>
      </c>
      <c r="B6" s="1269"/>
      <c r="C6" s="1269"/>
      <c r="D6" s="1269"/>
      <c r="E6" s="1270"/>
      <c r="F6" s="109"/>
      <c r="G6" s="109"/>
      <c r="H6" s="238"/>
      <c r="I6" s="238"/>
      <c r="J6" s="238"/>
      <c r="K6" s="238"/>
    </row>
    <row r="7" spans="1:11" s="400" customFormat="1" ht="13.5" customHeight="1" x14ac:dyDescent="0.25">
      <c r="A7" s="1311"/>
      <c r="B7" s="1312"/>
      <c r="C7" s="1312"/>
      <c r="D7" s="1312"/>
      <c r="E7" s="1313"/>
      <c r="F7" s="109"/>
      <c r="G7" s="109"/>
      <c r="H7" s="238"/>
      <c r="I7" s="238"/>
      <c r="J7" s="238"/>
      <c r="K7" s="238"/>
    </row>
    <row r="8" spans="1:11" s="400" customFormat="1" ht="15.75" customHeight="1" thickBot="1" x14ac:dyDescent="0.3">
      <c r="A8" s="1311"/>
      <c r="B8" s="1312"/>
      <c r="C8" s="1312"/>
      <c r="D8" s="1312"/>
      <c r="E8" s="1313"/>
      <c r="F8" s="109"/>
      <c r="G8" s="109"/>
      <c r="H8" s="238"/>
      <c r="I8" s="238"/>
      <c r="J8" s="238"/>
      <c r="K8" s="238"/>
    </row>
    <row r="9" spans="1:11" s="400" customFormat="1" ht="13.5" customHeight="1" x14ac:dyDescent="0.25">
      <c r="A9" s="22" t="s">
        <v>398</v>
      </c>
      <c r="B9" s="23"/>
      <c r="C9" s="378"/>
      <c r="D9" s="402"/>
      <c r="E9" s="380"/>
      <c r="F9" s="109"/>
      <c r="G9" s="109"/>
      <c r="H9" s="238"/>
      <c r="I9" s="238"/>
      <c r="J9" s="238"/>
      <c r="K9" s="238"/>
    </row>
    <row r="10" spans="1:11" s="400" customFormat="1" ht="13.5" customHeight="1" x14ac:dyDescent="0.25">
      <c r="A10" s="26" t="s">
        <v>1088</v>
      </c>
      <c r="B10" s="27"/>
      <c r="C10" s="321"/>
      <c r="D10" s="344"/>
      <c r="E10" s="323"/>
      <c r="F10" s="109"/>
      <c r="G10" s="109"/>
      <c r="H10" s="238"/>
      <c r="I10" s="238"/>
      <c r="J10" s="238"/>
      <c r="K10" s="238"/>
    </row>
    <row r="11" spans="1:11" s="400" customFormat="1" ht="13.5" customHeight="1" x14ac:dyDescent="0.25">
      <c r="A11" s="26" t="s">
        <v>1089</v>
      </c>
      <c r="B11" s="27"/>
      <c r="C11" s="321"/>
      <c r="D11" s="344"/>
      <c r="E11" s="323"/>
      <c r="F11" s="109"/>
      <c r="G11" s="109"/>
      <c r="H11" s="238"/>
      <c r="I11" s="238"/>
      <c r="J11" s="238"/>
      <c r="K11" s="238"/>
    </row>
    <row r="12" spans="1:11" s="400" customFormat="1" ht="13.5" customHeight="1" thickBot="1" x14ac:dyDescent="0.3">
      <c r="A12" s="30" t="s">
        <v>311</v>
      </c>
      <c r="B12" s="31"/>
      <c r="C12" s="324"/>
      <c r="D12" s="403"/>
      <c r="E12" s="326"/>
      <c r="F12" s="109"/>
      <c r="G12" s="109"/>
      <c r="H12" s="238"/>
      <c r="I12" s="238"/>
      <c r="J12" s="238"/>
      <c r="K12" s="238"/>
    </row>
    <row r="13" spans="1:11" s="400" customFormat="1" ht="13.5" customHeight="1" thickBot="1" x14ac:dyDescent="0.3">
      <c r="A13" s="34" t="s">
        <v>399</v>
      </c>
      <c r="B13" s="35"/>
      <c r="C13" s="404"/>
      <c r="D13" s="405"/>
      <c r="E13" s="406">
        <f>C15+C38+C61+C82+C91</f>
        <v>387334136</v>
      </c>
      <c r="F13" s="109"/>
      <c r="G13" s="109"/>
      <c r="H13" s="407"/>
      <c r="I13" s="238"/>
      <c r="J13" s="238"/>
      <c r="K13" s="238"/>
    </row>
    <row r="14" spans="1:11" s="239" customFormat="1" ht="13.5" customHeight="1" thickBot="1" x14ac:dyDescent="0.3">
      <c r="A14" s="39"/>
      <c r="B14" s="39"/>
      <c r="C14" s="321"/>
      <c r="D14" s="344"/>
      <c r="E14" s="344"/>
      <c r="F14" s="109"/>
      <c r="G14" s="109"/>
      <c r="H14" s="238"/>
      <c r="I14" s="238"/>
      <c r="J14" s="238"/>
      <c r="K14" s="238"/>
    </row>
    <row r="15" spans="1:11" s="412" customFormat="1" ht="13.5" customHeight="1" thickBot="1" x14ac:dyDescent="0.3">
      <c r="A15" s="1359" t="s">
        <v>6</v>
      </c>
      <c r="B15" s="1360"/>
      <c r="C15" s="408">
        <f>C16+C23+C30</f>
        <v>385337405</v>
      </c>
      <c r="D15" s="409"/>
      <c r="E15" s="410"/>
      <c r="F15" s="411"/>
      <c r="G15" s="411"/>
      <c r="H15" s="238"/>
      <c r="I15" s="238"/>
      <c r="J15" s="238"/>
      <c r="K15" s="238"/>
    </row>
    <row r="16" spans="1:11" s="75" customFormat="1" ht="12.75" customHeight="1" x14ac:dyDescent="0.25">
      <c r="A16" s="39" t="s">
        <v>7</v>
      </c>
      <c r="B16" s="228" t="s">
        <v>8</v>
      </c>
      <c r="C16" s="224">
        <f>SUM(C17:C22)</f>
        <v>156846465</v>
      </c>
      <c r="D16" s="122"/>
      <c r="E16" s="40"/>
      <c r="F16" s="94"/>
      <c r="G16" s="94"/>
    </row>
    <row r="17" spans="1:16" s="75" customFormat="1" ht="12.75" customHeight="1" x14ac:dyDescent="0.25">
      <c r="A17" s="27" t="s">
        <v>9</v>
      </c>
      <c r="B17" s="28" t="s">
        <v>10</v>
      </c>
      <c r="C17" s="28">
        <v>129323831</v>
      </c>
      <c r="D17" s="122"/>
      <c r="E17" s="40"/>
      <c r="F17" s="94"/>
      <c r="G17" s="94"/>
    </row>
    <row r="18" spans="1:16" s="75" customFormat="1" ht="12.75" customHeight="1" x14ac:dyDescent="0.25">
      <c r="A18" s="27" t="s">
        <v>11</v>
      </c>
      <c r="B18" s="28" t="s">
        <v>12</v>
      </c>
      <c r="C18" s="28">
        <v>20867268</v>
      </c>
      <c r="D18" s="122"/>
      <c r="E18" s="83"/>
      <c r="F18" s="249"/>
      <c r="G18" s="249"/>
    </row>
    <row r="19" spans="1:16" s="75" customFormat="1" ht="12.75" customHeight="1" x14ac:dyDescent="0.25">
      <c r="A19" s="27" t="s">
        <v>13</v>
      </c>
      <c r="B19" s="28" t="s">
        <v>14</v>
      </c>
      <c r="C19" s="28">
        <v>3927533</v>
      </c>
      <c r="D19" s="122"/>
      <c r="E19" s="83"/>
      <c r="F19" s="249"/>
      <c r="G19" s="249"/>
      <c r="J19" s="109"/>
    </row>
    <row r="20" spans="1:16" s="75" customFormat="1" ht="12.75" customHeight="1" x14ac:dyDescent="0.25">
      <c r="A20" s="27" t="s">
        <v>15</v>
      </c>
      <c r="B20" s="28" t="s">
        <v>16</v>
      </c>
      <c r="C20" s="28">
        <v>1</v>
      </c>
      <c r="D20" s="122"/>
      <c r="E20" s="83"/>
      <c r="F20" s="249"/>
      <c r="G20" s="249"/>
      <c r="J20" s="109"/>
    </row>
    <row r="21" spans="1:16" s="75" customFormat="1" ht="12.75" customHeight="1" thickBot="1" x14ac:dyDescent="0.3">
      <c r="A21" s="27" t="s">
        <v>17</v>
      </c>
      <c r="B21" s="28" t="s">
        <v>18</v>
      </c>
      <c r="C21" s="28">
        <v>2039036</v>
      </c>
      <c r="D21" s="122"/>
      <c r="E21" s="83"/>
      <c r="F21" s="249"/>
      <c r="G21" s="249"/>
    </row>
    <row r="22" spans="1:16" s="75" customFormat="1" ht="12.75" customHeight="1" thickBot="1" x14ac:dyDescent="0.3">
      <c r="A22" s="27" t="s">
        <v>19</v>
      </c>
      <c r="B22" s="28" t="s">
        <v>20</v>
      </c>
      <c r="C22" s="28">
        <v>688796</v>
      </c>
      <c r="D22" s="122"/>
      <c r="E22" s="83"/>
      <c r="F22" s="249"/>
      <c r="G22" s="955"/>
      <c r="H22" s="955"/>
      <c r="I22" s="955"/>
      <c r="J22" s="955"/>
      <c r="K22" s="955"/>
      <c r="L22" s="955"/>
      <c r="M22" s="955"/>
      <c r="N22" s="955"/>
      <c r="O22" s="955"/>
      <c r="P22" s="955"/>
    </row>
    <row r="23" spans="1:16" s="75" customFormat="1" ht="12.75" customHeight="1" x14ac:dyDescent="0.25">
      <c r="A23" s="39" t="s">
        <v>21</v>
      </c>
      <c r="B23" s="40" t="s">
        <v>22</v>
      </c>
      <c r="C23" s="40">
        <f>SUM(C24:C29)</f>
        <v>37398795</v>
      </c>
      <c r="D23" s="122"/>
      <c r="E23" s="83"/>
      <c r="F23" s="968"/>
      <c r="G23" s="973"/>
      <c r="H23" s="973"/>
      <c r="I23" s="974"/>
      <c r="J23" s="974"/>
      <c r="K23" s="974"/>
    </row>
    <row r="24" spans="1:16" s="109" customFormat="1" ht="12.75" customHeight="1" x14ac:dyDescent="0.25">
      <c r="A24" s="27" t="s">
        <v>23</v>
      </c>
      <c r="B24" s="28" t="s">
        <v>24</v>
      </c>
      <c r="C24" s="28">
        <v>31153458</v>
      </c>
      <c r="D24" s="122"/>
      <c r="E24" s="83"/>
      <c r="F24" s="413"/>
      <c r="G24" s="413"/>
    </row>
    <row r="25" spans="1:16" s="109" customFormat="1" ht="12.75" customHeight="1" x14ac:dyDescent="0.25">
      <c r="A25" s="27" t="s">
        <v>25</v>
      </c>
      <c r="B25" s="28" t="s">
        <v>26</v>
      </c>
      <c r="C25" s="28">
        <v>5329671</v>
      </c>
      <c r="D25" s="122"/>
      <c r="E25" s="83"/>
      <c r="F25" s="413"/>
      <c r="G25" s="413"/>
    </row>
    <row r="26" spans="1:16" s="109" customFormat="1" ht="12.75" customHeight="1" x14ac:dyDescent="0.25">
      <c r="A26" s="27" t="s">
        <v>27</v>
      </c>
      <c r="B26" s="28" t="s">
        <v>28</v>
      </c>
      <c r="C26" s="28">
        <v>854180</v>
      </c>
      <c r="D26" s="122"/>
      <c r="E26" s="83"/>
      <c r="F26" s="413"/>
      <c r="G26" s="413"/>
    </row>
    <row r="27" spans="1:16" s="109" customFormat="1" ht="12.75" customHeight="1" x14ac:dyDescent="0.25">
      <c r="A27" s="27" t="s">
        <v>29</v>
      </c>
      <c r="B27" s="28" t="s">
        <v>30</v>
      </c>
      <c r="C27" s="28">
        <v>1</v>
      </c>
      <c r="D27" s="122"/>
      <c r="E27" s="83"/>
      <c r="F27" s="413"/>
      <c r="G27" s="413"/>
    </row>
    <row r="28" spans="1:16" s="109" customFormat="1" ht="12.75" customHeight="1" x14ac:dyDescent="0.25">
      <c r="A28" s="27" t="s">
        <v>31</v>
      </c>
      <c r="B28" s="28" t="s">
        <v>272</v>
      </c>
      <c r="C28" s="28">
        <v>61484</v>
      </c>
      <c r="D28" s="122"/>
      <c r="E28" s="83"/>
    </row>
    <row r="29" spans="1:16" s="75" customFormat="1" ht="12.75" customHeight="1" x14ac:dyDescent="0.25">
      <c r="A29" s="27" t="s">
        <v>33</v>
      </c>
      <c r="B29" s="28" t="s">
        <v>34</v>
      </c>
      <c r="C29" s="28">
        <v>1</v>
      </c>
      <c r="D29" s="122"/>
      <c r="E29" s="83"/>
      <c r="F29" s="81"/>
      <c r="G29" s="81"/>
      <c r="H29" s="81"/>
    </row>
    <row r="30" spans="1:16" s="75" customFormat="1" ht="12.75" customHeight="1" x14ac:dyDescent="0.25">
      <c r="A30" s="39" t="s">
        <v>35</v>
      </c>
      <c r="B30" s="40" t="s">
        <v>36</v>
      </c>
      <c r="C30" s="40">
        <f>SUM(C31:C36)</f>
        <v>191092145</v>
      </c>
      <c r="D30" s="122"/>
      <c r="E30" s="83"/>
      <c r="F30" s="249"/>
      <c r="G30" s="249"/>
    </row>
    <row r="31" spans="1:16" s="109" customFormat="1" ht="12.75" customHeight="1" x14ac:dyDescent="0.25">
      <c r="A31" s="27" t="s">
        <v>37</v>
      </c>
      <c r="B31" s="28" t="s">
        <v>38</v>
      </c>
      <c r="C31" s="28">
        <v>157878928</v>
      </c>
      <c r="D31" s="122"/>
      <c r="E31" s="83"/>
      <c r="F31" s="413"/>
      <c r="G31" s="413"/>
    </row>
    <row r="32" spans="1:16" s="109" customFormat="1" ht="12.75" customHeight="1" x14ac:dyDescent="0.25">
      <c r="A32" s="27" t="s">
        <v>39</v>
      </c>
      <c r="B32" s="28" t="s">
        <v>40</v>
      </c>
      <c r="C32" s="28">
        <v>25197375</v>
      </c>
      <c r="D32" s="122"/>
      <c r="E32" s="83"/>
      <c r="F32" s="413"/>
      <c r="G32" s="413"/>
    </row>
    <row r="33" spans="1:11" s="109" customFormat="1" ht="12.75" customHeight="1" x14ac:dyDescent="0.25">
      <c r="A33" s="27" t="s">
        <v>41</v>
      </c>
      <c r="B33" s="28" t="s">
        <v>42</v>
      </c>
      <c r="C33" s="28">
        <v>4862506</v>
      </c>
      <c r="D33" s="122"/>
      <c r="E33" s="83"/>
    </row>
    <row r="34" spans="1:11" s="75" customFormat="1" ht="12.75" customHeight="1" x14ac:dyDescent="0.25">
      <c r="A34" s="27" t="s">
        <v>43</v>
      </c>
      <c r="B34" s="28" t="s">
        <v>44</v>
      </c>
      <c r="C34" s="28">
        <v>1</v>
      </c>
      <c r="D34" s="122"/>
      <c r="E34" s="83"/>
      <c r="F34" s="249"/>
      <c r="G34" s="249"/>
    </row>
    <row r="35" spans="1:11" s="75" customFormat="1" ht="12.75" customHeight="1" x14ac:dyDescent="0.25">
      <c r="A35" s="27" t="s">
        <v>45</v>
      </c>
      <c r="B35" s="28" t="s">
        <v>46</v>
      </c>
      <c r="C35" s="28">
        <v>3153334</v>
      </c>
      <c r="D35" s="122"/>
      <c r="E35" s="83"/>
      <c r="F35" s="249"/>
      <c r="G35" s="249"/>
    </row>
    <row r="36" spans="1:11" s="109" customFormat="1" ht="12.75" customHeight="1" x14ac:dyDescent="0.25">
      <c r="A36" s="27" t="s">
        <v>47</v>
      </c>
      <c r="B36" s="28" t="s">
        <v>48</v>
      </c>
      <c r="C36" s="28">
        <v>1</v>
      </c>
      <c r="D36" s="122"/>
      <c r="E36" s="83"/>
      <c r="F36" s="413"/>
      <c r="G36" s="413"/>
    </row>
    <row r="37" spans="1:11" s="412" customFormat="1" ht="13.5" customHeight="1" thickBot="1" x14ac:dyDescent="0.3">
      <c r="A37" s="27"/>
      <c r="B37" s="27"/>
      <c r="C37" s="28"/>
      <c r="D37" s="28"/>
      <c r="E37" s="344"/>
      <c r="F37" s="109"/>
      <c r="G37" s="109"/>
      <c r="H37" s="238"/>
      <c r="I37" s="238"/>
      <c r="J37" s="238"/>
      <c r="K37" s="238"/>
    </row>
    <row r="38" spans="1:11" s="412" customFormat="1" ht="13.5" customHeight="1" thickBot="1" x14ac:dyDescent="0.3">
      <c r="A38" s="1290" t="s">
        <v>49</v>
      </c>
      <c r="B38" s="1291"/>
      <c r="C38" s="56">
        <f>+C39+C41+C44+C46+C52+C55</f>
        <v>488060</v>
      </c>
      <c r="D38" s="45"/>
      <c r="E38" s="52"/>
      <c r="F38" s="109"/>
      <c r="G38" s="109"/>
      <c r="H38" s="414"/>
      <c r="I38" s="238"/>
      <c r="J38" s="238"/>
      <c r="K38" s="238"/>
    </row>
    <row r="39" spans="1:11" s="420" customFormat="1" ht="13.5" customHeight="1" x14ac:dyDescent="0.25">
      <c r="A39" s="39" t="s">
        <v>50</v>
      </c>
      <c r="B39" s="46" t="s">
        <v>51</v>
      </c>
      <c r="C39" s="58">
        <f>SUM(C40)</f>
        <v>60000</v>
      </c>
      <c r="D39" s="415"/>
      <c r="E39" s="416"/>
      <c r="F39" s="417"/>
      <c r="G39" s="417"/>
      <c r="H39" s="418"/>
      <c r="I39" s="419"/>
      <c r="J39" s="419"/>
      <c r="K39" s="419"/>
    </row>
    <row r="40" spans="1:11" s="81" customFormat="1" ht="13.5" customHeight="1" x14ac:dyDescent="0.25">
      <c r="A40" s="27" t="s">
        <v>52</v>
      </c>
      <c r="B40" s="75" t="s">
        <v>53</v>
      </c>
      <c r="C40" s="28">
        <v>60000</v>
      </c>
      <c r="D40" s="122"/>
      <c r="E40" s="40"/>
      <c r="F40" s="417"/>
      <c r="G40" s="417"/>
    </row>
    <row r="41" spans="1:11" s="81" customFormat="1" ht="13.5" customHeight="1" x14ac:dyDescent="0.25">
      <c r="A41" s="39" t="s">
        <v>54</v>
      </c>
      <c r="B41" s="71" t="s">
        <v>55</v>
      </c>
      <c r="C41" s="40">
        <f>SUM(C42:C43)</f>
        <v>86600</v>
      </c>
      <c r="D41" s="122"/>
      <c r="E41" s="40"/>
      <c r="F41" s="417"/>
      <c r="G41" s="417"/>
    </row>
    <row r="42" spans="1:11" s="81" customFormat="1" ht="13.5" customHeight="1" x14ac:dyDescent="0.25">
      <c r="A42" s="27" t="s">
        <v>321</v>
      </c>
      <c r="B42" s="75" t="s">
        <v>322</v>
      </c>
      <c r="C42" s="28">
        <v>50600</v>
      </c>
      <c r="E42" s="40"/>
      <c r="F42" s="165"/>
      <c r="G42" s="95"/>
    </row>
    <row r="43" spans="1:11" s="81" customFormat="1" ht="13.5" customHeight="1" x14ac:dyDescent="0.25">
      <c r="A43" s="27" t="s">
        <v>56</v>
      </c>
      <c r="B43" s="75" t="s">
        <v>57</v>
      </c>
      <c r="C43" s="28">
        <v>36000</v>
      </c>
      <c r="D43" s="122"/>
      <c r="E43" s="40"/>
      <c r="F43" s="417"/>
      <c r="G43" s="417"/>
    </row>
    <row r="44" spans="1:11" s="81" customFormat="1" ht="13.5" customHeight="1" x14ac:dyDescent="0.25">
      <c r="A44" s="39" t="s">
        <v>58</v>
      </c>
      <c r="B44" s="71" t="s">
        <v>59</v>
      </c>
      <c r="C44" s="40">
        <f>SUM(C45)</f>
        <v>180000</v>
      </c>
      <c r="D44" s="122"/>
      <c r="E44" s="40"/>
      <c r="F44" s="417"/>
      <c r="G44" s="417"/>
    </row>
    <row r="45" spans="1:11" s="75" customFormat="1" ht="13.5" customHeight="1" x14ac:dyDescent="0.25">
      <c r="A45" s="27" t="s">
        <v>60</v>
      </c>
      <c r="B45" s="69" t="s">
        <v>61</v>
      </c>
      <c r="C45" s="28">
        <v>180000</v>
      </c>
      <c r="D45" s="82"/>
      <c r="E45" s="83"/>
      <c r="F45" s="417"/>
      <c r="G45" s="417"/>
      <c r="H45" s="81"/>
    </row>
    <row r="46" spans="1:11" s="52" customFormat="1" ht="13.5" customHeight="1" x14ac:dyDescent="0.25">
      <c r="A46" s="68" t="s">
        <v>66</v>
      </c>
      <c r="B46" s="83" t="s">
        <v>154</v>
      </c>
      <c r="C46" s="40">
        <f>SUM(C47:C51)</f>
        <v>57000</v>
      </c>
      <c r="D46" s="82"/>
      <c r="E46" s="83"/>
      <c r="F46" s="417"/>
      <c r="G46" s="417"/>
      <c r="H46" s="27"/>
    </row>
    <row r="47" spans="1:11" s="52" customFormat="1" ht="13.5" customHeight="1" x14ac:dyDescent="0.25">
      <c r="A47" s="52" t="s">
        <v>68</v>
      </c>
      <c r="B47" s="69" t="s">
        <v>155</v>
      </c>
      <c r="C47" s="28">
        <v>15000</v>
      </c>
      <c r="D47" s="105"/>
      <c r="E47" s="105"/>
      <c r="F47" s="417"/>
      <c r="G47" s="417"/>
      <c r="H47" s="107"/>
    </row>
    <row r="48" spans="1:11" s="52" customFormat="1" ht="13.5" customHeight="1" x14ac:dyDescent="0.25">
      <c r="A48" s="52" t="s">
        <v>70</v>
      </c>
      <c r="B48" s="81" t="s">
        <v>71</v>
      </c>
      <c r="C48" s="28">
        <v>6000</v>
      </c>
      <c r="D48" s="105"/>
      <c r="E48" s="105"/>
      <c r="F48" s="417"/>
      <c r="G48" s="417"/>
      <c r="H48" s="107"/>
    </row>
    <row r="49" spans="1:11" s="84" customFormat="1" ht="13" x14ac:dyDescent="0.3">
      <c r="A49" s="52" t="s">
        <v>72</v>
      </c>
      <c r="B49" s="28" t="s">
        <v>73</v>
      </c>
      <c r="C49" s="28">
        <v>10000</v>
      </c>
      <c r="D49" s="82"/>
      <c r="E49" s="83"/>
      <c r="F49" s="417"/>
      <c r="G49" s="417"/>
    </row>
    <row r="50" spans="1:11" s="84" customFormat="1" ht="13" x14ac:dyDescent="0.3">
      <c r="A50" s="52" t="s">
        <v>74</v>
      </c>
      <c r="B50" s="28" t="s">
        <v>75</v>
      </c>
      <c r="C50" s="28">
        <v>20000</v>
      </c>
      <c r="D50" s="82"/>
      <c r="E50" s="83"/>
      <c r="F50" s="417"/>
      <c r="G50" s="417"/>
    </row>
    <row r="51" spans="1:11" s="84" customFormat="1" ht="13" x14ac:dyDescent="0.3">
      <c r="A51" s="52" t="s">
        <v>76</v>
      </c>
      <c r="B51" s="28" t="s">
        <v>77</v>
      </c>
      <c r="C51" s="28">
        <v>6000</v>
      </c>
      <c r="D51" s="82"/>
      <c r="E51" s="83"/>
      <c r="F51" s="417"/>
      <c r="G51" s="417"/>
    </row>
    <row r="52" spans="1:11" s="52" customFormat="1" ht="13.5" customHeight="1" x14ac:dyDescent="0.25">
      <c r="A52" s="68" t="s">
        <v>78</v>
      </c>
      <c r="B52" s="83" t="s">
        <v>79</v>
      </c>
      <c r="C52" s="40">
        <f>SUM(C53:C54)</f>
        <v>18000</v>
      </c>
      <c r="D52" s="105"/>
      <c r="E52" s="105"/>
      <c r="F52" s="417"/>
      <c r="G52" s="417"/>
      <c r="H52" s="107"/>
    </row>
    <row r="53" spans="1:11" s="84" customFormat="1" ht="13" x14ac:dyDescent="0.3">
      <c r="A53" s="27" t="s">
        <v>80</v>
      </c>
      <c r="B53" s="81" t="s">
        <v>81</v>
      </c>
      <c r="C53" s="28">
        <v>10000</v>
      </c>
      <c r="D53" s="85"/>
      <c r="E53" s="85"/>
      <c r="F53" s="417"/>
      <c r="G53" s="417"/>
    </row>
    <row r="54" spans="1:11" s="52" customFormat="1" ht="13.5" customHeight="1" x14ac:dyDescent="0.25">
      <c r="A54" s="52" t="s">
        <v>82</v>
      </c>
      <c r="B54" s="69" t="s">
        <v>83</v>
      </c>
      <c r="C54" s="28">
        <v>8000</v>
      </c>
      <c r="D54" s="105"/>
      <c r="E54" s="105"/>
      <c r="F54" s="417"/>
      <c r="G54" s="417"/>
      <c r="H54" s="107"/>
    </row>
    <row r="55" spans="1:11" s="84" customFormat="1" ht="13" x14ac:dyDescent="0.3">
      <c r="A55" s="68" t="s">
        <v>84</v>
      </c>
      <c r="B55" s="83" t="s">
        <v>273</v>
      </c>
      <c r="C55" s="224">
        <f>SUM(C56:C59)</f>
        <v>86460</v>
      </c>
      <c r="D55" s="236"/>
      <c r="E55" s="236"/>
      <c r="F55" s="417"/>
      <c r="G55" s="417"/>
    </row>
    <row r="56" spans="1:11" s="75" customFormat="1" ht="13.5" customHeight="1" x14ac:dyDescent="0.25">
      <c r="A56" s="52" t="s">
        <v>86</v>
      </c>
      <c r="B56" s="69" t="s">
        <v>87</v>
      </c>
      <c r="C56" s="28">
        <v>6000</v>
      </c>
      <c r="D56" s="82"/>
      <c r="E56" s="83"/>
      <c r="F56" s="417"/>
      <c r="G56" s="417"/>
      <c r="H56" s="81"/>
    </row>
    <row r="57" spans="1:11" s="75" customFormat="1" ht="13.5" customHeight="1" x14ac:dyDescent="0.25">
      <c r="A57" s="52" t="s">
        <v>88</v>
      </c>
      <c r="B57" s="69" t="s">
        <v>89</v>
      </c>
      <c r="C57" s="28">
        <v>10000</v>
      </c>
      <c r="D57" s="82"/>
      <c r="E57" s="83"/>
      <c r="F57" s="417"/>
      <c r="G57" s="417"/>
      <c r="H57" s="81"/>
    </row>
    <row r="58" spans="1:11" s="75" customFormat="1" ht="13.5" customHeight="1" x14ac:dyDescent="0.25">
      <c r="A58" s="52" t="s">
        <v>90</v>
      </c>
      <c r="B58" s="69" t="s">
        <v>273</v>
      </c>
      <c r="C58" s="28">
        <v>40460</v>
      </c>
      <c r="D58" s="82"/>
      <c r="E58" s="83"/>
      <c r="F58" s="417"/>
      <c r="G58" s="417"/>
      <c r="H58" s="242"/>
    </row>
    <row r="59" spans="1:11" s="84" customFormat="1" ht="13" x14ac:dyDescent="0.3">
      <c r="A59" s="52" t="s">
        <v>91</v>
      </c>
      <c r="B59" s="81" t="s">
        <v>92</v>
      </c>
      <c r="C59" s="76">
        <v>30000</v>
      </c>
      <c r="D59" s="236"/>
      <c r="E59" s="236"/>
      <c r="F59" s="417"/>
      <c r="G59" s="417"/>
    </row>
    <row r="60" spans="1:11" s="412" customFormat="1" ht="13.5" customHeight="1" thickBot="1" x14ac:dyDescent="0.35">
      <c r="A60" s="52"/>
      <c r="B60" s="421"/>
      <c r="C60" s="69"/>
      <c r="D60" s="53"/>
      <c r="E60" s="52"/>
      <c r="F60" s="417"/>
      <c r="G60" s="417"/>
      <c r="H60" s="238"/>
      <c r="I60" s="238"/>
      <c r="J60" s="238"/>
      <c r="K60" s="238"/>
    </row>
    <row r="61" spans="1:11" s="412" customFormat="1" ht="13.5" customHeight="1" thickBot="1" x14ac:dyDescent="0.3">
      <c r="A61" s="1274" t="s">
        <v>93</v>
      </c>
      <c r="B61" s="1275"/>
      <c r="C61" s="87">
        <f>C62+C65+C68+C71+C73+C75</f>
        <v>1050790</v>
      </c>
      <c r="D61" s="52"/>
      <c r="E61" s="52"/>
      <c r="F61" s="417"/>
      <c r="G61" s="417"/>
      <c r="H61" s="238"/>
      <c r="I61" s="414"/>
      <c r="J61" s="238"/>
      <c r="K61" s="238"/>
    </row>
    <row r="62" spans="1:11" s="420" customFormat="1" ht="13.5" customHeight="1" x14ac:dyDescent="0.25">
      <c r="A62" s="223" t="s">
        <v>94</v>
      </c>
      <c r="B62" s="46" t="s">
        <v>95</v>
      </c>
      <c r="C62" s="58">
        <f>SUM(C63:C64)</f>
        <v>235000</v>
      </c>
      <c r="D62" s="108"/>
      <c r="E62" s="108"/>
      <c r="F62" s="417"/>
      <c r="G62" s="417"/>
      <c r="H62" s="419"/>
      <c r="I62" s="418"/>
      <c r="J62" s="419"/>
      <c r="K62" s="419"/>
    </row>
    <row r="63" spans="1:11" s="349" customFormat="1" ht="13.5" customHeight="1" x14ac:dyDescent="0.25">
      <c r="A63" s="27" t="s">
        <v>738</v>
      </c>
      <c r="B63" s="81" t="s">
        <v>739</v>
      </c>
      <c r="C63" s="835">
        <v>100000</v>
      </c>
      <c r="F63" s="833"/>
      <c r="G63" s="836"/>
      <c r="H63" s="128"/>
      <c r="I63" s="108"/>
    </row>
    <row r="64" spans="1:11" s="75" customFormat="1" ht="13.5" customHeight="1" x14ac:dyDescent="0.25">
      <c r="A64" s="89" t="s">
        <v>98</v>
      </c>
      <c r="B64" s="89" t="s">
        <v>99</v>
      </c>
      <c r="C64" s="28">
        <v>135000</v>
      </c>
      <c r="F64" s="417"/>
      <c r="G64" s="417"/>
      <c r="H64" s="81"/>
    </row>
    <row r="65" spans="1:255" s="75" customFormat="1" ht="13.5" customHeight="1" x14ac:dyDescent="0.25">
      <c r="A65" s="223" t="s">
        <v>158</v>
      </c>
      <c r="B65" s="223" t="s">
        <v>101</v>
      </c>
      <c r="C65" s="40">
        <f>SUM(C66:C67)</f>
        <v>25550</v>
      </c>
      <c r="F65" s="417"/>
      <c r="G65" s="417"/>
      <c r="H65" s="81"/>
    </row>
    <row r="66" spans="1:255" s="75" customFormat="1" ht="13.5" customHeight="1" x14ac:dyDescent="0.25">
      <c r="A66" s="89" t="s">
        <v>206</v>
      </c>
      <c r="B66" s="81" t="s">
        <v>207</v>
      </c>
      <c r="C66" s="28">
        <v>10000</v>
      </c>
      <c r="F66" s="417"/>
      <c r="G66" s="417"/>
      <c r="H66" s="81"/>
    </row>
    <row r="67" spans="1:255" s="75" customFormat="1" ht="13.5" customHeight="1" x14ac:dyDescent="0.25">
      <c r="A67" s="89" t="s">
        <v>104</v>
      </c>
      <c r="B67" s="89" t="s">
        <v>105</v>
      </c>
      <c r="C67" s="28">
        <v>15550</v>
      </c>
      <c r="F67" s="417"/>
      <c r="G67" s="417"/>
      <c r="H67" s="95"/>
    </row>
    <row r="68" spans="1:255" s="75" customFormat="1" ht="13.5" customHeight="1" x14ac:dyDescent="0.25">
      <c r="A68" s="39" t="s">
        <v>106</v>
      </c>
      <c r="B68" s="223" t="s">
        <v>107</v>
      </c>
      <c r="C68" s="40">
        <f>SUM(C69:C70)</f>
        <v>34000</v>
      </c>
      <c r="F68" s="417"/>
      <c r="G68" s="417"/>
      <c r="H68" s="81"/>
    </row>
    <row r="69" spans="1:255" s="260" customFormat="1" ht="13" x14ac:dyDescent="0.3">
      <c r="A69" s="27" t="s">
        <v>108</v>
      </c>
      <c r="B69" s="89" t="s">
        <v>109</v>
      </c>
      <c r="C69" s="76">
        <v>9000</v>
      </c>
      <c r="F69" s="417"/>
      <c r="G69" s="417"/>
    </row>
    <row r="70" spans="1:255" s="260" customFormat="1" ht="13" x14ac:dyDescent="0.3">
      <c r="A70" s="27" t="s">
        <v>238</v>
      </c>
      <c r="B70" s="28" t="s">
        <v>111</v>
      </c>
      <c r="C70" s="76">
        <v>25000</v>
      </c>
      <c r="F70" s="417"/>
      <c r="G70" s="417"/>
    </row>
    <row r="71" spans="1:255" s="260" customFormat="1" ht="13" x14ac:dyDescent="0.3">
      <c r="A71" s="39" t="s">
        <v>112</v>
      </c>
      <c r="B71" s="40" t="s">
        <v>113</v>
      </c>
      <c r="C71" s="224">
        <f>SUM(C72:C72)</f>
        <v>10540</v>
      </c>
      <c r="F71" s="417"/>
      <c r="G71" s="417"/>
    </row>
    <row r="72" spans="1:255" s="260" customFormat="1" ht="13" x14ac:dyDescent="0.3">
      <c r="A72" s="27" t="s">
        <v>277</v>
      </c>
      <c r="B72" s="28" t="s">
        <v>278</v>
      </c>
      <c r="C72" s="76">
        <v>10540</v>
      </c>
      <c r="F72" s="417"/>
      <c r="G72" s="417"/>
    </row>
    <row r="73" spans="1:255" s="260" customFormat="1" ht="13" x14ac:dyDescent="0.3">
      <c r="A73" s="39" t="s">
        <v>279</v>
      </c>
      <c r="B73" s="40" t="s">
        <v>117</v>
      </c>
      <c r="C73" s="224">
        <f>SUM(C74)</f>
        <v>350000</v>
      </c>
      <c r="F73" s="417"/>
      <c r="G73" s="417"/>
    </row>
    <row r="74" spans="1:255" s="260" customFormat="1" ht="13" x14ac:dyDescent="0.3">
      <c r="A74" s="27" t="s">
        <v>118</v>
      </c>
      <c r="B74" s="89" t="s">
        <v>117</v>
      </c>
      <c r="C74" s="76">
        <v>350000</v>
      </c>
      <c r="F74" s="417"/>
      <c r="G74" s="417"/>
    </row>
    <row r="75" spans="1:255" s="260" customFormat="1" ht="13" x14ac:dyDescent="0.3">
      <c r="A75" s="39" t="s">
        <v>119</v>
      </c>
      <c r="B75" s="40" t="s">
        <v>122</v>
      </c>
      <c r="C75" s="224">
        <f>SUM(C76:C80)</f>
        <v>395700</v>
      </c>
      <c r="F75" s="417"/>
      <c r="G75" s="417"/>
    </row>
    <row r="76" spans="1:255" s="260" customFormat="1" ht="13" x14ac:dyDescent="0.3">
      <c r="A76" s="27" t="s">
        <v>163</v>
      </c>
      <c r="B76" s="28" t="s">
        <v>122</v>
      </c>
      <c r="C76" s="76">
        <v>35000</v>
      </c>
      <c r="F76" s="417"/>
      <c r="G76" s="417"/>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row>
    <row r="77" spans="1:255" s="260" customFormat="1" ht="13" x14ac:dyDescent="0.3">
      <c r="A77" s="27" t="s">
        <v>123</v>
      </c>
      <c r="B77" s="28" t="s">
        <v>124</v>
      </c>
      <c r="C77" s="76">
        <v>80000</v>
      </c>
      <c r="D77" s="224"/>
      <c r="E77" s="85"/>
      <c r="F77" s="417"/>
      <c r="G77" s="417"/>
    </row>
    <row r="78" spans="1:255" s="260" customFormat="1" ht="13" x14ac:dyDescent="0.3">
      <c r="A78" s="52" t="s">
        <v>164</v>
      </c>
      <c r="B78" s="28" t="s">
        <v>165</v>
      </c>
      <c r="C78" s="28">
        <v>30000</v>
      </c>
      <c r="D78" s="76"/>
      <c r="E78" s="85"/>
      <c r="F78" s="417"/>
      <c r="G78" s="417"/>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row>
    <row r="79" spans="1:255" s="260" customFormat="1" ht="13" x14ac:dyDescent="0.3">
      <c r="A79" s="27" t="s">
        <v>125</v>
      </c>
      <c r="B79" s="81" t="s">
        <v>166</v>
      </c>
      <c r="C79" s="76">
        <v>95700</v>
      </c>
      <c r="D79" s="76"/>
      <c r="E79" s="85"/>
      <c r="F79" s="417"/>
      <c r="G79" s="417"/>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c r="IK79" s="84"/>
      <c r="IL79" s="84"/>
      <c r="IM79" s="84"/>
      <c r="IN79" s="84"/>
      <c r="IO79" s="84"/>
      <c r="IP79" s="84"/>
      <c r="IQ79" s="84"/>
      <c r="IR79" s="84"/>
      <c r="IS79" s="84"/>
      <c r="IT79" s="84"/>
      <c r="IU79" s="84"/>
    </row>
    <row r="80" spans="1:255" s="84" customFormat="1" ht="13" x14ac:dyDescent="0.3">
      <c r="A80" s="27" t="s">
        <v>127</v>
      </c>
      <c r="B80" s="28" t="s">
        <v>120</v>
      </c>
      <c r="C80" s="76">
        <v>155000</v>
      </c>
      <c r="D80" s="83"/>
      <c r="E80" s="422"/>
      <c r="F80" s="417"/>
      <c r="G80" s="417"/>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0"/>
      <c r="AZ80" s="260"/>
      <c r="BA80" s="260"/>
      <c r="BB80" s="260"/>
      <c r="BC80" s="260"/>
      <c r="BD80" s="260"/>
      <c r="BE80" s="260"/>
      <c r="BF80" s="260"/>
      <c r="BG80" s="260"/>
      <c r="BH80" s="260"/>
      <c r="BI80" s="260"/>
      <c r="BJ80" s="260"/>
      <c r="BK80" s="260"/>
      <c r="BL80" s="260"/>
      <c r="BM80" s="260"/>
      <c r="BN80" s="260"/>
      <c r="BO80" s="260"/>
      <c r="BP80" s="260"/>
      <c r="BQ80" s="260"/>
      <c r="BR80" s="260"/>
      <c r="BS80" s="260"/>
      <c r="BT80" s="260"/>
      <c r="BU80" s="260"/>
      <c r="BV80" s="260"/>
      <c r="BW80" s="260"/>
      <c r="BX80" s="260"/>
      <c r="BY80" s="260"/>
      <c r="BZ80" s="260"/>
      <c r="CA80" s="260"/>
      <c r="CB80" s="260"/>
      <c r="CC80" s="260"/>
      <c r="CD80" s="260"/>
      <c r="CE80" s="260"/>
      <c r="CF80" s="260"/>
      <c r="CG80" s="260"/>
      <c r="CH80" s="260"/>
      <c r="CI80" s="260"/>
      <c r="CJ80" s="260"/>
      <c r="CK80" s="260"/>
      <c r="CL80" s="260"/>
      <c r="CM80" s="260"/>
      <c r="CN80" s="260"/>
      <c r="CO80" s="260"/>
      <c r="CP80" s="260"/>
      <c r="CQ80" s="260"/>
      <c r="CR80" s="260"/>
      <c r="CS80" s="260"/>
      <c r="CT80" s="260"/>
      <c r="CU80" s="260"/>
      <c r="CV80" s="260"/>
      <c r="CW80" s="260"/>
      <c r="CX80" s="260"/>
      <c r="CY80" s="260"/>
      <c r="CZ80" s="260"/>
      <c r="DA80" s="260"/>
      <c r="DB80" s="260"/>
      <c r="DC80" s="260"/>
      <c r="DD80" s="260"/>
      <c r="DE80" s="260"/>
      <c r="DF80" s="260"/>
      <c r="DG80" s="260"/>
      <c r="DH80" s="260"/>
      <c r="DI80" s="260"/>
      <c r="DJ80" s="260"/>
      <c r="DK80" s="260"/>
      <c r="DL80" s="260"/>
      <c r="DM80" s="260"/>
      <c r="DN80" s="260"/>
      <c r="DO80" s="260"/>
      <c r="DP80" s="260"/>
      <c r="DQ80" s="260"/>
      <c r="DR80" s="260"/>
      <c r="DS80" s="260"/>
      <c r="DT80" s="260"/>
      <c r="DU80" s="260"/>
      <c r="DV80" s="260"/>
      <c r="DW80" s="260"/>
      <c r="DX80" s="260"/>
      <c r="DY80" s="260"/>
      <c r="DZ80" s="260"/>
      <c r="EA80" s="260"/>
      <c r="EB80" s="260"/>
      <c r="EC80" s="260"/>
      <c r="ED80" s="260"/>
      <c r="EE80" s="260"/>
      <c r="EF80" s="260"/>
      <c r="EG80" s="260"/>
      <c r="EH80" s="260"/>
      <c r="EI80" s="260"/>
      <c r="EJ80" s="260"/>
      <c r="EK80" s="260"/>
      <c r="EL80" s="260"/>
      <c r="EM80" s="260"/>
      <c r="EN80" s="260"/>
      <c r="EO80" s="260"/>
      <c r="EP80" s="260"/>
      <c r="EQ80" s="260"/>
      <c r="ER80" s="260"/>
      <c r="ES80" s="260"/>
      <c r="ET80" s="260"/>
      <c r="EU80" s="260"/>
      <c r="EV80" s="260"/>
      <c r="EW80" s="260"/>
      <c r="EX80" s="260"/>
      <c r="EY80" s="260"/>
      <c r="EZ80" s="260"/>
      <c r="FA80" s="260"/>
      <c r="FB80" s="260"/>
      <c r="FC80" s="260"/>
      <c r="FD80" s="260"/>
      <c r="FE80" s="260"/>
      <c r="FF80" s="260"/>
      <c r="FG80" s="260"/>
      <c r="FH80" s="260"/>
      <c r="FI80" s="260"/>
      <c r="FJ80" s="260"/>
      <c r="FK80" s="260"/>
      <c r="FL80" s="260"/>
      <c r="FM80" s="260"/>
      <c r="FN80" s="260"/>
      <c r="FO80" s="260"/>
      <c r="FP80" s="260"/>
      <c r="FQ80" s="260"/>
      <c r="FR80" s="260"/>
      <c r="FS80" s="260"/>
      <c r="FT80" s="260"/>
      <c r="FU80" s="260"/>
      <c r="FV80" s="260"/>
      <c r="FW80" s="260"/>
      <c r="FX80" s="260"/>
      <c r="FY80" s="260"/>
      <c r="FZ80" s="260"/>
      <c r="GA80" s="260"/>
      <c r="GB80" s="260"/>
      <c r="GC80" s="260"/>
      <c r="GD80" s="260"/>
      <c r="GE80" s="260"/>
      <c r="GF80" s="260"/>
      <c r="GG80" s="260"/>
      <c r="GH80" s="260"/>
      <c r="GI80" s="260"/>
      <c r="GJ80" s="260"/>
      <c r="GK80" s="260"/>
      <c r="GL80" s="260"/>
      <c r="GM80" s="260"/>
      <c r="GN80" s="260"/>
      <c r="GO80" s="260"/>
      <c r="GP80" s="260"/>
      <c r="GQ80" s="260"/>
      <c r="GR80" s="260"/>
      <c r="GS80" s="260"/>
      <c r="GT80" s="260"/>
      <c r="GU80" s="260"/>
      <c r="GV80" s="260"/>
      <c r="GW80" s="260"/>
      <c r="GX80" s="260"/>
      <c r="GY80" s="260"/>
      <c r="GZ80" s="260"/>
      <c r="HA80" s="260"/>
      <c r="HB80" s="260"/>
      <c r="HC80" s="260"/>
      <c r="HD80" s="260"/>
      <c r="HE80" s="260"/>
      <c r="HF80" s="260"/>
      <c r="HG80" s="260"/>
      <c r="HH80" s="260"/>
      <c r="HI80" s="260"/>
      <c r="HJ80" s="260"/>
      <c r="HK80" s="260"/>
      <c r="HL80" s="260"/>
      <c r="HM80" s="260"/>
      <c r="HN80" s="260"/>
      <c r="HO80" s="260"/>
      <c r="HP80" s="260"/>
      <c r="HQ80" s="260"/>
      <c r="HR80" s="260"/>
      <c r="HS80" s="260"/>
      <c r="HT80" s="260"/>
      <c r="HU80" s="260"/>
      <c r="HV80" s="260"/>
      <c r="HW80" s="260"/>
      <c r="HX80" s="260"/>
      <c r="HY80" s="260"/>
      <c r="HZ80" s="260"/>
      <c r="IA80" s="260"/>
      <c r="IB80" s="260"/>
      <c r="IC80" s="260"/>
      <c r="ID80" s="260"/>
      <c r="IE80" s="260"/>
      <c r="IF80" s="260"/>
      <c r="IG80" s="260"/>
      <c r="IH80" s="260"/>
      <c r="II80" s="260"/>
      <c r="IJ80" s="260"/>
      <c r="IK80" s="260"/>
      <c r="IL80" s="260"/>
      <c r="IM80" s="260"/>
      <c r="IN80" s="260"/>
      <c r="IO80" s="260"/>
      <c r="IP80" s="260"/>
      <c r="IQ80" s="260"/>
      <c r="IR80" s="260"/>
      <c r="IS80" s="260"/>
      <c r="IT80" s="260"/>
      <c r="IU80" s="260"/>
    </row>
    <row r="81" spans="1:255" s="412" customFormat="1" ht="13.5" customHeight="1" thickBot="1" x14ac:dyDescent="0.3">
      <c r="A81" s="52"/>
      <c r="B81" s="52"/>
      <c r="C81" s="69"/>
      <c r="D81" s="39"/>
      <c r="E81" s="28"/>
      <c r="F81" s="417"/>
      <c r="G81" s="417"/>
      <c r="H81" s="238"/>
      <c r="I81" s="238"/>
      <c r="J81" s="238"/>
      <c r="K81" s="238"/>
    </row>
    <row r="82" spans="1:255" s="412" customFormat="1" ht="13.5" customHeight="1" thickBot="1" x14ac:dyDescent="0.3">
      <c r="A82" s="1276" t="s">
        <v>128</v>
      </c>
      <c r="B82" s="1277"/>
      <c r="C82" s="92">
        <f>C83+C86</f>
        <v>379400</v>
      </c>
      <c r="D82" s="27"/>
      <c r="E82" s="27"/>
      <c r="F82" s="417"/>
      <c r="G82" s="417"/>
      <c r="H82" s="238"/>
      <c r="I82" s="238"/>
      <c r="J82" s="414"/>
      <c r="K82" s="238"/>
    </row>
    <row r="83" spans="1:255" s="420" customFormat="1" ht="13.5" customHeight="1" x14ac:dyDescent="0.25">
      <c r="A83" s="68" t="s">
        <v>249</v>
      </c>
      <c r="B83" s="46" t="s">
        <v>250</v>
      </c>
      <c r="C83" s="58">
        <f>SUM(C84:C85)</f>
        <v>110200</v>
      </c>
      <c r="D83" s="108"/>
      <c r="E83" s="108"/>
      <c r="F83" s="417"/>
      <c r="G83" s="417"/>
      <c r="H83" s="419"/>
      <c r="I83" s="419"/>
      <c r="J83" s="418"/>
      <c r="K83" s="419"/>
    </row>
    <row r="84" spans="1:255" s="81" customFormat="1" ht="11.5" x14ac:dyDescent="0.25">
      <c r="A84" s="52" t="s">
        <v>283</v>
      </c>
      <c r="B84" s="28" t="s">
        <v>385</v>
      </c>
      <c r="C84" s="28">
        <v>40000</v>
      </c>
      <c r="E84" s="267"/>
      <c r="F84" s="417"/>
      <c r="G84" s="417"/>
    </row>
    <row r="85" spans="1:255" s="81" customFormat="1" ht="11.5" x14ac:dyDescent="0.25">
      <c r="A85" s="52" t="s">
        <v>251</v>
      </c>
      <c r="B85" s="69" t="s">
        <v>400</v>
      </c>
      <c r="C85" s="28">
        <v>70200</v>
      </c>
      <c r="E85" s="267"/>
      <c r="F85" s="417"/>
      <c r="G85" s="417"/>
    </row>
    <row r="86" spans="1:255" s="75" customFormat="1" ht="11.5" x14ac:dyDescent="0.25">
      <c r="A86" s="68" t="s">
        <v>129</v>
      </c>
      <c r="B86" s="68" t="s">
        <v>130</v>
      </c>
      <c r="C86" s="40">
        <f>SUM(C87:C89)</f>
        <v>269200</v>
      </c>
      <c r="E86" s="252"/>
      <c r="F86" s="417"/>
      <c r="G86" s="417"/>
      <c r="H86" s="81"/>
    </row>
    <row r="87" spans="1:255" s="75" customFormat="1" ht="11.5" x14ac:dyDescent="0.25">
      <c r="A87" s="52" t="s">
        <v>257</v>
      </c>
      <c r="B87" s="69" t="s">
        <v>386</v>
      </c>
      <c r="C87" s="28">
        <v>24000</v>
      </c>
      <c r="D87" s="165"/>
      <c r="E87" s="267"/>
      <c r="F87" s="417"/>
      <c r="G87" s="417"/>
      <c r="H87" s="81"/>
    </row>
    <row r="88" spans="1:255" s="75" customFormat="1" ht="11.5" x14ac:dyDescent="0.25">
      <c r="A88" s="52" t="s">
        <v>259</v>
      </c>
      <c r="B88" s="69" t="s">
        <v>260</v>
      </c>
      <c r="C88" s="28">
        <f>55000-10000</f>
        <v>45000</v>
      </c>
      <c r="D88" s="165"/>
      <c r="E88" s="267"/>
      <c r="F88" s="417"/>
      <c r="G88" s="417"/>
      <c r="H88" s="81"/>
    </row>
    <row r="89" spans="1:255" s="75" customFormat="1" ht="11.5" x14ac:dyDescent="0.25">
      <c r="A89" s="52" t="s">
        <v>133</v>
      </c>
      <c r="B89" s="28" t="s">
        <v>134</v>
      </c>
      <c r="C89" s="28">
        <v>200200</v>
      </c>
      <c r="D89" s="122"/>
      <c r="E89" s="423"/>
      <c r="F89" s="417"/>
      <c r="G89" s="417"/>
    </row>
    <row r="90" spans="1:255" s="424" customFormat="1" ht="13.5" customHeight="1" thickBot="1" x14ac:dyDescent="0.3">
      <c r="A90" s="27"/>
      <c r="B90" s="89"/>
      <c r="C90" s="76"/>
      <c r="D90" s="89"/>
      <c r="E90" s="89"/>
      <c r="F90" s="417"/>
      <c r="G90" s="417"/>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89"/>
      <c r="CH90" s="89"/>
      <c r="CI90" s="89"/>
      <c r="CJ90" s="89"/>
      <c r="CK90" s="89"/>
      <c r="CL90" s="89"/>
      <c r="CM90" s="89"/>
      <c r="CN90" s="89"/>
      <c r="CO90" s="89"/>
      <c r="CP90" s="89"/>
      <c r="CQ90" s="89"/>
      <c r="CR90" s="89"/>
      <c r="CS90" s="89"/>
      <c r="CT90" s="89"/>
      <c r="CU90" s="89"/>
      <c r="CV90" s="89"/>
      <c r="CW90" s="89"/>
      <c r="CX90" s="89"/>
      <c r="CY90" s="89"/>
      <c r="CZ90" s="89"/>
      <c r="DA90" s="89"/>
      <c r="DB90" s="89"/>
      <c r="DC90" s="89"/>
      <c r="DD90" s="89"/>
      <c r="DE90" s="89"/>
      <c r="DF90" s="89"/>
      <c r="DG90" s="89"/>
      <c r="DH90" s="89"/>
      <c r="DI90" s="89"/>
      <c r="DJ90" s="89"/>
      <c r="DK90" s="89"/>
      <c r="DL90" s="89"/>
      <c r="DM90" s="89"/>
      <c r="DN90" s="89"/>
      <c r="DO90" s="89"/>
      <c r="DP90" s="89"/>
      <c r="DQ90" s="89"/>
      <c r="DR90" s="89"/>
      <c r="DS90" s="89"/>
      <c r="DT90" s="89"/>
      <c r="DU90" s="89"/>
      <c r="DV90" s="89"/>
      <c r="DW90" s="89"/>
      <c r="DX90" s="89"/>
      <c r="DY90" s="89"/>
      <c r="DZ90" s="89"/>
      <c r="EA90" s="89"/>
      <c r="EB90" s="89"/>
      <c r="EC90" s="89"/>
      <c r="ED90" s="89"/>
      <c r="EE90" s="89"/>
      <c r="EF90" s="89"/>
      <c r="EG90" s="89"/>
      <c r="EH90" s="89"/>
      <c r="EI90" s="89"/>
      <c r="EJ90" s="89"/>
      <c r="EK90" s="89"/>
      <c r="EL90" s="89"/>
      <c r="EM90" s="89"/>
      <c r="EN90" s="89"/>
      <c r="EO90" s="89"/>
      <c r="EP90" s="89"/>
      <c r="EQ90" s="89"/>
      <c r="ER90" s="89"/>
      <c r="ES90" s="89"/>
      <c r="ET90" s="89"/>
      <c r="EU90" s="89"/>
      <c r="EV90" s="89"/>
      <c r="EW90" s="89"/>
      <c r="EX90" s="89"/>
      <c r="EY90" s="89"/>
      <c r="EZ90" s="89"/>
      <c r="FA90" s="89"/>
      <c r="FB90" s="89"/>
      <c r="FC90" s="89"/>
      <c r="FD90" s="89"/>
      <c r="FE90" s="89"/>
      <c r="FF90" s="89"/>
      <c r="FG90" s="89"/>
      <c r="FH90" s="89"/>
      <c r="FI90" s="89"/>
      <c r="FJ90" s="89"/>
      <c r="FK90" s="89"/>
      <c r="FL90" s="89"/>
      <c r="FM90" s="89"/>
      <c r="FN90" s="89"/>
      <c r="FO90" s="89"/>
      <c r="FP90" s="89"/>
      <c r="FQ90" s="89"/>
      <c r="FR90" s="89"/>
      <c r="FS90" s="89"/>
      <c r="FT90" s="89"/>
      <c r="FU90" s="89"/>
      <c r="FV90" s="89"/>
      <c r="FW90" s="89"/>
      <c r="FX90" s="89"/>
      <c r="FY90" s="89"/>
      <c r="FZ90" s="89"/>
      <c r="GA90" s="89"/>
      <c r="GB90" s="89"/>
      <c r="GC90" s="89"/>
      <c r="GD90" s="89"/>
      <c r="GE90" s="89"/>
      <c r="GF90" s="89"/>
      <c r="GG90" s="89"/>
      <c r="GH90" s="89"/>
      <c r="GI90" s="89"/>
      <c r="GJ90" s="89"/>
      <c r="GK90" s="89"/>
      <c r="GL90" s="89"/>
      <c r="GM90" s="89"/>
      <c r="GN90" s="89"/>
      <c r="GO90" s="89"/>
      <c r="GP90" s="89"/>
      <c r="GQ90" s="89"/>
      <c r="GR90" s="89"/>
      <c r="GS90" s="89"/>
      <c r="GT90" s="89"/>
      <c r="GU90" s="89"/>
      <c r="GV90" s="89"/>
      <c r="GW90" s="89"/>
      <c r="GX90" s="89"/>
      <c r="GY90" s="89"/>
      <c r="GZ90" s="89"/>
      <c r="HA90" s="89"/>
      <c r="HB90" s="89"/>
      <c r="HC90" s="89"/>
      <c r="HD90" s="89"/>
      <c r="HE90" s="89"/>
      <c r="HF90" s="89"/>
      <c r="HG90" s="89"/>
      <c r="HH90" s="89"/>
      <c r="HI90" s="89"/>
      <c r="HJ90" s="89"/>
      <c r="HK90" s="89"/>
      <c r="HL90" s="89"/>
      <c r="HM90" s="89"/>
      <c r="HN90" s="89"/>
      <c r="HO90" s="89"/>
      <c r="HP90" s="89"/>
      <c r="HQ90" s="89"/>
      <c r="HR90" s="89"/>
      <c r="HS90" s="89"/>
      <c r="HT90" s="89"/>
      <c r="HU90" s="89"/>
      <c r="HV90" s="89"/>
      <c r="HW90" s="89"/>
      <c r="HX90" s="89"/>
      <c r="HY90" s="89"/>
      <c r="HZ90" s="89"/>
      <c r="IA90" s="89"/>
      <c r="IB90" s="89"/>
      <c r="IC90" s="89"/>
      <c r="ID90" s="89"/>
      <c r="IE90" s="89"/>
      <c r="IF90" s="89"/>
      <c r="IG90" s="89"/>
      <c r="IH90" s="89"/>
      <c r="II90" s="89"/>
      <c r="IJ90" s="89"/>
      <c r="IK90" s="89"/>
      <c r="IL90" s="89"/>
      <c r="IM90" s="89"/>
      <c r="IN90" s="89"/>
      <c r="IO90" s="89"/>
      <c r="IP90" s="89"/>
      <c r="IQ90" s="89"/>
      <c r="IR90" s="89"/>
      <c r="IS90" s="89"/>
      <c r="IT90" s="89"/>
      <c r="IU90" s="89"/>
    </row>
    <row r="91" spans="1:255" s="412" customFormat="1" ht="13.5" customHeight="1" thickBot="1" x14ac:dyDescent="0.3">
      <c r="A91" s="1305" t="s">
        <v>135</v>
      </c>
      <c r="B91" s="1306"/>
      <c r="C91" s="144">
        <f>C94+C98+C92</f>
        <v>78481</v>
      </c>
      <c r="D91" s="28"/>
      <c r="E91" s="425"/>
      <c r="F91" s="417"/>
      <c r="G91" s="417"/>
      <c r="H91" s="238"/>
      <c r="I91" s="238"/>
      <c r="J91" s="238"/>
      <c r="K91" s="238"/>
    </row>
    <row r="92" spans="1:255" s="75" customFormat="1" ht="13.5" customHeight="1" x14ac:dyDescent="0.3">
      <c r="A92" s="68" t="s">
        <v>329</v>
      </c>
      <c r="B92" s="83" t="s">
        <v>330</v>
      </c>
      <c r="C92" s="40">
        <f>SUM(C93)</f>
        <v>1</v>
      </c>
      <c r="D92" s="82"/>
      <c r="E92" s="72"/>
      <c r="F92" s="94"/>
      <c r="G92" s="95"/>
      <c r="H92" s="81"/>
    </row>
    <row r="93" spans="1:255" s="75" customFormat="1" ht="13.5" customHeight="1" x14ac:dyDescent="0.3">
      <c r="A93" s="52" t="s">
        <v>331</v>
      </c>
      <c r="B93" s="28" t="s">
        <v>332</v>
      </c>
      <c r="C93" s="28">
        <v>1</v>
      </c>
      <c r="D93" s="82"/>
      <c r="E93" s="72"/>
      <c r="F93" s="94"/>
      <c r="G93" s="95"/>
      <c r="H93" s="81"/>
    </row>
    <row r="94" spans="1:255" s="420" customFormat="1" ht="13.5" customHeight="1" x14ac:dyDescent="0.25">
      <c r="A94" s="68" t="s">
        <v>136</v>
      </c>
      <c r="B94" s="46" t="s">
        <v>137</v>
      </c>
      <c r="C94" s="58">
        <f>SUM(C95:C97)</f>
        <v>73680</v>
      </c>
      <c r="D94" s="165"/>
      <c r="E94" s="426"/>
      <c r="F94" s="417"/>
      <c r="G94" s="417"/>
      <c r="H94" s="419"/>
      <c r="I94" s="419"/>
      <c r="J94" s="419"/>
      <c r="K94" s="419"/>
    </row>
    <row r="95" spans="1:255" s="75" customFormat="1" ht="13.5" customHeight="1" x14ac:dyDescent="0.25">
      <c r="A95" s="52" t="s">
        <v>138</v>
      </c>
      <c r="B95" s="69" t="s">
        <v>286</v>
      </c>
      <c r="C95" s="28">
        <v>28680</v>
      </c>
      <c r="D95" s="82"/>
      <c r="E95" s="83"/>
      <c r="F95" s="417"/>
      <c r="G95" s="417"/>
      <c r="H95" s="81"/>
    </row>
    <row r="96" spans="1:255" s="75" customFormat="1" ht="13.5" customHeight="1" x14ac:dyDescent="0.25">
      <c r="A96" s="52" t="s">
        <v>140</v>
      </c>
      <c r="B96" s="81" t="s">
        <v>141</v>
      </c>
      <c r="C96" s="28">
        <v>15000</v>
      </c>
      <c r="D96" s="82"/>
      <c r="E96" s="83"/>
      <c r="F96" s="417"/>
      <c r="G96" s="417"/>
      <c r="H96" s="81"/>
    </row>
    <row r="97" spans="1:11" s="75" customFormat="1" ht="13.5" customHeight="1" x14ac:dyDescent="0.25">
      <c r="A97" s="52" t="s">
        <v>142</v>
      </c>
      <c r="B97" s="69" t="s">
        <v>143</v>
      </c>
      <c r="C97" s="28">
        <v>30000</v>
      </c>
      <c r="D97" s="82"/>
      <c r="E97" s="83"/>
      <c r="F97" s="417"/>
      <c r="G97" s="417"/>
      <c r="H97" s="81"/>
    </row>
    <row r="98" spans="1:11" s="75" customFormat="1" ht="13.5" customHeight="1" x14ac:dyDescent="0.25">
      <c r="A98" s="68" t="s">
        <v>144</v>
      </c>
      <c r="B98" s="83" t="s">
        <v>318</v>
      </c>
      <c r="C98" s="40">
        <f>SUM(C99)</f>
        <v>4800</v>
      </c>
      <c r="D98" s="82"/>
      <c r="E98" s="83"/>
      <c r="F98" s="417"/>
      <c r="G98" s="417"/>
      <c r="H98" s="81"/>
    </row>
    <row r="99" spans="1:11" s="75" customFormat="1" ht="13.5" customHeight="1" x14ac:dyDescent="0.25">
      <c r="A99" s="52" t="s">
        <v>146</v>
      </c>
      <c r="B99" s="69" t="s">
        <v>147</v>
      </c>
      <c r="C99" s="28">
        <v>4800</v>
      </c>
      <c r="D99" s="82"/>
      <c r="E99" s="83"/>
      <c r="F99" s="417"/>
      <c r="G99" s="417"/>
      <c r="H99" s="81"/>
    </row>
    <row r="100" spans="1:11" s="412" customFormat="1" ht="13.5" customHeight="1" thickBot="1" x14ac:dyDescent="0.3">
      <c r="A100" s="52"/>
      <c r="B100" s="52"/>
      <c r="C100" s="69"/>
      <c r="D100" s="52"/>
      <c r="E100" s="52"/>
      <c r="F100" s="109"/>
      <c r="G100" s="109"/>
      <c r="H100" s="238"/>
      <c r="I100" s="238"/>
      <c r="J100" s="238"/>
      <c r="K100" s="238"/>
    </row>
    <row r="101" spans="1:11" s="354" customFormat="1" ht="13.5" customHeight="1" x14ac:dyDescent="0.25">
      <c r="A101" s="10" t="s">
        <v>401</v>
      </c>
      <c r="B101" s="335"/>
      <c r="C101" s="12"/>
      <c r="D101" s="315" t="s">
        <v>1</v>
      </c>
      <c r="E101" s="316">
        <v>1202</v>
      </c>
      <c r="F101" s="427"/>
      <c r="G101" s="427"/>
    </row>
    <row r="102" spans="1:11" s="354" customFormat="1" ht="13.5" customHeight="1" thickBot="1" x14ac:dyDescent="0.3">
      <c r="A102" s="15"/>
      <c r="B102" s="428"/>
      <c r="C102" s="17"/>
      <c r="D102" s="339"/>
      <c r="E102" s="340"/>
      <c r="F102" s="427"/>
      <c r="G102" s="427"/>
    </row>
    <row r="103" spans="1:11" s="354" customFormat="1" ht="13.5" customHeight="1" x14ac:dyDescent="0.25">
      <c r="A103" s="1268" t="s">
        <v>402</v>
      </c>
      <c r="B103" s="1269"/>
      <c r="C103" s="1269"/>
      <c r="D103" s="1269"/>
      <c r="E103" s="1270"/>
      <c r="F103" s="427"/>
      <c r="G103" s="427"/>
    </row>
    <row r="104" spans="1:11" s="354" customFormat="1" ht="13.5" customHeight="1" x14ac:dyDescent="0.25">
      <c r="A104" s="1311"/>
      <c r="B104" s="1312"/>
      <c r="C104" s="1312"/>
      <c r="D104" s="1312"/>
      <c r="E104" s="1313"/>
      <c r="F104" s="427"/>
      <c r="G104" s="427"/>
    </row>
    <row r="105" spans="1:11" s="354" customFormat="1" ht="13.5" customHeight="1" x14ac:dyDescent="0.25">
      <c r="A105" s="1311"/>
      <c r="B105" s="1312"/>
      <c r="C105" s="1312"/>
      <c r="D105" s="1312"/>
      <c r="E105" s="1313"/>
      <c r="F105" s="427"/>
      <c r="G105" s="427"/>
    </row>
    <row r="106" spans="1:11" s="354" customFormat="1" ht="13.5" customHeight="1" x14ac:dyDescent="0.25">
      <c r="A106" s="1311"/>
      <c r="B106" s="1312"/>
      <c r="C106" s="1312"/>
      <c r="D106" s="1312"/>
      <c r="E106" s="1313"/>
      <c r="F106" s="427"/>
      <c r="G106" s="427"/>
    </row>
    <row r="107" spans="1:11" s="354" customFormat="1" ht="13.5" customHeight="1" x14ac:dyDescent="0.25">
      <c r="A107" s="1311"/>
      <c r="B107" s="1312"/>
      <c r="C107" s="1312"/>
      <c r="D107" s="1312"/>
      <c r="E107" s="1313"/>
      <c r="F107" s="427"/>
      <c r="G107" s="427"/>
    </row>
    <row r="108" spans="1:11" s="354" customFormat="1" ht="13.5" customHeight="1" x14ac:dyDescent="0.25">
      <c r="A108" s="1311"/>
      <c r="B108" s="1312"/>
      <c r="C108" s="1312"/>
      <c r="D108" s="1312"/>
      <c r="E108" s="1313"/>
      <c r="F108" s="427"/>
      <c r="G108" s="427"/>
    </row>
    <row r="109" spans="1:11" s="354" customFormat="1" ht="13.5" customHeight="1" x14ac:dyDescent="0.25">
      <c r="A109" s="1311"/>
      <c r="B109" s="1312"/>
      <c r="C109" s="1312"/>
      <c r="D109" s="1312"/>
      <c r="E109" s="1313"/>
      <c r="F109" s="427"/>
      <c r="G109" s="427"/>
    </row>
    <row r="110" spans="1:11" s="354" customFormat="1" ht="13.5" customHeight="1" x14ac:dyDescent="0.25">
      <c r="A110" s="1311"/>
      <c r="B110" s="1312"/>
      <c r="C110" s="1312"/>
      <c r="D110" s="1312"/>
      <c r="E110" s="1313"/>
      <c r="F110" s="427"/>
      <c r="G110" s="427"/>
    </row>
    <row r="111" spans="1:11" s="354" customFormat="1" ht="13.5" customHeight="1" x14ac:dyDescent="0.25">
      <c r="A111" s="1311"/>
      <c r="B111" s="1312"/>
      <c r="C111" s="1312"/>
      <c r="D111" s="1312"/>
      <c r="E111" s="1313"/>
      <c r="F111" s="427"/>
      <c r="G111" s="427"/>
    </row>
    <row r="112" spans="1:11" s="354" customFormat="1" ht="13.5" customHeight="1" thickBot="1" x14ac:dyDescent="0.3">
      <c r="A112" s="1311"/>
      <c r="B112" s="1312"/>
      <c r="C112" s="1312"/>
      <c r="D112" s="1312"/>
      <c r="E112" s="1313"/>
      <c r="F112" s="427"/>
      <c r="G112" s="427"/>
    </row>
    <row r="113" spans="1:12" s="354" customFormat="1" ht="13.5" customHeight="1" x14ac:dyDescent="0.25">
      <c r="A113" s="22" t="s">
        <v>398</v>
      </c>
      <c r="B113" s="378"/>
      <c r="C113" s="24"/>
      <c r="D113" s="429"/>
      <c r="E113" s="380"/>
      <c r="F113" s="427"/>
      <c r="G113" s="427"/>
    </row>
    <row r="114" spans="1:12" s="354" customFormat="1" ht="13.5" customHeight="1" x14ac:dyDescent="0.25">
      <c r="A114" s="26" t="s">
        <v>403</v>
      </c>
      <c r="B114" s="321"/>
      <c r="C114" s="28"/>
      <c r="D114" s="430"/>
      <c r="E114" s="323"/>
      <c r="F114" s="427"/>
      <c r="G114" s="427"/>
    </row>
    <row r="115" spans="1:12" s="354" customFormat="1" ht="13.5" customHeight="1" x14ac:dyDescent="0.25">
      <c r="A115" s="26" t="s">
        <v>404</v>
      </c>
      <c r="B115" s="321"/>
      <c r="C115" s="28"/>
      <c r="D115" s="430"/>
      <c r="E115" s="323"/>
      <c r="F115" s="427"/>
      <c r="G115" s="427"/>
    </row>
    <row r="116" spans="1:12" s="354" customFormat="1" ht="13.5" customHeight="1" thickBot="1" x14ac:dyDescent="0.3">
      <c r="A116" s="30" t="s">
        <v>311</v>
      </c>
      <c r="B116" s="324"/>
      <c r="C116" s="32"/>
      <c r="D116" s="431"/>
      <c r="E116" s="326"/>
      <c r="F116" s="427"/>
      <c r="G116" s="427"/>
    </row>
    <row r="117" spans="1:12" s="354" customFormat="1" ht="13.5" customHeight="1" thickBot="1" x14ac:dyDescent="0.3">
      <c r="A117" s="34" t="s">
        <v>312</v>
      </c>
      <c r="B117" s="432"/>
      <c r="C117" s="36" t="s">
        <v>219</v>
      </c>
      <c r="D117" s="433"/>
      <c r="E117" s="38">
        <f>+C119+C142+C161+C184</f>
        <v>38729997</v>
      </c>
      <c r="F117" s="434"/>
      <c r="G117" s="434"/>
    </row>
    <row r="118" spans="1:12" s="286" customFormat="1" ht="13.5" customHeight="1" thickBot="1" x14ac:dyDescent="0.3">
      <c r="A118" s="39"/>
      <c r="B118" s="435"/>
      <c r="C118" s="40"/>
      <c r="D118" s="436"/>
      <c r="E118" s="366"/>
      <c r="F118" s="437"/>
      <c r="G118" s="437"/>
    </row>
    <row r="119" spans="1:12" s="286" customFormat="1" ht="13.5" customHeight="1" thickBot="1" x14ac:dyDescent="0.3">
      <c r="A119" s="1351" t="s">
        <v>6</v>
      </c>
      <c r="B119" s="1352"/>
      <c r="C119" s="408">
        <f>C120+C127+C134</f>
        <v>15026747</v>
      </c>
      <c r="D119" s="438"/>
      <c r="E119" s="439"/>
      <c r="F119" s="437"/>
      <c r="G119" s="437"/>
    </row>
    <row r="120" spans="1:12" s="217" customFormat="1" x14ac:dyDescent="0.25">
      <c r="A120" s="39" t="s">
        <v>7</v>
      </c>
      <c r="B120" s="228" t="s">
        <v>8</v>
      </c>
      <c r="C120" s="224">
        <f>SUM(C121:C126)</f>
        <v>2284960</v>
      </c>
      <c r="D120" s="224"/>
      <c r="F120" s="440"/>
      <c r="G120" s="440"/>
      <c r="H120" s="215"/>
      <c r="I120" s="215"/>
      <c r="J120" s="215"/>
      <c r="K120" s="215"/>
    </row>
    <row r="121" spans="1:12" s="75" customFormat="1" ht="12.75" customHeight="1" x14ac:dyDescent="0.25">
      <c r="A121" s="27" t="s">
        <v>9</v>
      </c>
      <c r="B121" s="28" t="s">
        <v>10</v>
      </c>
      <c r="C121" s="28">
        <v>1877129</v>
      </c>
      <c r="D121" s="122"/>
      <c r="J121" s="441"/>
      <c r="K121" s="441"/>
      <c r="L121" s="441"/>
    </row>
    <row r="122" spans="1:12" s="109" customFormat="1" ht="12.75" customHeight="1" x14ac:dyDescent="0.25">
      <c r="A122" s="27" t="s">
        <v>11</v>
      </c>
      <c r="B122" s="28" t="s">
        <v>12</v>
      </c>
      <c r="C122" s="28">
        <v>292318</v>
      </c>
      <c r="D122" s="122"/>
      <c r="F122" s="69"/>
      <c r="G122" s="69"/>
    </row>
    <row r="123" spans="1:12" s="109" customFormat="1" ht="12.75" customHeight="1" x14ac:dyDescent="0.25">
      <c r="A123" s="27" t="s">
        <v>13</v>
      </c>
      <c r="B123" s="28" t="s">
        <v>14</v>
      </c>
      <c r="C123" s="28">
        <v>53631</v>
      </c>
      <c r="D123" s="122"/>
      <c r="F123" s="69"/>
      <c r="G123" s="69"/>
    </row>
    <row r="124" spans="1:12" s="109" customFormat="1" ht="12.75" customHeight="1" x14ac:dyDescent="0.25">
      <c r="A124" s="27" t="s">
        <v>15</v>
      </c>
      <c r="B124" s="28" t="s">
        <v>16</v>
      </c>
      <c r="C124" s="28">
        <v>1</v>
      </c>
      <c r="D124" s="122"/>
      <c r="F124" s="69"/>
      <c r="G124" s="69"/>
    </row>
    <row r="125" spans="1:12" s="75" customFormat="1" ht="12.75" customHeight="1" x14ac:dyDescent="0.25">
      <c r="A125" s="27" t="s">
        <v>17</v>
      </c>
      <c r="B125" s="28" t="s">
        <v>18</v>
      </c>
      <c r="C125" s="28">
        <v>61880</v>
      </c>
      <c r="D125" s="122"/>
      <c r="F125" s="83"/>
      <c r="G125" s="83"/>
    </row>
    <row r="126" spans="1:12" s="109" customFormat="1" ht="12.75" customHeight="1" x14ac:dyDescent="0.25">
      <c r="A126" s="27" t="s">
        <v>19</v>
      </c>
      <c r="B126" s="28" t="s">
        <v>20</v>
      </c>
      <c r="C126" s="28">
        <v>1</v>
      </c>
      <c r="D126" s="122"/>
      <c r="F126" s="83"/>
      <c r="G126" s="83"/>
    </row>
    <row r="127" spans="1:12" s="109" customFormat="1" ht="12.75" customHeight="1" x14ac:dyDescent="0.25">
      <c r="A127" s="39" t="s">
        <v>21</v>
      </c>
      <c r="B127" s="40" t="s">
        <v>22</v>
      </c>
      <c r="C127" s="40">
        <f>SUM(C128:C133)</f>
        <v>10225881</v>
      </c>
      <c r="D127" s="122"/>
      <c r="F127" s="83"/>
      <c r="G127" s="83"/>
    </row>
    <row r="128" spans="1:12" s="75" customFormat="1" ht="12.75" customHeight="1" x14ac:dyDescent="0.25">
      <c r="A128" s="27" t="s">
        <v>23</v>
      </c>
      <c r="B128" s="28" t="s">
        <v>24</v>
      </c>
      <c r="C128" s="28">
        <v>8539440</v>
      </c>
      <c r="D128" s="122"/>
      <c r="F128" s="83"/>
      <c r="G128" s="83"/>
      <c r="H128" s="81"/>
    </row>
    <row r="129" spans="1:8" s="109" customFormat="1" ht="12.75" customHeight="1" x14ac:dyDescent="0.25">
      <c r="A129" s="27" t="s">
        <v>25</v>
      </c>
      <c r="B129" s="28" t="s">
        <v>26</v>
      </c>
      <c r="C129" s="28">
        <v>1467203</v>
      </c>
      <c r="D129" s="122"/>
      <c r="F129" s="83"/>
      <c r="G129" s="83"/>
    </row>
    <row r="130" spans="1:8" s="109" customFormat="1" ht="12.75" customHeight="1" x14ac:dyDescent="0.25">
      <c r="A130" s="27" t="s">
        <v>27</v>
      </c>
      <c r="B130" s="28" t="s">
        <v>28</v>
      </c>
      <c r="C130" s="28">
        <v>219235</v>
      </c>
      <c r="D130" s="122"/>
      <c r="F130" s="83"/>
      <c r="G130" s="83"/>
    </row>
    <row r="131" spans="1:8" s="109" customFormat="1" ht="12.75" customHeight="1" x14ac:dyDescent="0.25">
      <c r="A131" s="27" t="s">
        <v>29</v>
      </c>
      <c r="B131" s="28" t="s">
        <v>30</v>
      </c>
      <c r="C131" s="28">
        <v>1</v>
      </c>
      <c r="D131" s="122"/>
      <c r="F131" s="83"/>
      <c r="G131" s="83"/>
    </row>
    <row r="132" spans="1:8" s="75" customFormat="1" ht="12.75" customHeight="1" x14ac:dyDescent="0.25">
      <c r="A132" s="27" t="s">
        <v>31</v>
      </c>
      <c r="B132" s="28" t="s">
        <v>272</v>
      </c>
      <c r="C132" s="28">
        <v>1</v>
      </c>
      <c r="D132" s="253"/>
      <c r="F132" s="83"/>
      <c r="G132" s="83"/>
    </row>
    <row r="133" spans="1:8" s="109" customFormat="1" ht="12.75" customHeight="1" x14ac:dyDescent="0.25">
      <c r="A133" s="27" t="s">
        <v>33</v>
      </c>
      <c r="B133" s="28" t="s">
        <v>34</v>
      </c>
      <c r="C133" s="28">
        <v>1</v>
      </c>
      <c r="D133" s="122"/>
      <c r="F133" s="83"/>
      <c r="G133" s="83"/>
    </row>
    <row r="134" spans="1:8" s="109" customFormat="1" ht="12.75" customHeight="1" x14ac:dyDescent="0.25">
      <c r="A134" s="39" t="s">
        <v>35</v>
      </c>
      <c r="B134" s="40" t="s">
        <v>36</v>
      </c>
      <c r="C134" s="40">
        <f>SUM(C135:C140)</f>
        <v>2515906</v>
      </c>
      <c r="D134" s="122"/>
      <c r="F134" s="83"/>
      <c r="G134" s="83"/>
    </row>
    <row r="135" spans="1:8" s="75" customFormat="1" ht="12.75" customHeight="1" x14ac:dyDescent="0.25">
      <c r="A135" s="27" t="s">
        <v>37</v>
      </c>
      <c r="B135" s="28" t="s">
        <v>38</v>
      </c>
      <c r="C135" s="28">
        <v>2100349</v>
      </c>
      <c r="D135" s="122"/>
    </row>
    <row r="136" spans="1:8" s="109" customFormat="1" ht="12.75" customHeight="1" x14ac:dyDescent="0.25">
      <c r="A136" s="27" t="s">
        <v>39</v>
      </c>
      <c r="B136" s="28" t="s">
        <v>40</v>
      </c>
      <c r="C136" s="28">
        <v>351135</v>
      </c>
      <c r="D136" s="122"/>
      <c r="F136" s="69"/>
      <c r="G136" s="69"/>
    </row>
    <row r="137" spans="1:8" s="109" customFormat="1" ht="12.75" customHeight="1" x14ac:dyDescent="0.3">
      <c r="A137" s="27" t="s">
        <v>41</v>
      </c>
      <c r="B137" s="28" t="s">
        <v>42</v>
      </c>
      <c r="C137" s="28">
        <v>64419</v>
      </c>
      <c r="D137" s="122"/>
      <c r="E137" s="83"/>
      <c r="F137" s="232"/>
      <c r="G137" s="232"/>
    </row>
    <row r="138" spans="1:8" s="109" customFormat="1" ht="12.75" customHeight="1" x14ac:dyDescent="0.3">
      <c r="A138" s="27" t="s">
        <v>43</v>
      </c>
      <c r="B138" s="28" t="s">
        <v>44</v>
      </c>
      <c r="C138" s="28">
        <v>1</v>
      </c>
      <c r="D138" s="122"/>
      <c r="E138" s="83"/>
      <c r="F138" s="232"/>
      <c r="G138" s="232"/>
    </row>
    <row r="139" spans="1:8" s="75" customFormat="1" ht="12.75" customHeight="1" x14ac:dyDescent="0.3">
      <c r="A139" s="27" t="s">
        <v>45</v>
      </c>
      <c r="B139" s="28" t="s">
        <v>46</v>
      </c>
      <c r="C139" s="28">
        <v>1</v>
      </c>
      <c r="D139" s="122"/>
      <c r="E139" s="83"/>
      <c r="F139" s="232"/>
      <c r="G139" s="232"/>
    </row>
    <row r="140" spans="1:8" s="109" customFormat="1" ht="12.75" customHeight="1" x14ac:dyDescent="0.3">
      <c r="A140" s="27" t="s">
        <v>47</v>
      </c>
      <c r="B140" s="28" t="s">
        <v>48</v>
      </c>
      <c r="C140" s="28">
        <v>1</v>
      </c>
      <c r="D140" s="122"/>
      <c r="E140" s="83"/>
      <c r="F140" s="233"/>
      <c r="G140" s="233"/>
    </row>
    <row r="141" spans="1:8" s="109" customFormat="1" ht="12.75" customHeight="1" thickBot="1" x14ac:dyDescent="0.3">
      <c r="A141" s="27"/>
      <c r="B141" s="28"/>
      <c r="C141" s="28"/>
      <c r="D141" s="48"/>
      <c r="E141" s="442"/>
      <c r="F141" s="443"/>
      <c r="G141" s="443"/>
      <c r="H141" s="231"/>
    </row>
    <row r="142" spans="1:8" s="75" customFormat="1" ht="13.5" customHeight="1" thickBot="1" x14ac:dyDescent="0.35">
      <c r="A142" s="1290" t="s">
        <v>49</v>
      </c>
      <c r="B142" s="1291"/>
      <c r="C142" s="444">
        <f>C143+C145+C147+C149+C154+C156</f>
        <v>537230</v>
      </c>
      <c r="D142" s="236"/>
      <c r="E142" s="109"/>
      <c r="F142" s="249"/>
      <c r="G142" s="249"/>
    </row>
    <row r="143" spans="1:8" s="94" customFormat="1" ht="13.5" customHeight="1" x14ac:dyDescent="0.3">
      <c r="A143" s="39" t="s">
        <v>50</v>
      </c>
      <c r="B143" s="228" t="s">
        <v>51</v>
      </c>
      <c r="C143" s="58">
        <f>SUM(C144)</f>
        <v>80000</v>
      </c>
      <c r="D143" s="229"/>
      <c r="E143" s="417"/>
    </row>
    <row r="144" spans="1:8" s="94" customFormat="1" ht="13.5" customHeight="1" x14ac:dyDescent="0.3">
      <c r="A144" s="27" t="s">
        <v>52</v>
      </c>
      <c r="B144" s="81" t="s">
        <v>357</v>
      </c>
      <c r="C144" s="122">
        <v>80000</v>
      </c>
      <c r="E144" s="417"/>
      <c r="F144" s="229"/>
      <c r="G144" s="229"/>
    </row>
    <row r="145" spans="1:8" s="94" customFormat="1" ht="13.5" customHeight="1" x14ac:dyDescent="0.3">
      <c r="A145" s="39" t="s">
        <v>54</v>
      </c>
      <c r="B145" s="71" t="s">
        <v>55</v>
      </c>
      <c r="C145" s="58">
        <f>SUM(C146:C146)</f>
        <v>64090</v>
      </c>
      <c r="E145" s="417"/>
      <c r="F145" s="229"/>
      <c r="G145" s="229"/>
    </row>
    <row r="146" spans="1:8" s="84" customFormat="1" ht="13" x14ac:dyDescent="0.3">
      <c r="A146" s="27" t="s">
        <v>56</v>
      </c>
      <c r="B146" s="75" t="s">
        <v>57</v>
      </c>
      <c r="C146" s="76">
        <v>64090</v>
      </c>
      <c r="E146" s="104"/>
      <c r="F146" s="104"/>
      <c r="G146" s="104"/>
      <c r="H146" s="260"/>
    </row>
    <row r="147" spans="1:8" s="84" customFormat="1" ht="13" x14ac:dyDescent="0.3">
      <c r="A147" s="39" t="s">
        <v>58</v>
      </c>
      <c r="B147" s="71" t="s">
        <v>59</v>
      </c>
      <c r="C147" s="224">
        <f>SUM(C148)</f>
        <v>260000</v>
      </c>
      <c r="E147" s="104"/>
      <c r="F147" s="104"/>
      <c r="G147" s="104"/>
      <c r="H147" s="260"/>
    </row>
    <row r="148" spans="1:8" s="84" customFormat="1" ht="13" x14ac:dyDescent="0.3">
      <c r="A148" s="27" t="s">
        <v>60</v>
      </c>
      <c r="B148" s="69" t="s">
        <v>61</v>
      </c>
      <c r="C148" s="28">
        <v>260000</v>
      </c>
      <c r="E148" s="104"/>
      <c r="F148" s="104"/>
      <c r="G148" s="104"/>
      <c r="H148" s="260"/>
    </row>
    <row r="149" spans="1:8" s="84" customFormat="1" ht="13" x14ac:dyDescent="0.3">
      <c r="A149" s="68" t="s">
        <v>66</v>
      </c>
      <c r="B149" s="83" t="s">
        <v>154</v>
      </c>
      <c r="C149" s="40">
        <f>SUM(C150:C153)</f>
        <v>52640</v>
      </c>
      <c r="E149" s="104"/>
      <c r="F149" s="104"/>
      <c r="G149" s="104"/>
      <c r="H149" s="260"/>
    </row>
    <row r="150" spans="1:8" s="84" customFormat="1" ht="13" x14ac:dyDescent="0.3">
      <c r="A150" s="52" t="s">
        <v>68</v>
      </c>
      <c r="B150" s="28" t="s">
        <v>405</v>
      </c>
      <c r="C150" s="76">
        <v>6140</v>
      </c>
      <c r="E150" s="104"/>
      <c r="F150" s="104"/>
      <c r="G150" s="104"/>
      <c r="H150" s="260"/>
    </row>
    <row r="151" spans="1:8" s="84" customFormat="1" ht="13" x14ac:dyDescent="0.3">
      <c r="A151" s="52" t="s">
        <v>72</v>
      </c>
      <c r="B151" s="28" t="s">
        <v>73</v>
      </c>
      <c r="C151" s="28">
        <v>23000</v>
      </c>
      <c r="D151" s="82"/>
      <c r="E151" s="83"/>
      <c r="F151" s="104"/>
      <c r="G151" s="104"/>
    </row>
    <row r="152" spans="1:8" s="84" customFormat="1" ht="13" x14ac:dyDescent="0.3">
      <c r="A152" s="52" t="s">
        <v>74</v>
      </c>
      <c r="B152" s="28" t="s">
        <v>75</v>
      </c>
      <c r="C152" s="28">
        <v>8500</v>
      </c>
      <c r="D152" s="82"/>
      <c r="E152" s="83"/>
      <c r="F152" s="104"/>
      <c r="G152" s="104"/>
    </row>
    <row r="153" spans="1:8" s="84" customFormat="1" ht="13" x14ac:dyDescent="0.3">
      <c r="A153" s="52" t="s">
        <v>76</v>
      </c>
      <c r="B153" s="28" t="s">
        <v>77</v>
      </c>
      <c r="C153" s="28">
        <v>15000</v>
      </c>
      <c r="D153" s="82"/>
      <c r="E153" s="83"/>
      <c r="F153" s="104"/>
      <c r="G153" s="104"/>
    </row>
    <row r="154" spans="1:8" s="84" customFormat="1" ht="13" x14ac:dyDescent="0.3">
      <c r="A154" s="39" t="s">
        <v>78</v>
      </c>
      <c r="B154" s="83" t="s">
        <v>406</v>
      </c>
      <c r="C154" s="224">
        <f>SUM(C155)</f>
        <v>15000</v>
      </c>
      <c r="D154" s="104"/>
      <c r="E154" s="104"/>
      <c r="F154" s="104"/>
      <c r="G154" s="104"/>
      <c r="H154" s="260"/>
    </row>
    <row r="155" spans="1:8" s="84" customFormat="1" ht="13" x14ac:dyDescent="0.3">
      <c r="A155" s="52" t="s">
        <v>407</v>
      </c>
      <c r="B155" s="28" t="s">
        <v>83</v>
      </c>
      <c r="C155" s="76">
        <v>15000</v>
      </c>
      <c r="D155" s="104"/>
      <c r="E155" s="104"/>
      <c r="F155" s="104"/>
      <c r="G155" s="104"/>
      <c r="H155" s="260"/>
    </row>
    <row r="156" spans="1:8" s="84" customFormat="1" ht="13" x14ac:dyDescent="0.3">
      <c r="A156" s="68" t="s">
        <v>84</v>
      </c>
      <c r="B156" s="83" t="s">
        <v>273</v>
      </c>
      <c r="C156" s="224">
        <f>SUM(C157:C159)</f>
        <v>65500</v>
      </c>
      <c r="D156" s="104"/>
      <c r="E156" s="104"/>
      <c r="F156" s="104"/>
      <c r="G156" s="104"/>
      <c r="H156" s="260"/>
    </row>
    <row r="157" spans="1:8" s="67" customFormat="1" ht="13" x14ac:dyDescent="0.3">
      <c r="A157" s="52" t="s">
        <v>86</v>
      </c>
      <c r="B157" s="28" t="s">
        <v>87</v>
      </c>
      <c r="C157" s="28">
        <v>22500</v>
      </c>
      <c r="D157" s="63"/>
      <c r="E157" s="63"/>
      <c r="F157" s="104"/>
      <c r="G157" s="104"/>
      <c r="H157" s="80"/>
    </row>
    <row r="158" spans="1:8" s="84" customFormat="1" ht="13" x14ac:dyDescent="0.3">
      <c r="A158" s="52" t="s">
        <v>90</v>
      </c>
      <c r="B158" s="69" t="s">
        <v>85</v>
      </c>
      <c r="C158" s="76">
        <v>20500</v>
      </c>
      <c r="D158" s="104"/>
      <c r="E158" s="104"/>
      <c r="F158" s="104"/>
      <c r="G158" s="104"/>
      <c r="H158" s="260"/>
    </row>
    <row r="159" spans="1:8" s="75" customFormat="1" ht="13.5" customHeight="1" x14ac:dyDescent="0.3">
      <c r="A159" s="27" t="s">
        <v>91</v>
      </c>
      <c r="B159" s="81" t="s">
        <v>92</v>
      </c>
      <c r="C159" s="28">
        <v>22500</v>
      </c>
      <c r="F159" s="104"/>
      <c r="G159" s="104"/>
    </row>
    <row r="160" spans="1:8" s="84" customFormat="1" ht="13.5" thickBot="1" x14ac:dyDescent="0.35">
      <c r="A160" s="52"/>
      <c r="B160" s="69"/>
      <c r="C160" s="247"/>
      <c r="D160" s="104"/>
      <c r="E160" s="104"/>
      <c r="F160" s="104"/>
      <c r="G160" s="104"/>
      <c r="H160" s="260"/>
    </row>
    <row r="161" spans="1:11" s="75" customFormat="1" ht="13.5" customHeight="1" thickBot="1" x14ac:dyDescent="0.35">
      <c r="A161" s="1274" t="s">
        <v>93</v>
      </c>
      <c r="B161" s="1275"/>
      <c r="C161" s="445">
        <f>C162+C164+C167+C170+C173+C178</f>
        <v>23054620</v>
      </c>
      <c r="D161" s="236"/>
      <c r="E161" s="109"/>
      <c r="F161" s="104"/>
      <c r="G161" s="104"/>
    </row>
    <row r="162" spans="1:11" s="94" customFormat="1" ht="13.5" customHeight="1" x14ac:dyDescent="0.3">
      <c r="A162" s="244" t="s">
        <v>94</v>
      </c>
      <c r="B162" s="46" t="s">
        <v>95</v>
      </c>
      <c r="C162" s="58">
        <f>SUM(C163)</f>
        <v>70500</v>
      </c>
      <c r="D162" s="229"/>
      <c r="E162" s="417"/>
      <c r="F162" s="104"/>
      <c r="G162" s="104"/>
    </row>
    <row r="163" spans="1:11" s="75" customFormat="1" ht="13.5" customHeight="1" x14ac:dyDescent="0.3">
      <c r="A163" s="52" t="s">
        <v>98</v>
      </c>
      <c r="B163" s="28" t="s">
        <v>99</v>
      </c>
      <c r="C163" s="28">
        <v>70500</v>
      </c>
      <c r="E163" s="63"/>
      <c r="F163" s="104"/>
      <c r="G163" s="104"/>
      <c r="H163" s="95"/>
    </row>
    <row r="164" spans="1:11" s="75" customFormat="1" ht="13.5" customHeight="1" x14ac:dyDescent="0.3">
      <c r="A164" s="244" t="s">
        <v>106</v>
      </c>
      <c r="B164" s="223" t="s">
        <v>107</v>
      </c>
      <c r="C164" s="40">
        <f>SUM(C165:C166)</f>
        <v>384600</v>
      </c>
      <c r="E164" s="63"/>
      <c r="F164" s="104"/>
      <c r="G164" s="104"/>
      <c r="H164" s="95"/>
    </row>
    <row r="165" spans="1:11" s="75" customFormat="1" ht="13.5" customHeight="1" x14ac:dyDescent="0.3">
      <c r="A165" s="154" t="s">
        <v>108</v>
      </c>
      <c r="B165" s="89" t="s">
        <v>109</v>
      </c>
      <c r="C165" s="28">
        <v>9600</v>
      </c>
      <c r="E165" s="63"/>
      <c r="F165" s="104"/>
      <c r="G165" s="104"/>
      <c r="H165" s="95"/>
    </row>
    <row r="166" spans="1:11" s="75" customFormat="1" ht="13.5" customHeight="1" x14ac:dyDescent="0.3">
      <c r="A166" s="154" t="s">
        <v>110</v>
      </c>
      <c r="B166" s="89" t="s">
        <v>408</v>
      </c>
      <c r="C166" s="28">
        <v>375000</v>
      </c>
      <c r="E166" s="63"/>
      <c r="F166" s="104"/>
      <c r="G166" s="104"/>
      <c r="H166" s="95"/>
    </row>
    <row r="167" spans="1:11" s="75" customFormat="1" ht="13.5" customHeight="1" x14ac:dyDescent="0.3">
      <c r="A167" s="223" t="s">
        <v>112</v>
      </c>
      <c r="B167" s="244" t="s">
        <v>113</v>
      </c>
      <c r="C167" s="40">
        <f>SUM(C168:C169)</f>
        <v>285000</v>
      </c>
      <c r="E167" s="63"/>
      <c r="F167" s="104"/>
      <c r="G167" s="104"/>
      <c r="H167" s="95"/>
    </row>
    <row r="168" spans="1:11" s="75" customFormat="1" ht="13.5" customHeight="1" x14ac:dyDescent="0.3">
      <c r="A168" s="89" t="s">
        <v>277</v>
      </c>
      <c r="B168" s="89" t="s">
        <v>278</v>
      </c>
      <c r="C168" s="28">
        <v>50000</v>
      </c>
      <c r="E168" s="86"/>
      <c r="F168" s="104"/>
      <c r="G168" s="104"/>
      <c r="H168" s="81"/>
    </row>
    <row r="169" spans="1:11" s="75" customFormat="1" ht="13.5" customHeight="1" x14ac:dyDescent="0.3">
      <c r="A169" s="27" t="s">
        <v>409</v>
      </c>
      <c r="B169" s="27" t="s">
        <v>410</v>
      </c>
      <c r="C169" s="28">
        <v>235000</v>
      </c>
      <c r="E169" s="231"/>
      <c r="F169" s="104"/>
      <c r="G169" s="104"/>
      <c r="H169" s="81"/>
      <c r="I169" s="81"/>
      <c r="J169" s="81"/>
      <c r="K169" s="81"/>
    </row>
    <row r="170" spans="1:11" s="75" customFormat="1" ht="13.5" customHeight="1" x14ac:dyDescent="0.3">
      <c r="A170" s="244" t="s">
        <v>279</v>
      </c>
      <c r="B170" s="244" t="s">
        <v>117</v>
      </c>
      <c r="C170" s="40">
        <f>SUM(C171:C172)</f>
        <v>90520</v>
      </c>
      <c r="E170" s="86"/>
      <c r="F170" s="104"/>
      <c r="G170" s="104"/>
      <c r="H170" s="81"/>
    </row>
    <row r="171" spans="1:11" s="75" customFormat="1" ht="13.5" customHeight="1" x14ac:dyDescent="0.3">
      <c r="A171" s="89" t="s">
        <v>118</v>
      </c>
      <c r="B171" s="89" t="s">
        <v>117</v>
      </c>
      <c r="C171" s="28">
        <v>50000</v>
      </c>
      <c r="E171" s="86"/>
      <c r="F171" s="104"/>
      <c r="G171" s="104"/>
      <c r="H171" s="81"/>
    </row>
    <row r="172" spans="1:11" s="75" customFormat="1" ht="13.5" customHeight="1" x14ac:dyDescent="0.3">
      <c r="A172" s="89" t="s">
        <v>411</v>
      </c>
      <c r="B172" s="89" t="s">
        <v>412</v>
      </c>
      <c r="C172" s="28">
        <v>40520</v>
      </c>
      <c r="E172" s="86"/>
      <c r="F172" s="104"/>
      <c r="G172" s="104"/>
      <c r="H172" s="81"/>
    </row>
    <row r="173" spans="1:11" s="81" customFormat="1" ht="13.5" customHeight="1" x14ac:dyDescent="0.3">
      <c r="A173" s="39" t="s">
        <v>413</v>
      </c>
      <c r="B173" s="40" t="s">
        <v>414</v>
      </c>
      <c r="C173" s="40">
        <f>SUM(C174:C177)</f>
        <v>20927000</v>
      </c>
      <c r="E173" s="63"/>
      <c r="F173" s="104"/>
      <c r="G173" s="104"/>
    </row>
    <row r="174" spans="1:11" s="81" customFormat="1" ht="13.5" customHeight="1" x14ac:dyDescent="0.3">
      <c r="A174" s="27" t="s">
        <v>415</v>
      </c>
      <c r="B174" s="81" t="s">
        <v>416</v>
      </c>
      <c r="C174" s="28">
        <v>18500000</v>
      </c>
      <c r="E174" s="231"/>
      <c r="F174" s="104"/>
      <c r="G174" s="104"/>
    </row>
    <row r="175" spans="1:11" s="81" customFormat="1" ht="13.5" customHeight="1" x14ac:dyDescent="0.3">
      <c r="A175" s="27" t="s">
        <v>417</v>
      </c>
      <c r="B175" s="81" t="s">
        <v>418</v>
      </c>
      <c r="C175" s="28">
        <v>1250000</v>
      </c>
      <c r="E175" s="231"/>
      <c r="F175" s="104"/>
      <c r="G175" s="104"/>
    </row>
    <row r="176" spans="1:11" s="81" customFormat="1" ht="13.5" customHeight="1" x14ac:dyDescent="0.3">
      <c r="A176" s="27" t="s">
        <v>419</v>
      </c>
      <c r="B176" s="81" t="s">
        <v>420</v>
      </c>
      <c r="C176" s="28">
        <v>287000</v>
      </c>
      <c r="E176" s="231"/>
      <c r="F176" s="104"/>
      <c r="G176" s="104"/>
    </row>
    <row r="177" spans="1:11" s="81" customFormat="1" ht="13.5" customHeight="1" x14ac:dyDescent="0.3">
      <c r="A177" s="27" t="s">
        <v>421</v>
      </c>
      <c r="B177" s="81" t="s">
        <v>422</v>
      </c>
      <c r="C177" s="28">
        <v>890000</v>
      </c>
      <c r="E177" s="231"/>
      <c r="F177" s="104"/>
      <c r="G177" s="104"/>
    </row>
    <row r="178" spans="1:11" s="75" customFormat="1" ht="13.5" customHeight="1" x14ac:dyDescent="0.3">
      <c r="A178" s="244" t="s">
        <v>119</v>
      </c>
      <c r="B178" s="40" t="s">
        <v>122</v>
      </c>
      <c r="C178" s="40">
        <f>SUM(C179:C182)</f>
        <v>1297000</v>
      </c>
      <c r="E178" s="109"/>
      <c r="F178" s="104"/>
      <c r="G178" s="104"/>
    </row>
    <row r="179" spans="1:11" s="75" customFormat="1" ht="13.5" customHeight="1" x14ac:dyDescent="0.3">
      <c r="A179" s="52" t="s">
        <v>163</v>
      </c>
      <c r="B179" s="28" t="s">
        <v>122</v>
      </c>
      <c r="C179" s="76">
        <v>1125000</v>
      </c>
      <c r="E179" s="63"/>
      <c r="F179" s="104"/>
      <c r="G179" s="104"/>
    </row>
    <row r="180" spans="1:11" s="75" customFormat="1" ht="13.5" customHeight="1" x14ac:dyDescent="0.3">
      <c r="A180" s="52" t="s">
        <v>212</v>
      </c>
      <c r="B180" s="28" t="s">
        <v>124</v>
      </c>
      <c r="C180" s="76">
        <v>57000</v>
      </c>
      <c r="D180" s="63"/>
      <c r="E180" s="63"/>
      <c r="F180" s="104"/>
      <c r="G180" s="104"/>
    </row>
    <row r="181" spans="1:11" s="75" customFormat="1" ht="13.5" customHeight="1" x14ac:dyDescent="0.3">
      <c r="A181" s="27" t="s">
        <v>125</v>
      </c>
      <c r="B181" s="81" t="s">
        <v>166</v>
      </c>
      <c r="C181" s="28">
        <v>50000</v>
      </c>
      <c r="D181" s="248"/>
      <c r="E181" s="109"/>
      <c r="F181" s="104"/>
      <c r="G181" s="104"/>
    </row>
    <row r="182" spans="1:11" s="75" customFormat="1" ht="13.5" customHeight="1" x14ac:dyDescent="0.3">
      <c r="A182" s="52" t="s">
        <v>127</v>
      </c>
      <c r="B182" s="28" t="s">
        <v>120</v>
      </c>
      <c r="C182" s="28">
        <v>65000</v>
      </c>
      <c r="D182" s="90"/>
      <c r="F182" s="104"/>
      <c r="G182" s="104"/>
      <c r="H182" s="81"/>
      <c r="J182" s="255"/>
    </row>
    <row r="183" spans="1:11" s="75" customFormat="1" ht="13.5" customHeight="1" thickBot="1" x14ac:dyDescent="0.35">
      <c r="A183" s="52"/>
      <c r="B183" s="28"/>
      <c r="C183" s="28"/>
      <c r="D183" s="63"/>
      <c r="F183" s="104"/>
      <c r="G183" s="104"/>
      <c r="H183" s="81"/>
      <c r="J183" s="255"/>
    </row>
    <row r="184" spans="1:11" s="75" customFormat="1" ht="13.5" customHeight="1" thickBot="1" x14ac:dyDescent="0.35">
      <c r="A184" s="1305" t="s">
        <v>135</v>
      </c>
      <c r="B184" s="1306"/>
      <c r="C184" s="93">
        <f>C185+C187</f>
        <v>111400</v>
      </c>
      <c r="D184" s="236"/>
      <c r="E184" s="109"/>
      <c r="F184" s="104"/>
      <c r="G184" s="104"/>
    </row>
    <row r="185" spans="1:11" s="94" customFormat="1" ht="13.5" customHeight="1" x14ac:dyDescent="0.3">
      <c r="A185" s="68" t="s">
        <v>136</v>
      </c>
      <c r="B185" s="228" t="s">
        <v>137</v>
      </c>
      <c r="C185" s="58">
        <f>SUM(C186)</f>
        <v>80800</v>
      </c>
      <c r="D185" s="229"/>
      <c r="E185" s="417"/>
      <c r="F185" s="104"/>
      <c r="G185" s="104"/>
    </row>
    <row r="186" spans="1:11" s="84" customFormat="1" ht="13" x14ac:dyDescent="0.3">
      <c r="A186" s="154" t="s">
        <v>138</v>
      </c>
      <c r="B186" s="154" t="s">
        <v>139</v>
      </c>
      <c r="C186" s="76">
        <v>80800</v>
      </c>
      <c r="D186" s="142"/>
      <c r="E186" s="142"/>
      <c r="F186" s="104"/>
      <c r="G186" s="104"/>
    </row>
    <row r="187" spans="1:11" s="84" customFormat="1" ht="13" x14ac:dyDescent="0.3">
      <c r="A187" s="68" t="s">
        <v>144</v>
      </c>
      <c r="B187" s="83" t="s">
        <v>145</v>
      </c>
      <c r="C187" s="224">
        <f>SUM(C188)</f>
        <v>30600</v>
      </c>
      <c r="D187" s="142"/>
      <c r="E187" s="142"/>
      <c r="F187" s="104"/>
      <c r="G187" s="104"/>
    </row>
    <row r="188" spans="1:11" s="84" customFormat="1" ht="13" x14ac:dyDescent="0.3">
      <c r="A188" s="27" t="s">
        <v>146</v>
      </c>
      <c r="B188" s="28" t="s">
        <v>147</v>
      </c>
      <c r="C188" s="76">
        <v>30600</v>
      </c>
      <c r="D188" s="142"/>
      <c r="E188" s="142"/>
      <c r="F188" s="104"/>
      <c r="G188" s="104"/>
    </row>
    <row r="189" spans="1:11" s="286" customFormat="1" ht="13.5" customHeight="1" thickBot="1" x14ac:dyDescent="0.3">
      <c r="A189" s="52"/>
      <c r="B189" s="250"/>
      <c r="C189" s="83"/>
      <c r="D189" s="446"/>
      <c r="E189" s="302"/>
      <c r="F189" s="437"/>
      <c r="G189" s="437"/>
    </row>
    <row r="190" spans="1:11" ht="13" x14ac:dyDescent="0.25">
      <c r="A190" s="1353" t="s">
        <v>423</v>
      </c>
      <c r="B190" s="1354"/>
      <c r="C190" s="1355"/>
      <c r="D190" s="315" t="s">
        <v>1</v>
      </c>
      <c r="E190" s="316">
        <v>1203</v>
      </c>
      <c r="F190" s="447"/>
      <c r="G190" s="447"/>
      <c r="H190"/>
      <c r="I190"/>
      <c r="J190"/>
      <c r="K190"/>
    </row>
    <row r="191" spans="1:11" ht="13.5" thickBot="1" x14ac:dyDescent="0.3">
      <c r="A191" s="1356"/>
      <c r="B191" s="1357"/>
      <c r="C191" s="1358"/>
      <c r="D191" s="339"/>
      <c r="E191" s="340"/>
      <c r="F191" s="447"/>
      <c r="G191" s="447"/>
      <c r="H191"/>
      <c r="I191"/>
      <c r="J191"/>
      <c r="K191"/>
    </row>
    <row r="192" spans="1:11" x14ac:dyDescent="0.25">
      <c r="A192" s="1268" t="s">
        <v>424</v>
      </c>
      <c r="B192" s="1269"/>
      <c r="C192" s="1269"/>
      <c r="D192" s="1269"/>
      <c r="E192" s="1270"/>
      <c r="F192" s="447"/>
      <c r="G192" s="447"/>
      <c r="H192"/>
      <c r="I192"/>
      <c r="J192"/>
      <c r="K192"/>
    </row>
    <row r="193" spans="1:11" x14ac:dyDescent="0.25">
      <c r="A193" s="1311"/>
      <c r="B193" s="1312"/>
      <c r="C193" s="1312"/>
      <c r="D193" s="1312"/>
      <c r="E193" s="1313"/>
      <c r="F193" s="447"/>
      <c r="G193" s="447"/>
      <c r="H193"/>
      <c r="I193"/>
      <c r="J193"/>
      <c r="K193"/>
    </row>
    <row r="194" spans="1:11" x14ac:dyDescent="0.25">
      <c r="A194" s="1311"/>
      <c r="B194" s="1312"/>
      <c r="C194" s="1312"/>
      <c r="D194" s="1312"/>
      <c r="E194" s="1313"/>
      <c r="F194" s="447"/>
      <c r="G194" s="447"/>
      <c r="H194"/>
      <c r="I194"/>
      <c r="J194"/>
      <c r="K194"/>
    </row>
    <row r="195" spans="1:11" ht="13" thickBot="1" x14ac:dyDescent="0.3">
      <c r="A195" s="1311"/>
      <c r="B195" s="1312"/>
      <c r="C195" s="1312"/>
      <c r="D195" s="1312"/>
      <c r="E195" s="1313"/>
      <c r="F195" s="447"/>
      <c r="G195" s="447"/>
      <c r="H195"/>
      <c r="I195"/>
      <c r="J195"/>
      <c r="K195"/>
    </row>
    <row r="196" spans="1:11" x14ac:dyDescent="0.25">
      <c r="A196" s="22" t="s">
        <v>398</v>
      </c>
      <c r="B196" s="23"/>
      <c r="C196" s="378"/>
      <c r="D196" s="402"/>
      <c r="E196" s="380"/>
      <c r="F196" s="447"/>
      <c r="G196" s="447"/>
      <c r="H196"/>
      <c r="I196"/>
      <c r="J196"/>
      <c r="K196"/>
    </row>
    <row r="197" spans="1:11" x14ac:dyDescent="0.25">
      <c r="A197" s="26" t="s">
        <v>425</v>
      </c>
      <c r="B197" s="27"/>
      <c r="C197" s="321"/>
      <c r="D197" s="344"/>
      <c r="E197" s="323"/>
      <c r="F197" s="447"/>
      <c r="G197" s="447"/>
      <c r="H197"/>
      <c r="I197"/>
      <c r="J197"/>
      <c r="K197"/>
    </row>
    <row r="198" spans="1:11" x14ac:dyDescent="0.25">
      <c r="A198" s="26" t="s">
        <v>1083</v>
      </c>
      <c r="B198" s="27"/>
      <c r="C198" s="321"/>
      <c r="D198" s="344"/>
      <c r="E198" s="323"/>
      <c r="F198" s="447"/>
      <c r="G198" s="447"/>
      <c r="H198"/>
      <c r="I198"/>
      <c r="J198"/>
      <c r="K198"/>
    </row>
    <row r="199" spans="1:11" ht="13" thickBot="1" x14ac:dyDescent="0.3">
      <c r="A199" s="30" t="s">
        <v>311</v>
      </c>
      <c r="B199" s="31"/>
      <c r="C199" s="324"/>
      <c r="D199" s="403"/>
      <c r="E199" s="326"/>
      <c r="F199" s="447"/>
      <c r="G199" s="447"/>
      <c r="H199"/>
      <c r="I199"/>
      <c r="J199"/>
      <c r="K199"/>
    </row>
    <row r="200" spans="1:11" ht="13" thickBot="1" x14ac:dyDescent="0.3">
      <c r="A200" s="34" t="s">
        <v>312</v>
      </c>
      <c r="B200" s="35"/>
      <c r="C200" s="36"/>
      <c r="D200" s="37"/>
      <c r="E200" s="38">
        <f>+C202+C226+C240</f>
        <v>1014930</v>
      </c>
      <c r="F200" s="448"/>
      <c r="G200" s="448"/>
      <c r="H200" s="449"/>
      <c r="I200"/>
      <c r="J200"/>
      <c r="K200"/>
    </row>
    <row r="201" spans="1:11" ht="13" thickBot="1" x14ac:dyDescent="0.3">
      <c r="A201" s="27"/>
      <c r="B201" s="27"/>
      <c r="C201" s="28"/>
      <c r="D201" s="28"/>
      <c r="E201" s="28"/>
      <c r="F201" s="447"/>
      <c r="G201" s="447"/>
      <c r="H201"/>
      <c r="I201"/>
      <c r="J201"/>
      <c r="K201"/>
    </row>
    <row r="202" spans="1:11" ht="13" thickBot="1" x14ac:dyDescent="0.3">
      <c r="A202" s="1290" t="s">
        <v>49</v>
      </c>
      <c r="B202" s="1291"/>
      <c r="C202" s="56">
        <f>+C205+C207+C209+C211+C216+C220+C222+C213+C203</f>
        <v>502090</v>
      </c>
      <c r="D202" s="69"/>
      <c r="E202" s="450"/>
      <c r="F202" s="447"/>
      <c r="G202" s="447"/>
      <c r="H202"/>
      <c r="I202"/>
      <c r="J202"/>
      <c r="K202"/>
    </row>
    <row r="203" spans="1:11" s="420" customFormat="1" ht="13.5" customHeight="1" x14ac:dyDescent="0.25">
      <c r="A203" s="39" t="s">
        <v>50</v>
      </c>
      <c r="B203" s="46" t="s">
        <v>51</v>
      </c>
      <c r="C203" s="58">
        <f>SUM(C204)</f>
        <v>5000</v>
      </c>
      <c r="D203" s="415"/>
      <c r="E203" s="108"/>
      <c r="F203" s="451"/>
      <c r="G203" s="451"/>
      <c r="H203" s="418"/>
      <c r="I203" s="419"/>
      <c r="J203" s="419"/>
      <c r="K203" s="419"/>
    </row>
    <row r="204" spans="1:11" s="81" customFormat="1" ht="13.5" customHeight="1" x14ac:dyDescent="0.25">
      <c r="A204" s="27" t="s">
        <v>52</v>
      </c>
      <c r="B204" s="75" t="s">
        <v>53</v>
      </c>
      <c r="C204" s="28">
        <v>5000</v>
      </c>
      <c r="D204" s="122"/>
      <c r="E204" s="40"/>
      <c r="F204" s="451"/>
      <c r="G204" s="451"/>
    </row>
    <row r="205" spans="1:11" x14ac:dyDescent="0.25">
      <c r="A205" s="39" t="s">
        <v>150</v>
      </c>
      <c r="B205" s="68" t="s">
        <v>230</v>
      </c>
      <c r="C205" s="83">
        <f>SUM(C206:C206)</f>
        <v>38750</v>
      </c>
      <c r="D205" s="69"/>
      <c r="E205" s="69"/>
      <c r="F205" s="451"/>
      <c r="G205" s="451"/>
      <c r="H205"/>
      <c r="I205"/>
      <c r="J205"/>
      <c r="K205"/>
    </row>
    <row r="206" spans="1:11" x14ac:dyDescent="0.25">
      <c r="A206" s="27" t="s">
        <v>426</v>
      </c>
      <c r="B206" s="27" t="s">
        <v>427</v>
      </c>
      <c r="C206" s="28">
        <v>38750</v>
      </c>
      <c r="D206" s="82"/>
      <c r="E206" s="83"/>
      <c r="F206" s="451"/>
      <c r="G206" s="451"/>
      <c r="H206"/>
      <c r="I206"/>
      <c r="J206"/>
      <c r="K206"/>
    </row>
    <row r="207" spans="1:11" x14ac:dyDescent="0.25">
      <c r="A207" s="39" t="s">
        <v>54</v>
      </c>
      <c r="B207" s="68" t="s">
        <v>55</v>
      </c>
      <c r="C207" s="58">
        <f>SUM(C208)</f>
        <v>30000</v>
      </c>
      <c r="D207" s="165"/>
      <c r="E207" s="452"/>
      <c r="F207" s="451"/>
      <c r="G207" s="451"/>
      <c r="H207"/>
      <c r="I207"/>
      <c r="J207"/>
      <c r="K207"/>
    </row>
    <row r="208" spans="1:11" x14ac:dyDescent="0.25">
      <c r="A208" s="27" t="s">
        <v>56</v>
      </c>
      <c r="B208" s="27" t="s">
        <v>57</v>
      </c>
      <c r="C208" s="28">
        <v>30000</v>
      </c>
      <c r="D208" s="69"/>
      <c r="E208" s="69"/>
      <c r="F208" s="451"/>
      <c r="G208" s="451"/>
      <c r="H208"/>
      <c r="I208"/>
      <c r="J208"/>
      <c r="K208"/>
    </row>
    <row r="209" spans="1:11" x14ac:dyDescent="0.25">
      <c r="A209" s="39" t="s">
        <v>58</v>
      </c>
      <c r="B209" s="68" t="s">
        <v>59</v>
      </c>
      <c r="C209" s="58">
        <f>SUM(C210)</f>
        <v>89760</v>
      </c>
      <c r="D209" s="165"/>
      <c r="E209" s="452"/>
      <c r="F209" s="451"/>
      <c r="G209" s="451"/>
      <c r="H209"/>
      <c r="I209"/>
      <c r="J209"/>
      <c r="K209"/>
    </row>
    <row r="210" spans="1:11" x14ac:dyDescent="0.25">
      <c r="A210" s="27" t="s">
        <v>60</v>
      </c>
      <c r="B210" s="69" t="s">
        <v>61</v>
      </c>
      <c r="C210" s="28">
        <v>89760</v>
      </c>
      <c r="D210" s="69"/>
      <c r="E210" s="69"/>
      <c r="F210" s="451"/>
      <c r="G210" s="451"/>
      <c r="H210"/>
      <c r="I210"/>
      <c r="J210"/>
      <c r="K210"/>
    </row>
    <row r="211" spans="1:11" x14ac:dyDescent="0.25">
      <c r="A211" s="39" t="s">
        <v>62</v>
      </c>
      <c r="B211" s="83" t="s">
        <v>63</v>
      </c>
      <c r="C211" s="40">
        <f>SUM(C212:C212)</f>
        <v>79800</v>
      </c>
      <c r="D211" s="69"/>
      <c r="E211" s="69"/>
      <c r="F211" s="451"/>
      <c r="G211" s="451"/>
      <c r="H211"/>
      <c r="I211"/>
      <c r="J211"/>
      <c r="K211"/>
    </row>
    <row r="212" spans="1:11" x14ac:dyDescent="0.25">
      <c r="A212" s="27" t="s">
        <v>64</v>
      </c>
      <c r="B212" s="52" t="s">
        <v>65</v>
      </c>
      <c r="C212" s="28">
        <v>79800</v>
      </c>
      <c r="D212" s="69"/>
      <c r="E212" s="28"/>
      <c r="F212" s="451"/>
      <c r="G212" s="451"/>
      <c r="H212"/>
      <c r="I212"/>
      <c r="J212"/>
      <c r="K212"/>
    </row>
    <row r="213" spans="1:11" x14ac:dyDescent="0.25">
      <c r="A213" s="39" t="s">
        <v>428</v>
      </c>
      <c r="B213" s="39" t="s">
        <v>429</v>
      </c>
      <c r="C213" s="40">
        <f>SUM(C214:C215)</f>
        <v>85750</v>
      </c>
      <c r="D213" s="52"/>
      <c r="E213" s="27"/>
      <c r="F213" s="451"/>
      <c r="G213" s="451"/>
      <c r="H213"/>
      <c r="I213"/>
      <c r="J213"/>
      <c r="K213"/>
    </row>
    <row r="214" spans="1:11" x14ac:dyDescent="0.25">
      <c r="A214" s="27" t="s">
        <v>430</v>
      </c>
      <c r="B214" s="27" t="s">
        <v>431</v>
      </c>
      <c r="C214" s="28">
        <v>50000</v>
      </c>
      <c r="D214" s="52"/>
      <c r="E214" s="27"/>
      <c r="F214" s="451"/>
      <c r="G214" s="451"/>
      <c r="H214"/>
      <c r="I214"/>
      <c r="J214"/>
      <c r="K214"/>
    </row>
    <row r="215" spans="1:11" x14ac:dyDescent="0.25">
      <c r="A215" s="27" t="s">
        <v>432</v>
      </c>
      <c r="B215" s="27" t="s">
        <v>433</v>
      </c>
      <c r="C215" s="28">
        <v>35750</v>
      </c>
      <c r="D215" s="69"/>
      <c r="E215" s="69"/>
      <c r="F215" s="451"/>
      <c r="G215" s="451"/>
      <c r="H215"/>
      <c r="I215"/>
      <c r="J215"/>
      <c r="K215"/>
    </row>
    <row r="216" spans="1:11" x14ac:dyDescent="0.25">
      <c r="A216" s="68" t="s">
        <v>66</v>
      </c>
      <c r="B216" s="83" t="s">
        <v>154</v>
      </c>
      <c r="C216" s="40">
        <f>SUM(C217:C219)</f>
        <v>53030</v>
      </c>
      <c r="D216" s="69"/>
      <c r="E216" s="28"/>
      <c r="F216" s="451"/>
      <c r="G216" s="451"/>
      <c r="H216"/>
      <c r="I216"/>
      <c r="J216"/>
      <c r="K216"/>
    </row>
    <row r="217" spans="1:11" x14ac:dyDescent="0.25">
      <c r="A217" s="52" t="s">
        <v>434</v>
      </c>
      <c r="B217" s="27" t="s">
        <v>435</v>
      </c>
      <c r="C217" s="28">
        <v>25740</v>
      </c>
      <c r="D217" s="52"/>
      <c r="E217" s="27"/>
      <c r="F217" s="451"/>
      <c r="G217" s="451"/>
      <c r="H217"/>
      <c r="I217"/>
      <c r="J217"/>
      <c r="K217"/>
    </row>
    <row r="218" spans="1:11" x14ac:dyDescent="0.25">
      <c r="A218" s="52" t="s">
        <v>204</v>
      </c>
      <c r="B218" s="69" t="s">
        <v>205</v>
      </c>
      <c r="C218" s="28">
        <v>7590</v>
      </c>
      <c r="D218" s="69"/>
      <c r="E218" s="28"/>
      <c r="F218" s="451"/>
      <c r="G218" s="451"/>
      <c r="H218"/>
      <c r="I218"/>
      <c r="J218"/>
      <c r="K218"/>
    </row>
    <row r="219" spans="1:11" x14ac:dyDescent="0.25">
      <c r="A219" s="52" t="s">
        <v>70</v>
      </c>
      <c r="B219" s="81" t="s">
        <v>71</v>
      </c>
      <c r="C219" s="28">
        <v>19700</v>
      </c>
      <c r="D219" s="69"/>
      <c r="E219" s="28"/>
      <c r="F219" s="451"/>
      <c r="G219" s="451"/>
      <c r="H219"/>
      <c r="I219"/>
      <c r="J219"/>
      <c r="K219"/>
    </row>
    <row r="220" spans="1:11" x14ac:dyDescent="0.25">
      <c r="A220" s="68" t="s">
        <v>78</v>
      </c>
      <c r="B220" s="68" t="s">
        <v>79</v>
      </c>
      <c r="C220" s="40">
        <f>SUM(C221)</f>
        <v>25000</v>
      </c>
      <c r="D220" s="69"/>
      <c r="E220" s="69"/>
      <c r="F220" s="451"/>
      <c r="G220" s="451"/>
      <c r="H220"/>
      <c r="I220"/>
      <c r="J220"/>
      <c r="K220"/>
    </row>
    <row r="221" spans="1:11" s="217" customFormat="1" x14ac:dyDescent="0.25">
      <c r="A221" s="27" t="s">
        <v>82</v>
      </c>
      <c r="B221" s="28" t="s">
        <v>83</v>
      </c>
      <c r="C221" s="28">
        <v>25000</v>
      </c>
      <c r="D221" s="28"/>
      <c r="E221" s="28"/>
      <c r="F221" s="451"/>
      <c r="G221" s="451"/>
    </row>
    <row r="222" spans="1:11" x14ac:dyDescent="0.25">
      <c r="A222" s="68" t="s">
        <v>84</v>
      </c>
      <c r="B222" s="83" t="s">
        <v>273</v>
      </c>
      <c r="C222" s="40">
        <f>SUM(C223:C224)</f>
        <v>95000</v>
      </c>
      <c r="D222" s="69"/>
      <c r="E222" s="69"/>
      <c r="F222" s="451"/>
      <c r="G222" s="451"/>
      <c r="H222"/>
      <c r="I222"/>
      <c r="J222"/>
      <c r="K222"/>
    </row>
    <row r="223" spans="1:11" x14ac:dyDescent="0.25">
      <c r="A223" s="52" t="s">
        <v>183</v>
      </c>
      <c r="B223" s="81" t="s">
        <v>436</v>
      </c>
      <c r="C223" s="28">
        <v>65000</v>
      </c>
      <c r="D223" s="69"/>
      <c r="E223" s="69"/>
      <c r="F223" s="451"/>
      <c r="G223" s="451"/>
      <c r="H223"/>
      <c r="I223"/>
      <c r="J223"/>
      <c r="K223"/>
    </row>
    <row r="224" spans="1:11" x14ac:dyDescent="0.25">
      <c r="A224" s="52" t="s">
        <v>274</v>
      </c>
      <c r="B224" s="69" t="s">
        <v>85</v>
      </c>
      <c r="C224" s="28">
        <v>30000</v>
      </c>
      <c r="D224" s="69"/>
      <c r="E224" s="69"/>
      <c r="F224" s="451"/>
      <c r="G224" s="451"/>
      <c r="H224"/>
      <c r="I224"/>
      <c r="J224"/>
      <c r="K224"/>
    </row>
    <row r="225" spans="1:11" ht="13" thickBot="1" x14ac:dyDescent="0.3">
      <c r="A225" s="52"/>
      <c r="B225" s="69"/>
      <c r="C225" s="69"/>
      <c r="D225" s="69"/>
      <c r="E225" s="69"/>
      <c r="F225" s="451"/>
      <c r="G225" s="451"/>
      <c r="H225"/>
      <c r="I225"/>
      <c r="J225"/>
      <c r="K225"/>
    </row>
    <row r="226" spans="1:11" ht="13" thickBot="1" x14ac:dyDescent="0.3">
      <c r="A226" s="1274" t="s">
        <v>93</v>
      </c>
      <c r="B226" s="1275"/>
      <c r="C226" s="87">
        <f>+C227+C231+C233+C235</f>
        <v>445340</v>
      </c>
      <c r="D226" s="69"/>
      <c r="E226" s="69"/>
      <c r="F226" s="451"/>
      <c r="G226" s="451"/>
      <c r="H226"/>
      <c r="I226"/>
      <c r="J226"/>
      <c r="K226"/>
    </row>
    <row r="227" spans="1:11" x14ac:dyDescent="0.25">
      <c r="A227" s="39" t="s">
        <v>158</v>
      </c>
      <c r="B227" s="39" t="s">
        <v>101</v>
      </c>
      <c r="C227" s="83">
        <f>SUM(C228:C230)</f>
        <v>52540</v>
      </c>
      <c r="D227" s="69"/>
      <c r="E227" s="69"/>
      <c r="F227" s="451"/>
      <c r="G227" s="451"/>
      <c r="H227"/>
      <c r="I227"/>
      <c r="J227"/>
      <c r="K227"/>
    </row>
    <row r="228" spans="1:11" x14ac:dyDescent="0.25">
      <c r="A228" s="52" t="s">
        <v>437</v>
      </c>
      <c r="B228" s="27" t="s">
        <v>438</v>
      </c>
      <c r="C228" s="28">
        <v>24890</v>
      </c>
      <c r="D228" s="52"/>
      <c r="E228" s="52"/>
      <c r="F228" s="451"/>
      <c r="G228" s="451"/>
      <c r="H228"/>
      <c r="I228"/>
      <c r="J228"/>
      <c r="K228"/>
    </row>
    <row r="229" spans="1:11" x14ac:dyDescent="0.25">
      <c r="A229" s="27" t="s">
        <v>208</v>
      </c>
      <c r="B229" s="27" t="s">
        <v>368</v>
      </c>
      <c r="C229" s="28">
        <v>8900</v>
      </c>
      <c r="D229" s="69"/>
      <c r="E229" s="28"/>
      <c r="F229" s="451"/>
      <c r="G229" s="451"/>
      <c r="H229"/>
      <c r="I229"/>
      <c r="J229"/>
      <c r="K229"/>
    </row>
    <row r="230" spans="1:11" x14ac:dyDescent="0.25">
      <c r="A230" s="27" t="s">
        <v>104</v>
      </c>
      <c r="B230" s="27" t="s">
        <v>105</v>
      </c>
      <c r="C230" s="28">
        <v>18750</v>
      </c>
      <c r="D230" s="82"/>
      <c r="E230" s="83"/>
      <c r="F230" s="451"/>
      <c r="G230" s="451"/>
      <c r="H230"/>
      <c r="I230"/>
      <c r="J230"/>
      <c r="K230"/>
    </row>
    <row r="231" spans="1:11" x14ac:dyDescent="0.25">
      <c r="A231" s="39" t="s">
        <v>106</v>
      </c>
      <c r="B231" s="39" t="s">
        <v>107</v>
      </c>
      <c r="C231" s="40">
        <f>SUM(C232:C232)</f>
        <v>44200</v>
      </c>
      <c r="D231" s="82"/>
      <c r="E231" s="83"/>
      <c r="F231" s="451"/>
      <c r="G231" s="451"/>
      <c r="H231"/>
      <c r="I231"/>
      <c r="J231"/>
      <c r="K231"/>
    </row>
    <row r="232" spans="1:11" x14ac:dyDescent="0.25">
      <c r="A232" s="52" t="s">
        <v>110</v>
      </c>
      <c r="B232" s="28" t="s">
        <v>111</v>
      </c>
      <c r="C232" s="28">
        <v>44200</v>
      </c>
      <c r="D232"/>
      <c r="E232" s="52"/>
      <c r="F232" s="451"/>
      <c r="G232" s="451"/>
      <c r="H232"/>
      <c r="I232"/>
      <c r="J232"/>
      <c r="K232"/>
    </row>
    <row r="233" spans="1:11" ht="13" x14ac:dyDescent="0.25">
      <c r="A233" s="39" t="s">
        <v>279</v>
      </c>
      <c r="B233" s="40" t="s">
        <v>117</v>
      </c>
      <c r="C233" s="40">
        <f>SUM(C234)</f>
        <v>10000</v>
      </c>
      <c r="D233" s="28"/>
      <c r="E233" s="161"/>
      <c r="F233" s="451"/>
      <c r="G233" s="451"/>
      <c r="H233"/>
      <c r="I233"/>
      <c r="J233"/>
      <c r="K233"/>
    </row>
    <row r="234" spans="1:11" ht="13" x14ac:dyDescent="0.25">
      <c r="A234" s="27" t="s">
        <v>118</v>
      </c>
      <c r="B234" s="28" t="s">
        <v>117</v>
      </c>
      <c r="C234" s="28">
        <v>10000</v>
      </c>
      <c r="D234" s="28"/>
      <c r="E234" s="161"/>
      <c r="F234" s="451"/>
      <c r="G234" s="451"/>
      <c r="H234"/>
      <c r="I234"/>
      <c r="J234"/>
      <c r="K234"/>
    </row>
    <row r="235" spans="1:11" x14ac:dyDescent="0.25">
      <c r="A235" s="39" t="s">
        <v>119</v>
      </c>
      <c r="B235" s="40" t="s">
        <v>122</v>
      </c>
      <c r="C235" s="40">
        <f>SUM(C236:C238)</f>
        <v>338600</v>
      </c>
      <c r="D235" s="69"/>
      <c r="E235" s="69"/>
      <c r="F235" s="451"/>
      <c r="G235" s="451"/>
      <c r="H235"/>
      <c r="I235"/>
      <c r="J235"/>
      <c r="K235"/>
    </row>
    <row r="236" spans="1:11" ht="13" x14ac:dyDescent="0.25">
      <c r="A236" s="27" t="s">
        <v>121</v>
      </c>
      <c r="B236" s="28" t="s">
        <v>122</v>
      </c>
      <c r="C236" s="28">
        <v>45000</v>
      </c>
      <c r="D236" s="28"/>
      <c r="E236" s="161"/>
      <c r="F236" s="451"/>
      <c r="G236" s="451"/>
      <c r="H236"/>
      <c r="I236"/>
      <c r="J236"/>
      <c r="K236"/>
    </row>
    <row r="237" spans="1:11" ht="13" x14ac:dyDescent="0.25">
      <c r="A237" s="27" t="s">
        <v>123</v>
      </c>
      <c r="B237" s="28" t="s">
        <v>124</v>
      </c>
      <c r="C237" s="28">
        <v>6500</v>
      </c>
      <c r="D237" s="161"/>
      <c r="E237" s="161"/>
      <c r="F237" s="451"/>
      <c r="G237" s="451"/>
      <c r="H237"/>
      <c r="I237"/>
      <c r="J237"/>
      <c r="K237"/>
    </row>
    <row r="238" spans="1:11" ht="13" x14ac:dyDescent="0.25">
      <c r="A238" s="27" t="s">
        <v>127</v>
      </c>
      <c r="B238" s="28" t="s">
        <v>120</v>
      </c>
      <c r="C238" s="28">
        <v>287100</v>
      </c>
      <c r="D238" s="40"/>
      <c r="E238" s="230"/>
      <c r="F238" s="451"/>
      <c r="G238" s="451"/>
      <c r="H238"/>
      <c r="I238"/>
      <c r="J238"/>
      <c r="K238"/>
    </row>
    <row r="239" spans="1:11" ht="13" thickBot="1" x14ac:dyDescent="0.3">
      <c r="A239" s="27"/>
      <c r="B239" s="27"/>
      <c r="C239" s="28"/>
      <c r="D239" s="28"/>
      <c r="E239" s="69"/>
      <c r="F239" s="451"/>
      <c r="G239" s="451"/>
      <c r="H239"/>
      <c r="I239"/>
      <c r="J239"/>
      <c r="K239"/>
    </row>
    <row r="240" spans="1:11" ht="13" thickBot="1" x14ac:dyDescent="0.3">
      <c r="A240" s="1305" t="s">
        <v>135</v>
      </c>
      <c r="B240" s="1306"/>
      <c r="C240" s="144">
        <f>C241+C243+C245</f>
        <v>67500</v>
      </c>
      <c r="D240" s="52"/>
      <c r="E240" s="69"/>
      <c r="F240" s="451"/>
      <c r="G240" s="451"/>
      <c r="H240"/>
      <c r="I240"/>
      <c r="J240"/>
      <c r="K240"/>
    </row>
    <row r="241" spans="1:11" x14ac:dyDescent="0.25">
      <c r="A241" s="68" t="s">
        <v>369</v>
      </c>
      <c r="B241" s="46" t="s">
        <v>370</v>
      </c>
      <c r="C241" s="58">
        <f>SUM(C242)</f>
        <v>40000</v>
      </c>
      <c r="D241" s="124"/>
      <c r="E241" s="83"/>
      <c r="F241" s="451"/>
      <c r="G241" s="451"/>
      <c r="H241"/>
      <c r="I241"/>
      <c r="J241"/>
      <c r="K241"/>
    </row>
    <row r="242" spans="1:11" x14ac:dyDescent="0.25">
      <c r="A242" s="52" t="s">
        <v>439</v>
      </c>
      <c r="B242" s="27" t="s">
        <v>440</v>
      </c>
      <c r="C242" s="28">
        <v>40000</v>
      </c>
      <c r="D242"/>
      <c r="E242" s="107"/>
      <c r="F242" s="451"/>
      <c r="G242" s="451"/>
      <c r="H242"/>
      <c r="I242"/>
      <c r="J242"/>
      <c r="K242"/>
    </row>
    <row r="243" spans="1:11" x14ac:dyDescent="0.25">
      <c r="A243" s="68" t="s">
        <v>136</v>
      </c>
      <c r="B243" s="46" t="s">
        <v>137</v>
      </c>
      <c r="C243" s="40">
        <f>SUM(C244)</f>
        <v>20000</v>
      </c>
      <c r="D243" s="82"/>
      <c r="E243" s="82"/>
      <c r="F243" s="451"/>
      <c r="G243" s="451"/>
      <c r="H243"/>
      <c r="I243"/>
      <c r="J243"/>
      <c r="K243"/>
    </row>
    <row r="244" spans="1:11" x14ac:dyDescent="0.25">
      <c r="A244" s="52" t="s">
        <v>138</v>
      </c>
      <c r="B244" s="69" t="s">
        <v>286</v>
      </c>
      <c r="C244" s="28">
        <v>20000</v>
      </c>
      <c r="D244" s="124"/>
      <c r="E244" s="83"/>
      <c r="F244" s="451"/>
      <c r="G244" s="451"/>
      <c r="H244"/>
      <c r="I244"/>
      <c r="J244"/>
      <c r="K244"/>
    </row>
    <row r="245" spans="1:11" x14ac:dyDescent="0.25">
      <c r="A245" s="68" t="s">
        <v>144</v>
      </c>
      <c r="B245" s="83" t="s">
        <v>318</v>
      </c>
      <c r="C245" s="40">
        <f>SUM(C246)</f>
        <v>7500</v>
      </c>
      <c r="D245" s="82"/>
      <c r="E245" s="83"/>
      <c r="F245" s="451"/>
      <c r="G245" s="451"/>
      <c r="H245"/>
      <c r="I245"/>
      <c r="J245"/>
      <c r="K245"/>
    </row>
    <row r="246" spans="1:11" x14ac:dyDescent="0.25">
      <c r="A246" s="52" t="s">
        <v>146</v>
      </c>
      <c r="B246" s="69" t="s">
        <v>147</v>
      </c>
      <c r="C246" s="28">
        <v>7500</v>
      </c>
      <c r="D246" s="82"/>
      <c r="E246" s="83"/>
      <c r="F246" s="451"/>
      <c r="G246" s="451"/>
      <c r="H246"/>
      <c r="I246"/>
      <c r="J246"/>
      <c r="K246"/>
    </row>
    <row r="247" spans="1:11" ht="13" thickBot="1" x14ac:dyDescent="0.3">
      <c r="A247" s="52"/>
      <c r="B247" s="69"/>
      <c r="C247" s="28"/>
      <c r="D247" s="82"/>
      <c r="E247" s="83"/>
      <c r="F247" s="451"/>
      <c r="G247" s="451"/>
      <c r="H247"/>
      <c r="I247"/>
      <c r="J247"/>
      <c r="K247"/>
    </row>
    <row r="248" spans="1:11" s="217" customFormat="1" ht="13" x14ac:dyDescent="0.25">
      <c r="A248" s="1278" t="s">
        <v>441</v>
      </c>
      <c r="B248" s="1279"/>
      <c r="C248" s="1280"/>
      <c r="D248" s="315" t="s">
        <v>1</v>
      </c>
      <c r="E248" s="316">
        <v>1204</v>
      </c>
      <c r="F248" s="451"/>
      <c r="G248" s="451"/>
    </row>
    <row r="249" spans="1:11" ht="13.5" thickBot="1" x14ac:dyDescent="0.3">
      <c r="A249" s="1281"/>
      <c r="B249" s="1282"/>
      <c r="C249" s="1283"/>
      <c r="D249" s="339"/>
      <c r="E249" s="340"/>
      <c r="F249" s="451"/>
      <c r="G249" s="451"/>
      <c r="H249"/>
      <c r="I249"/>
      <c r="J249"/>
      <c r="K249"/>
    </row>
    <row r="250" spans="1:11" x14ac:dyDescent="0.25">
      <c r="A250" s="1268" t="s">
        <v>442</v>
      </c>
      <c r="B250" s="1269"/>
      <c r="C250" s="1269"/>
      <c r="D250" s="1269"/>
      <c r="E250" s="1270"/>
      <c r="F250" s="451"/>
      <c r="G250" s="451"/>
      <c r="H250"/>
      <c r="I250"/>
      <c r="J250"/>
      <c r="K250"/>
    </row>
    <row r="251" spans="1:11" x14ac:dyDescent="0.25">
      <c r="A251" s="1311"/>
      <c r="B251" s="1312"/>
      <c r="C251" s="1312"/>
      <c r="D251" s="1312"/>
      <c r="E251" s="1313"/>
      <c r="F251" s="451"/>
      <c r="G251" s="451"/>
      <c r="H251"/>
      <c r="I251"/>
      <c r="J251"/>
      <c r="K251"/>
    </row>
    <row r="252" spans="1:11" x14ac:dyDescent="0.25">
      <c r="A252" s="1311"/>
      <c r="B252" s="1312"/>
      <c r="C252" s="1312"/>
      <c r="D252" s="1312"/>
      <c r="E252" s="1313"/>
      <c r="F252" s="451"/>
      <c r="G252" s="451"/>
      <c r="H252"/>
      <c r="I252"/>
      <c r="J252"/>
      <c r="K252"/>
    </row>
    <row r="253" spans="1:11" x14ac:dyDescent="0.25">
      <c r="A253" s="1311"/>
      <c r="B253" s="1312"/>
      <c r="C253" s="1312"/>
      <c r="D253" s="1312"/>
      <c r="E253" s="1313"/>
      <c r="F253" s="451"/>
      <c r="G253" s="451"/>
      <c r="H253"/>
      <c r="I253"/>
      <c r="J253"/>
      <c r="K253"/>
    </row>
    <row r="254" spans="1:11" s="239" customFormat="1" x14ac:dyDescent="0.25">
      <c r="A254" s="1311"/>
      <c r="B254" s="1312"/>
      <c r="C254" s="1312"/>
      <c r="D254" s="1312"/>
      <c r="E254" s="1313"/>
      <c r="F254" s="451"/>
      <c r="G254" s="451"/>
    </row>
    <row r="255" spans="1:11" s="239" customFormat="1" x14ac:dyDescent="0.25">
      <c r="A255" s="1311"/>
      <c r="B255" s="1312"/>
      <c r="C255" s="1312"/>
      <c r="D255" s="1312"/>
      <c r="E255" s="1313"/>
      <c r="F255" s="451"/>
      <c r="G255" s="451"/>
    </row>
    <row r="256" spans="1:11" s="239" customFormat="1" x14ac:dyDescent="0.25">
      <c r="A256" s="1311"/>
      <c r="B256" s="1312"/>
      <c r="C256" s="1312"/>
      <c r="D256" s="1312"/>
      <c r="E256" s="1313"/>
      <c r="F256" s="451"/>
      <c r="G256" s="451"/>
    </row>
    <row r="257" spans="1:11" s="239" customFormat="1" x14ac:dyDescent="0.25">
      <c r="A257" s="1311"/>
      <c r="B257" s="1312"/>
      <c r="C257" s="1312"/>
      <c r="D257" s="1312"/>
      <c r="E257" s="1313"/>
      <c r="F257" s="451"/>
      <c r="G257" s="451"/>
    </row>
    <row r="258" spans="1:11" s="239" customFormat="1" x14ac:dyDescent="0.25">
      <c r="A258" s="1311"/>
      <c r="B258" s="1312"/>
      <c r="C258" s="1312"/>
      <c r="D258" s="1312"/>
      <c r="E258" s="1313"/>
      <c r="F258" s="451"/>
      <c r="G258" s="451"/>
    </row>
    <row r="259" spans="1:11" s="239" customFormat="1" ht="19.5" customHeight="1" thickBot="1" x14ac:dyDescent="0.3">
      <c r="A259" s="1311"/>
      <c r="B259" s="1312"/>
      <c r="C259" s="1312"/>
      <c r="D259" s="1312"/>
      <c r="E259" s="1313"/>
      <c r="F259" s="451"/>
      <c r="G259" s="451"/>
    </row>
    <row r="260" spans="1:11" s="400" customFormat="1" ht="13.5" customHeight="1" x14ac:dyDescent="0.25">
      <c r="A260" s="22" t="s">
        <v>398</v>
      </c>
      <c r="B260" s="23"/>
      <c r="C260" s="378"/>
      <c r="D260" s="402"/>
      <c r="E260" s="380"/>
      <c r="F260" s="451"/>
      <c r="G260" s="451"/>
      <c r="H260" s="238"/>
      <c r="I260" s="238"/>
      <c r="J260" s="238"/>
      <c r="K260" s="238"/>
    </row>
    <row r="261" spans="1:11" x14ac:dyDescent="0.25">
      <c r="A261" s="26" t="s">
        <v>425</v>
      </c>
      <c r="B261" s="27"/>
      <c r="C261" s="321"/>
      <c r="D261" s="344"/>
      <c r="E261" s="323"/>
      <c r="F261" s="451"/>
      <c r="G261" s="451"/>
      <c r="H261"/>
      <c r="I261"/>
      <c r="J261"/>
      <c r="K261"/>
    </row>
    <row r="262" spans="1:11" x14ac:dyDescent="0.25">
      <c r="A262" s="26" t="s">
        <v>1083</v>
      </c>
      <c r="B262" s="27"/>
      <c r="C262" s="321"/>
      <c r="D262" s="344"/>
      <c r="E262" s="323"/>
      <c r="F262" s="451"/>
      <c r="G262" s="451"/>
      <c r="H262"/>
      <c r="I262"/>
      <c r="J262"/>
      <c r="K262"/>
    </row>
    <row r="263" spans="1:11" ht="13" thickBot="1" x14ac:dyDescent="0.3">
      <c r="A263" s="30" t="s">
        <v>311</v>
      </c>
      <c r="B263" s="31"/>
      <c r="C263" s="324"/>
      <c r="D263" s="403"/>
      <c r="E263" s="326"/>
      <c r="F263" s="451"/>
      <c r="G263" s="451"/>
      <c r="H263"/>
      <c r="I263"/>
      <c r="J263"/>
      <c r="K263"/>
    </row>
    <row r="264" spans="1:11" ht="13" thickBot="1" x14ac:dyDescent="0.3">
      <c r="A264" s="34" t="s">
        <v>312</v>
      </c>
      <c r="B264" s="35"/>
      <c r="C264" s="36"/>
      <c r="D264" s="37"/>
      <c r="E264" s="38">
        <f>+C266+C296+C309</f>
        <v>2396050</v>
      </c>
      <c r="F264" s="451"/>
      <c r="G264" s="451"/>
      <c r="H264" s="449"/>
      <c r="I264"/>
      <c r="J264"/>
      <c r="K264"/>
    </row>
    <row r="265" spans="1:11" ht="13" thickBot="1" x14ac:dyDescent="0.3">
      <c r="A265" s="27"/>
      <c r="B265" s="27"/>
      <c r="C265" s="28"/>
      <c r="D265" s="28"/>
      <c r="E265" s="28"/>
      <c r="F265" s="451"/>
      <c r="G265" s="451"/>
      <c r="H265"/>
      <c r="I265"/>
      <c r="J265"/>
      <c r="K265"/>
    </row>
    <row r="266" spans="1:11" ht="13" thickBot="1" x14ac:dyDescent="0.3">
      <c r="A266" s="1290" t="s">
        <v>49</v>
      </c>
      <c r="B266" s="1291"/>
      <c r="C266" s="56">
        <f>+C269+C271+C273+C275+C283+C288+C291+C279+C267</f>
        <v>1464950</v>
      </c>
      <c r="D266" s="69"/>
      <c r="E266" s="450"/>
      <c r="F266" s="451"/>
      <c r="G266" s="451"/>
      <c r="H266"/>
      <c r="I266"/>
      <c r="J266"/>
      <c r="K266"/>
    </row>
    <row r="267" spans="1:11" s="420" customFormat="1" ht="13.5" customHeight="1" x14ac:dyDescent="0.25">
      <c r="A267" s="39" t="s">
        <v>50</v>
      </c>
      <c r="B267" s="46" t="s">
        <v>51</v>
      </c>
      <c r="C267" s="58">
        <f>SUM(C268)</f>
        <v>120500</v>
      </c>
      <c r="D267" s="415"/>
      <c r="E267" s="108"/>
      <c r="F267" s="451"/>
      <c r="G267" s="451"/>
      <c r="H267" s="418"/>
      <c r="I267" s="419"/>
      <c r="J267" s="419"/>
      <c r="K267" s="419"/>
    </row>
    <row r="268" spans="1:11" s="81" customFormat="1" ht="13.5" customHeight="1" x14ac:dyDescent="0.25">
      <c r="A268" s="27" t="s">
        <v>52</v>
      </c>
      <c r="B268" s="75" t="s">
        <v>53</v>
      </c>
      <c r="C268" s="28">
        <v>120500</v>
      </c>
      <c r="D268" s="122"/>
      <c r="E268" s="40"/>
      <c r="F268" s="451"/>
      <c r="G268" s="451"/>
    </row>
    <row r="269" spans="1:11" x14ac:dyDescent="0.25">
      <c r="A269" s="39" t="s">
        <v>150</v>
      </c>
      <c r="B269" s="68" t="s">
        <v>230</v>
      </c>
      <c r="C269" s="83">
        <f>SUM(C270:C270)</f>
        <v>15410</v>
      </c>
      <c r="D269" s="69"/>
      <c r="E269" s="69"/>
      <c r="F269" s="451"/>
      <c r="G269" s="451"/>
      <c r="H269"/>
      <c r="I269"/>
      <c r="J269"/>
      <c r="K269"/>
    </row>
    <row r="270" spans="1:11" x14ac:dyDescent="0.25">
      <c r="A270" s="27" t="s">
        <v>426</v>
      </c>
      <c r="B270" s="27" t="s">
        <v>427</v>
      </c>
      <c r="C270" s="28">
        <v>15410</v>
      </c>
      <c r="D270" s="82"/>
      <c r="E270" s="83"/>
      <c r="F270" s="451"/>
      <c r="G270" s="451"/>
      <c r="H270"/>
      <c r="I270"/>
      <c r="J270"/>
      <c r="K270"/>
    </row>
    <row r="271" spans="1:11" x14ac:dyDescent="0.25">
      <c r="A271" s="39" t="s">
        <v>54</v>
      </c>
      <c r="B271" s="68" t="s">
        <v>55</v>
      </c>
      <c r="C271" s="58">
        <f>SUM(C272)</f>
        <v>25000</v>
      </c>
      <c r="D271" s="165"/>
      <c r="E271" s="452"/>
      <c r="F271" s="451"/>
      <c r="G271" s="451"/>
      <c r="H271"/>
      <c r="I271"/>
      <c r="J271"/>
      <c r="K271"/>
    </row>
    <row r="272" spans="1:11" x14ac:dyDescent="0.25">
      <c r="A272" s="27" t="s">
        <v>56</v>
      </c>
      <c r="B272" s="27" t="s">
        <v>57</v>
      </c>
      <c r="C272" s="28">
        <v>25000</v>
      </c>
      <c r="D272" s="69"/>
      <c r="E272" s="69"/>
      <c r="F272" s="451"/>
      <c r="G272" s="451"/>
      <c r="H272"/>
      <c r="I272"/>
      <c r="J272"/>
      <c r="K272"/>
    </row>
    <row r="273" spans="1:11" x14ac:dyDescent="0.25">
      <c r="A273" s="39" t="s">
        <v>58</v>
      </c>
      <c r="B273" s="68" t="s">
        <v>59</v>
      </c>
      <c r="C273" s="58">
        <f>SUM(C274)</f>
        <v>45000</v>
      </c>
      <c r="D273" s="165"/>
      <c r="E273" s="452"/>
      <c r="F273" s="451"/>
      <c r="G273" s="451"/>
      <c r="H273"/>
      <c r="I273"/>
      <c r="J273"/>
      <c r="K273"/>
    </row>
    <row r="274" spans="1:11" x14ac:dyDescent="0.25">
      <c r="A274" s="27" t="s">
        <v>60</v>
      </c>
      <c r="B274" s="69" t="s">
        <v>61</v>
      </c>
      <c r="C274" s="28">
        <v>45000</v>
      </c>
      <c r="D274" s="69"/>
      <c r="E274" s="69"/>
      <c r="F274" s="451"/>
      <c r="G274" s="451"/>
      <c r="H274"/>
      <c r="I274"/>
      <c r="J274"/>
      <c r="K274"/>
    </row>
    <row r="275" spans="1:11" x14ac:dyDescent="0.25">
      <c r="A275" s="39" t="s">
        <v>62</v>
      </c>
      <c r="B275" s="83" t="s">
        <v>63</v>
      </c>
      <c r="C275" s="40">
        <f>SUM(C276:C278)</f>
        <v>315000</v>
      </c>
      <c r="D275" s="69"/>
      <c r="E275" s="69"/>
      <c r="F275" s="451"/>
      <c r="G275" s="451"/>
      <c r="H275"/>
      <c r="I275"/>
      <c r="J275"/>
      <c r="K275"/>
    </row>
    <row r="276" spans="1:11" x14ac:dyDescent="0.25">
      <c r="A276" s="27" t="s">
        <v>64</v>
      </c>
      <c r="B276" s="52" t="s">
        <v>65</v>
      </c>
      <c r="C276" s="28">
        <v>40000</v>
      </c>
      <c r="D276" s="69"/>
      <c r="E276" s="28"/>
      <c r="F276" s="451"/>
      <c r="G276" s="451"/>
      <c r="H276"/>
      <c r="I276"/>
      <c r="J276"/>
      <c r="K276"/>
    </row>
    <row r="277" spans="1:11" x14ac:dyDescent="0.25">
      <c r="A277" s="27" t="s">
        <v>233</v>
      </c>
      <c r="B277" s="81" t="s">
        <v>443</v>
      </c>
      <c r="C277" s="28">
        <v>250000</v>
      </c>
      <c r="D277" s="69"/>
      <c r="E277" s="27"/>
      <c r="F277" s="451"/>
      <c r="G277" s="451"/>
      <c r="H277"/>
      <c r="I277"/>
      <c r="J277"/>
      <c r="K277"/>
    </row>
    <row r="278" spans="1:11" x14ac:dyDescent="0.25">
      <c r="A278" s="27" t="s">
        <v>444</v>
      </c>
      <c r="B278" s="27" t="s">
        <v>445</v>
      </c>
      <c r="C278" s="28">
        <v>25000</v>
      </c>
      <c r="D278" s="69"/>
      <c r="E278" s="27"/>
      <c r="F278" s="451"/>
      <c r="G278" s="451"/>
      <c r="H278"/>
      <c r="I278"/>
      <c r="J278"/>
      <c r="K278"/>
    </row>
    <row r="279" spans="1:11" x14ac:dyDescent="0.25">
      <c r="A279" s="39" t="s">
        <v>428</v>
      </c>
      <c r="B279" s="39" t="s">
        <v>429</v>
      </c>
      <c r="C279" s="40">
        <f>SUM(C280:C282)</f>
        <v>540100</v>
      </c>
      <c r="D279" s="52"/>
      <c r="E279" s="27"/>
      <c r="F279" s="451"/>
      <c r="G279" s="451"/>
      <c r="H279"/>
      <c r="I279"/>
      <c r="J279"/>
      <c r="K279"/>
    </row>
    <row r="280" spans="1:11" x14ac:dyDescent="0.25">
      <c r="A280" s="27" t="s">
        <v>446</v>
      </c>
      <c r="B280" s="27" t="s">
        <v>447</v>
      </c>
      <c r="C280" s="28">
        <v>390000</v>
      </c>
      <c r="D280" s="52"/>
      <c r="E280" s="27"/>
      <c r="F280" s="451"/>
      <c r="G280" s="451"/>
      <c r="H280"/>
      <c r="I280"/>
      <c r="J280"/>
      <c r="K280"/>
    </row>
    <row r="281" spans="1:11" x14ac:dyDescent="0.25">
      <c r="A281" s="27" t="s">
        <v>430</v>
      </c>
      <c r="B281" s="27" t="s">
        <v>431</v>
      </c>
      <c r="C281" s="28">
        <v>28600</v>
      </c>
      <c r="D281" s="52"/>
      <c r="E281" s="27"/>
      <c r="F281" s="451"/>
      <c r="G281" s="451"/>
      <c r="H281"/>
      <c r="I281"/>
      <c r="J281"/>
      <c r="K281"/>
    </row>
    <row r="282" spans="1:11" x14ac:dyDescent="0.25">
      <c r="A282" s="27" t="s">
        <v>432</v>
      </c>
      <c r="B282" s="27" t="s">
        <v>433</v>
      </c>
      <c r="C282" s="28">
        <v>121500</v>
      </c>
      <c r="D282" s="69"/>
      <c r="E282" s="69"/>
      <c r="F282" s="451"/>
      <c r="G282" s="451"/>
      <c r="H282"/>
      <c r="I282"/>
      <c r="J282"/>
      <c r="K282"/>
    </row>
    <row r="283" spans="1:11" x14ac:dyDescent="0.25">
      <c r="A283" s="68" t="s">
        <v>66</v>
      </c>
      <c r="B283" s="83" t="s">
        <v>154</v>
      </c>
      <c r="C283" s="40">
        <f>SUM(C284:C287)</f>
        <v>50040</v>
      </c>
      <c r="D283" s="69"/>
      <c r="E283" s="28"/>
      <c r="F283" s="451"/>
      <c r="G283" s="451"/>
      <c r="H283"/>
      <c r="I283"/>
      <c r="J283"/>
      <c r="K283"/>
    </row>
    <row r="284" spans="1:11" x14ac:dyDescent="0.25">
      <c r="A284" s="52" t="s">
        <v>68</v>
      </c>
      <c r="B284" s="81" t="s">
        <v>69</v>
      </c>
      <c r="C284" s="28">
        <v>10440</v>
      </c>
      <c r="D284" s="52"/>
      <c r="E284" s="27"/>
      <c r="F284" s="451"/>
      <c r="G284" s="451"/>
      <c r="H284"/>
      <c r="I284"/>
      <c r="J284"/>
      <c r="K284"/>
    </row>
    <row r="285" spans="1:11" x14ac:dyDescent="0.25">
      <c r="A285" s="52" t="s">
        <v>434</v>
      </c>
      <c r="B285" s="27" t="s">
        <v>435</v>
      </c>
      <c r="C285" s="28">
        <v>19900</v>
      </c>
      <c r="D285" s="52"/>
      <c r="E285" s="27"/>
      <c r="F285" s="451"/>
      <c r="G285" s="451"/>
      <c r="H285"/>
      <c r="I285"/>
      <c r="J285"/>
      <c r="K285"/>
    </row>
    <row r="286" spans="1:11" x14ac:dyDescent="0.25">
      <c r="A286" s="52" t="s">
        <v>204</v>
      </c>
      <c r="B286" s="69" t="s">
        <v>205</v>
      </c>
      <c r="C286" s="28">
        <v>11900</v>
      </c>
      <c r="D286" s="69"/>
      <c r="E286" s="28"/>
      <c r="F286" s="451"/>
      <c r="G286" s="451"/>
      <c r="H286"/>
      <c r="I286"/>
      <c r="J286"/>
      <c r="K286"/>
    </row>
    <row r="287" spans="1:11" x14ac:dyDescent="0.25">
      <c r="A287" s="52" t="s">
        <v>70</v>
      </c>
      <c r="B287" s="81" t="s">
        <v>71</v>
      </c>
      <c r="C287" s="28">
        <v>7800</v>
      </c>
      <c r="D287" s="69"/>
      <c r="E287" s="28"/>
      <c r="F287" s="451"/>
      <c r="G287" s="451"/>
      <c r="H287"/>
      <c r="I287"/>
      <c r="J287"/>
      <c r="K287"/>
    </row>
    <row r="288" spans="1:11" x14ac:dyDescent="0.25">
      <c r="A288" s="68" t="s">
        <v>78</v>
      </c>
      <c r="B288" s="68" t="s">
        <v>79</v>
      </c>
      <c r="C288" s="40">
        <f>SUM(C289:C290)</f>
        <v>61400</v>
      </c>
      <c r="D288" s="69"/>
      <c r="E288" s="69"/>
      <c r="F288" s="451"/>
      <c r="G288" s="451"/>
      <c r="H288"/>
      <c r="I288"/>
      <c r="J288"/>
      <c r="K288"/>
    </row>
    <row r="289" spans="1:11" s="217" customFormat="1" x14ac:dyDescent="0.25">
      <c r="A289" s="27" t="s">
        <v>82</v>
      </c>
      <c r="B289" s="28" t="s">
        <v>83</v>
      </c>
      <c r="C289" s="28">
        <v>45600</v>
      </c>
      <c r="D289" s="28"/>
      <c r="E289" s="28"/>
      <c r="F289" s="451"/>
      <c r="G289" s="451"/>
    </row>
    <row r="290" spans="1:11" s="217" customFormat="1" x14ac:dyDescent="0.25">
      <c r="A290" s="27" t="s">
        <v>344</v>
      </c>
      <c r="B290" s="453" t="s">
        <v>345</v>
      </c>
      <c r="C290" s="28">
        <v>15800</v>
      </c>
      <c r="D290" s="28"/>
      <c r="E290" s="28"/>
      <c r="F290" s="451"/>
      <c r="G290" s="451"/>
    </row>
    <row r="291" spans="1:11" x14ac:dyDescent="0.25">
      <c r="A291" s="68" t="s">
        <v>84</v>
      </c>
      <c r="B291" s="83" t="s">
        <v>273</v>
      </c>
      <c r="C291" s="40">
        <f>SUM(C292:C294)</f>
        <v>292500</v>
      </c>
      <c r="D291" s="69"/>
      <c r="E291" s="69"/>
      <c r="F291" s="451"/>
      <c r="G291" s="451"/>
      <c r="H291"/>
      <c r="I291"/>
      <c r="J291"/>
      <c r="K291"/>
    </row>
    <row r="292" spans="1:11" x14ac:dyDescent="0.25">
      <c r="A292" s="52" t="s">
        <v>448</v>
      </c>
      <c r="B292" s="27" t="s">
        <v>87</v>
      </c>
      <c r="C292" s="28">
        <v>42600</v>
      </c>
      <c r="D292" s="69"/>
      <c r="E292" s="69"/>
      <c r="F292" s="451"/>
      <c r="G292" s="451"/>
      <c r="H292"/>
      <c r="I292"/>
      <c r="J292"/>
      <c r="K292"/>
    </row>
    <row r="293" spans="1:11" ht="13" x14ac:dyDescent="0.3">
      <c r="A293" s="52" t="s">
        <v>183</v>
      </c>
      <c r="B293" s="421" t="s">
        <v>436</v>
      </c>
      <c r="C293" s="28">
        <v>174000</v>
      </c>
      <c r="D293" s="69"/>
      <c r="E293" s="69"/>
      <c r="F293" s="451"/>
      <c r="G293" s="451"/>
      <c r="H293"/>
      <c r="I293"/>
      <c r="J293"/>
      <c r="K293"/>
    </row>
    <row r="294" spans="1:11" x14ac:dyDescent="0.25">
      <c r="A294" s="52" t="s">
        <v>274</v>
      </c>
      <c r="B294" s="69" t="s">
        <v>85</v>
      </c>
      <c r="C294" s="28">
        <v>75900</v>
      </c>
      <c r="D294" s="69"/>
      <c r="E294" s="69"/>
      <c r="F294" s="451"/>
      <c r="G294" s="451"/>
      <c r="H294"/>
      <c r="I294"/>
      <c r="J294"/>
      <c r="K294"/>
    </row>
    <row r="295" spans="1:11" ht="13" thickBot="1" x14ac:dyDescent="0.3">
      <c r="A295" s="52"/>
      <c r="B295" s="69"/>
      <c r="C295" s="69"/>
      <c r="D295" s="69"/>
      <c r="E295" s="69"/>
      <c r="F295" s="451"/>
      <c r="G295" s="451"/>
      <c r="H295"/>
      <c r="I295"/>
      <c r="J295"/>
      <c r="K295"/>
    </row>
    <row r="296" spans="1:11" ht="13" thickBot="1" x14ac:dyDescent="0.3">
      <c r="A296" s="1274" t="s">
        <v>93</v>
      </c>
      <c r="B296" s="1275"/>
      <c r="C296" s="87">
        <f>+C297+C301+C304</f>
        <v>602590</v>
      </c>
      <c r="D296" s="69"/>
      <c r="E296" s="69"/>
      <c r="F296" s="451"/>
      <c r="G296" s="451"/>
      <c r="H296"/>
      <c r="I296"/>
      <c r="J296"/>
      <c r="K296"/>
    </row>
    <row r="297" spans="1:11" x14ac:dyDescent="0.25">
      <c r="A297" s="39" t="s">
        <v>158</v>
      </c>
      <c r="B297" s="39" t="s">
        <v>101</v>
      </c>
      <c r="C297" s="83">
        <f>SUM(C298:C300)</f>
        <v>85410</v>
      </c>
      <c r="D297" s="69"/>
      <c r="E297" s="69"/>
      <c r="F297" s="451"/>
      <c r="G297" s="451"/>
      <c r="H297"/>
      <c r="I297"/>
      <c r="J297"/>
      <c r="K297"/>
    </row>
    <row r="298" spans="1:11" x14ac:dyDescent="0.25">
      <c r="A298" s="52" t="s">
        <v>437</v>
      </c>
      <c r="B298" s="27" t="s">
        <v>438</v>
      </c>
      <c r="C298" s="28">
        <v>26640</v>
      </c>
      <c r="D298" s="52"/>
      <c r="E298" s="52"/>
      <c r="F298" s="451"/>
      <c r="G298" s="451"/>
      <c r="H298"/>
      <c r="I298"/>
      <c r="J298"/>
      <c r="K298"/>
    </row>
    <row r="299" spans="1:11" x14ac:dyDescent="0.25">
      <c r="A299" s="27" t="s">
        <v>208</v>
      </c>
      <c r="B299" s="27" t="s">
        <v>368</v>
      </c>
      <c r="C299" s="28">
        <v>13450</v>
      </c>
      <c r="D299" s="69"/>
      <c r="E299" s="28"/>
      <c r="F299" s="451"/>
      <c r="G299" s="451"/>
      <c r="H299"/>
      <c r="I299"/>
      <c r="J299"/>
      <c r="K299"/>
    </row>
    <row r="300" spans="1:11" x14ac:dyDescent="0.25">
      <c r="A300" s="27" t="s">
        <v>104</v>
      </c>
      <c r="B300" s="27" t="s">
        <v>105</v>
      </c>
      <c r="C300" s="28">
        <v>45320</v>
      </c>
      <c r="D300" s="82"/>
      <c r="E300" s="83"/>
      <c r="F300" s="451"/>
      <c r="G300" s="451"/>
      <c r="H300"/>
      <c r="I300"/>
      <c r="J300"/>
      <c r="K300"/>
    </row>
    <row r="301" spans="1:11" x14ac:dyDescent="0.25">
      <c r="A301" s="39" t="s">
        <v>106</v>
      </c>
      <c r="B301" s="39" t="s">
        <v>107</v>
      </c>
      <c r="C301" s="40">
        <f>SUM(C302:C303)</f>
        <v>165000</v>
      </c>
      <c r="D301" s="82"/>
      <c r="E301" s="83"/>
      <c r="F301" s="451"/>
      <c r="G301" s="451"/>
      <c r="H301"/>
      <c r="I301"/>
      <c r="J301"/>
      <c r="K301"/>
    </row>
    <row r="302" spans="1:11" x14ac:dyDescent="0.25">
      <c r="A302" s="27" t="s">
        <v>108</v>
      </c>
      <c r="B302" s="89" t="s">
        <v>109</v>
      </c>
      <c r="C302" s="28">
        <v>15000</v>
      </c>
      <c r="D302" s="28"/>
      <c r="E302" s="69"/>
      <c r="F302" s="451"/>
      <c r="G302" s="451"/>
      <c r="H302"/>
      <c r="I302"/>
      <c r="J302"/>
      <c r="K302"/>
    </row>
    <row r="303" spans="1:11" x14ac:dyDescent="0.25">
      <c r="A303" s="52" t="s">
        <v>110</v>
      </c>
      <c r="B303" s="28" t="s">
        <v>111</v>
      </c>
      <c r="C303" s="28">
        <v>150000</v>
      </c>
      <c r="D303"/>
      <c r="E303" s="52"/>
      <c r="F303" s="451"/>
      <c r="G303" s="451"/>
      <c r="H303"/>
      <c r="I303"/>
      <c r="J303"/>
      <c r="K303"/>
    </row>
    <row r="304" spans="1:11" x14ac:dyDescent="0.25">
      <c r="A304" s="39" t="s">
        <v>119</v>
      </c>
      <c r="B304" s="40" t="s">
        <v>122</v>
      </c>
      <c r="C304" s="40">
        <f>SUM(C305:C307)</f>
        <v>352180</v>
      </c>
      <c r="D304" s="69"/>
      <c r="E304" s="69"/>
      <c r="F304" s="451"/>
      <c r="G304" s="451"/>
      <c r="H304"/>
      <c r="I304"/>
      <c r="J304"/>
      <c r="K304"/>
    </row>
    <row r="305" spans="1:11" ht="13" x14ac:dyDescent="0.25">
      <c r="A305" s="27" t="s">
        <v>121</v>
      </c>
      <c r="B305" s="28" t="s">
        <v>122</v>
      </c>
      <c r="C305" s="28">
        <v>35200</v>
      </c>
      <c r="D305" s="28"/>
      <c r="E305" s="161"/>
      <c r="F305" s="451"/>
      <c r="G305" s="451"/>
      <c r="H305"/>
      <c r="I305"/>
      <c r="J305"/>
      <c r="K305"/>
    </row>
    <row r="306" spans="1:11" ht="13" x14ac:dyDescent="0.25">
      <c r="A306" s="27" t="s">
        <v>123</v>
      </c>
      <c r="B306" s="28" t="s">
        <v>124</v>
      </c>
      <c r="C306" s="28">
        <v>32430</v>
      </c>
      <c r="D306" s="161"/>
      <c r="E306" s="161"/>
      <c r="F306" s="451"/>
      <c r="G306" s="451"/>
      <c r="H306"/>
      <c r="I306"/>
      <c r="J306"/>
      <c r="K306"/>
    </row>
    <row r="307" spans="1:11" ht="13" x14ac:dyDescent="0.25">
      <c r="A307" s="27" t="s">
        <v>127</v>
      </c>
      <c r="B307" s="28" t="s">
        <v>120</v>
      </c>
      <c r="C307" s="28">
        <v>284550</v>
      </c>
      <c r="D307" s="40"/>
      <c r="E307" s="230"/>
      <c r="F307" s="451"/>
      <c r="G307" s="451"/>
      <c r="H307"/>
      <c r="I307"/>
      <c r="J307"/>
      <c r="K307"/>
    </row>
    <row r="308" spans="1:11" ht="13" thickBot="1" x14ac:dyDescent="0.3">
      <c r="A308" s="27"/>
      <c r="B308" s="27"/>
      <c r="C308" s="28"/>
      <c r="D308" s="28"/>
      <c r="E308" s="69"/>
      <c r="F308" s="451"/>
      <c r="G308" s="451"/>
      <c r="H308"/>
      <c r="I308"/>
      <c r="J308"/>
      <c r="K308"/>
    </row>
    <row r="309" spans="1:11" ht="13" thickBot="1" x14ac:dyDescent="0.3">
      <c r="A309" s="1305" t="s">
        <v>135</v>
      </c>
      <c r="B309" s="1306"/>
      <c r="C309" s="144">
        <f>C310+C312+C314</f>
        <v>328510</v>
      </c>
      <c r="D309" s="52"/>
      <c r="E309" s="69"/>
      <c r="F309" s="451"/>
      <c r="G309" s="451"/>
      <c r="H309"/>
      <c r="I309"/>
      <c r="J309"/>
      <c r="K309"/>
    </row>
    <row r="310" spans="1:11" x14ac:dyDescent="0.25">
      <c r="A310" s="68" t="s">
        <v>369</v>
      </c>
      <c r="B310" s="46" t="s">
        <v>370</v>
      </c>
      <c r="C310" s="58">
        <f>SUM(C311)</f>
        <v>257000</v>
      </c>
      <c r="D310" s="124"/>
      <c r="E310" s="83"/>
      <c r="F310" s="451"/>
      <c r="G310" s="451"/>
      <c r="H310"/>
      <c r="I310"/>
      <c r="J310"/>
      <c r="K310"/>
    </row>
    <row r="311" spans="1:11" x14ac:dyDescent="0.25">
      <c r="A311" s="52" t="s">
        <v>439</v>
      </c>
      <c r="B311" s="27" t="s">
        <v>440</v>
      </c>
      <c r="C311" s="28">
        <v>257000</v>
      </c>
      <c r="D311"/>
      <c r="E311" s="107"/>
      <c r="F311" s="451"/>
      <c r="G311" s="451"/>
      <c r="H311"/>
      <c r="I311"/>
      <c r="J311"/>
      <c r="K311"/>
    </row>
    <row r="312" spans="1:11" x14ac:dyDescent="0.25">
      <c r="A312" s="68" t="s">
        <v>136</v>
      </c>
      <c r="B312" s="46" t="s">
        <v>137</v>
      </c>
      <c r="C312" s="40">
        <f>SUM(C313)</f>
        <v>51510</v>
      </c>
      <c r="D312" s="82"/>
      <c r="E312" s="82"/>
      <c r="F312" s="451"/>
      <c r="G312" s="451"/>
      <c r="H312"/>
      <c r="I312"/>
      <c r="J312"/>
      <c r="K312"/>
    </row>
    <row r="313" spans="1:11" x14ac:dyDescent="0.25">
      <c r="A313" s="52" t="s">
        <v>138</v>
      </c>
      <c r="B313" s="69" t="s">
        <v>286</v>
      </c>
      <c r="C313" s="28">
        <v>51510</v>
      </c>
      <c r="D313" s="124"/>
      <c r="E313" s="83"/>
      <c r="F313" s="451"/>
      <c r="G313" s="451"/>
      <c r="H313"/>
      <c r="I313"/>
      <c r="J313"/>
      <c r="K313"/>
    </row>
    <row r="314" spans="1:11" x14ac:dyDescent="0.25">
      <c r="A314" s="68" t="s">
        <v>144</v>
      </c>
      <c r="B314" s="83" t="s">
        <v>318</v>
      </c>
      <c r="C314" s="40">
        <f>SUM(C315)</f>
        <v>20000</v>
      </c>
      <c r="D314" s="82"/>
      <c r="E314" s="83"/>
      <c r="F314" s="451"/>
      <c r="G314" s="451"/>
      <c r="H314"/>
      <c r="I314"/>
      <c r="J314"/>
      <c r="K314"/>
    </row>
    <row r="315" spans="1:11" x14ac:dyDescent="0.25">
      <c r="A315" s="52" t="s">
        <v>146</v>
      </c>
      <c r="B315" s="69" t="s">
        <v>147</v>
      </c>
      <c r="C315" s="28">
        <v>20000</v>
      </c>
      <c r="D315" s="82"/>
      <c r="E315" s="83"/>
      <c r="F315" s="451"/>
      <c r="G315" s="451"/>
      <c r="H315"/>
      <c r="I315"/>
      <c r="J315"/>
      <c r="K315"/>
    </row>
    <row r="316" spans="1:11" ht="13" thickBot="1" x14ac:dyDescent="0.3">
      <c r="A316" s="52"/>
      <c r="B316" s="69"/>
      <c r="C316" s="28"/>
      <c r="D316" s="82"/>
      <c r="E316" s="83"/>
      <c r="F316" s="451"/>
      <c r="G316" s="451"/>
      <c r="H316"/>
      <c r="I316"/>
      <c r="J316"/>
      <c r="K316"/>
    </row>
    <row r="317" spans="1:11" ht="13" x14ac:dyDescent="0.25">
      <c r="A317" s="10" t="s">
        <v>449</v>
      </c>
      <c r="B317" s="11"/>
      <c r="C317" s="335"/>
      <c r="D317" s="315" t="s">
        <v>1</v>
      </c>
      <c r="E317" s="316">
        <v>1205</v>
      </c>
      <c r="F317" s="451"/>
      <c r="G317" s="451"/>
      <c r="H317"/>
      <c r="I317"/>
      <c r="J317"/>
      <c r="K317"/>
    </row>
    <row r="318" spans="1:11" ht="13.5" thickBot="1" x14ac:dyDescent="0.3">
      <c r="A318" s="15"/>
      <c r="B318" s="16"/>
      <c r="C318" s="338"/>
      <c r="D318" s="339"/>
      <c r="E318" s="340"/>
      <c r="F318" s="451"/>
      <c r="G318" s="451"/>
      <c r="H318"/>
      <c r="I318"/>
      <c r="J318"/>
      <c r="K318"/>
    </row>
    <row r="319" spans="1:11" x14ac:dyDescent="0.25">
      <c r="A319" s="1268" t="s">
        <v>450</v>
      </c>
      <c r="B319" s="1269"/>
      <c r="C319" s="1269"/>
      <c r="D319" s="1269"/>
      <c r="E319" s="1270"/>
      <c r="F319" s="451"/>
      <c r="G319" s="451"/>
      <c r="H319"/>
      <c r="I319"/>
      <c r="J319"/>
      <c r="K319"/>
    </row>
    <row r="320" spans="1:11" x14ac:dyDescent="0.25">
      <c r="A320" s="1311"/>
      <c r="B320" s="1312"/>
      <c r="C320" s="1312"/>
      <c r="D320" s="1312"/>
      <c r="E320" s="1313"/>
      <c r="F320" s="451"/>
      <c r="G320" s="451"/>
      <c r="H320"/>
      <c r="I320"/>
      <c r="J320"/>
      <c r="K320"/>
    </row>
    <row r="321" spans="1:11" x14ac:dyDescent="0.25">
      <c r="A321" s="1311"/>
      <c r="B321" s="1312"/>
      <c r="C321" s="1312"/>
      <c r="D321" s="1312"/>
      <c r="E321" s="1313"/>
      <c r="F321" s="451"/>
      <c r="G321" s="451"/>
      <c r="H321"/>
      <c r="I321"/>
      <c r="J321"/>
      <c r="K321"/>
    </row>
    <row r="322" spans="1:11" ht="13" thickBot="1" x14ac:dyDescent="0.3">
      <c r="A322" s="1271"/>
      <c r="B322" s="1272"/>
      <c r="C322" s="1272"/>
      <c r="D322" s="1272"/>
      <c r="E322" s="1273"/>
      <c r="F322" s="451"/>
      <c r="G322" s="451"/>
      <c r="H322"/>
      <c r="I322"/>
      <c r="J322"/>
      <c r="K322"/>
    </row>
    <row r="323" spans="1:11" x14ac:dyDescent="0.25">
      <c r="A323" s="26" t="s">
        <v>398</v>
      </c>
      <c r="B323" s="27"/>
      <c r="C323" s="321"/>
      <c r="D323" s="344"/>
      <c r="E323" s="323"/>
      <c r="F323" s="451"/>
      <c r="G323" s="451"/>
      <c r="H323"/>
      <c r="I323"/>
      <c r="J323"/>
      <c r="K323"/>
    </row>
    <row r="324" spans="1:11" x14ac:dyDescent="0.25">
      <c r="A324" s="26" t="s">
        <v>425</v>
      </c>
      <c r="B324" s="27"/>
      <c r="C324" s="321"/>
      <c r="D324" s="344"/>
      <c r="E324" s="323"/>
      <c r="F324" s="451"/>
      <c r="G324" s="451"/>
      <c r="H324"/>
      <c r="I324"/>
      <c r="J324"/>
      <c r="K324"/>
    </row>
    <row r="325" spans="1:11" s="217" customFormat="1" x14ac:dyDescent="0.25">
      <c r="A325" s="26" t="s">
        <v>1084</v>
      </c>
      <c r="B325" s="27"/>
      <c r="C325" s="321"/>
      <c r="D325" s="344"/>
      <c r="E325" s="323"/>
      <c r="F325" s="451"/>
      <c r="G325" s="451"/>
    </row>
    <row r="326" spans="1:11" ht="13" thickBot="1" x14ac:dyDescent="0.3">
      <c r="A326" s="26" t="s">
        <v>311</v>
      </c>
      <c r="B326" s="31"/>
      <c r="C326" s="324"/>
      <c r="D326" s="403"/>
      <c r="E326" s="326"/>
      <c r="F326" s="451"/>
      <c r="G326" s="451"/>
      <c r="H326"/>
      <c r="I326"/>
      <c r="J326"/>
      <c r="K326"/>
    </row>
    <row r="327" spans="1:11" ht="13" thickBot="1" x14ac:dyDescent="0.3">
      <c r="A327" s="34" t="s">
        <v>312</v>
      </c>
      <c r="B327" s="35"/>
      <c r="C327" s="36"/>
      <c r="D327" s="37"/>
      <c r="E327" s="38">
        <f>+C329+C356+C374</f>
        <v>8887010</v>
      </c>
      <c r="F327" s="451"/>
      <c r="G327" s="451"/>
      <c r="H327" s="449"/>
      <c r="I327"/>
      <c r="J327"/>
      <c r="K327"/>
    </row>
    <row r="328" spans="1:11" ht="13" thickBot="1" x14ac:dyDescent="0.3">
      <c r="A328" s="27"/>
      <c r="B328" s="27"/>
      <c r="C328" s="28"/>
      <c r="D328" s="28"/>
      <c r="E328" s="28"/>
      <c r="F328" s="451"/>
      <c r="G328" s="451"/>
      <c r="H328"/>
      <c r="I328"/>
      <c r="J328"/>
      <c r="K328"/>
    </row>
    <row r="329" spans="1:11" ht="13" thickBot="1" x14ac:dyDescent="0.3">
      <c r="A329" s="1290" t="s">
        <v>49</v>
      </c>
      <c r="B329" s="1291"/>
      <c r="C329" s="56">
        <f>+C335+C333+C337+C343+C347+C351+C339+C330</f>
        <v>6252220</v>
      </c>
      <c r="D329" s="69"/>
      <c r="E329" s="450"/>
      <c r="F329" s="451"/>
      <c r="G329" s="451"/>
      <c r="H329"/>
      <c r="I329"/>
      <c r="J329"/>
      <c r="K329"/>
    </row>
    <row r="330" spans="1:11" s="420" customFormat="1" ht="13.5" customHeight="1" x14ac:dyDescent="0.25">
      <c r="A330" s="39" t="s">
        <v>50</v>
      </c>
      <c r="B330" s="46" t="s">
        <v>51</v>
      </c>
      <c r="C330" s="58">
        <f>SUM(C331:C332)</f>
        <v>3193000</v>
      </c>
      <c r="D330" s="415"/>
      <c r="E330" s="108"/>
      <c r="F330" s="451"/>
      <c r="G330" s="451"/>
      <c r="H330" s="418"/>
      <c r="I330" s="419"/>
      <c r="J330" s="419"/>
      <c r="K330" s="419"/>
    </row>
    <row r="331" spans="1:11" s="81" customFormat="1" ht="13.5" customHeight="1" x14ac:dyDescent="0.25">
      <c r="A331" s="27" t="s">
        <v>52</v>
      </c>
      <c r="B331" s="75" t="s">
        <v>53</v>
      </c>
      <c r="C331" s="28">
        <v>93000</v>
      </c>
      <c r="D331" s="122"/>
      <c r="E331" s="40"/>
      <c r="F331" s="451"/>
      <c r="G331" s="451"/>
    </row>
    <row r="332" spans="1:11" x14ac:dyDescent="0.25">
      <c r="A332" s="27" t="s">
        <v>451</v>
      </c>
      <c r="B332" s="52" t="s">
        <v>452</v>
      </c>
      <c r="C332" s="28">
        <v>3100000</v>
      </c>
      <c r="D332" s="165"/>
      <c r="E332" s="69"/>
      <c r="F332" s="451"/>
      <c r="G332" s="451"/>
      <c r="H332"/>
      <c r="I332"/>
      <c r="J332"/>
      <c r="K332"/>
    </row>
    <row r="333" spans="1:11" x14ac:dyDescent="0.25">
      <c r="A333" s="39" t="s">
        <v>54</v>
      </c>
      <c r="B333" s="68" t="s">
        <v>55</v>
      </c>
      <c r="C333" s="58">
        <f>SUM(C334)</f>
        <v>77340</v>
      </c>
      <c r="D333" s="165"/>
      <c r="E333" s="452"/>
      <c r="F333" s="451"/>
      <c r="G333" s="451"/>
      <c r="H333"/>
      <c r="I333"/>
      <c r="J333"/>
      <c r="K333"/>
    </row>
    <row r="334" spans="1:11" x14ac:dyDescent="0.25">
      <c r="A334" s="27" t="s">
        <v>56</v>
      </c>
      <c r="B334" s="27" t="s">
        <v>57</v>
      </c>
      <c r="C334" s="28">
        <v>77340</v>
      </c>
      <c r="D334" s="69"/>
      <c r="E334" s="69"/>
      <c r="F334" s="451"/>
      <c r="G334" s="451"/>
      <c r="H334"/>
      <c r="I334"/>
      <c r="J334"/>
      <c r="K334"/>
    </row>
    <row r="335" spans="1:11" x14ac:dyDescent="0.25">
      <c r="A335" s="39" t="s">
        <v>58</v>
      </c>
      <c r="B335" s="68" t="s">
        <v>59</v>
      </c>
      <c r="C335" s="58">
        <f>SUM(C336)</f>
        <v>12000</v>
      </c>
      <c r="D335" s="165"/>
      <c r="E335" s="452"/>
      <c r="F335" s="451"/>
      <c r="G335" s="451"/>
      <c r="H335"/>
      <c r="I335"/>
      <c r="J335"/>
      <c r="K335"/>
    </row>
    <row r="336" spans="1:11" x14ac:dyDescent="0.25">
      <c r="A336" s="27" t="s">
        <v>60</v>
      </c>
      <c r="B336" s="69" t="s">
        <v>61</v>
      </c>
      <c r="C336" s="28">
        <v>12000</v>
      </c>
      <c r="D336" s="69"/>
      <c r="E336" s="69"/>
      <c r="F336" s="451"/>
      <c r="G336" s="451"/>
      <c r="H336"/>
      <c r="I336"/>
      <c r="J336"/>
      <c r="K336"/>
    </row>
    <row r="337" spans="1:11" x14ac:dyDescent="0.25">
      <c r="A337" s="39" t="s">
        <v>62</v>
      </c>
      <c r="B337" s="83" t="s">
        <v>63</v>
      </c>
      <c r="C337" s="40">
        <f>SUM(C338:C338)</f>
        <v>24000</v>
      </c>
      <c r="D337" s="69"/>
      <c r="E337" s="69"/>
      <c r="F337" s="451"/>
      <c r="G337" s="451"/>
      <c r="H337"/>
      <c r="I337"/>
      <c r="J337"/>
      <c r="K337"/>
    </row>
    <row r="338" spans="1:11" x14ac:dyDescent="0.25">
      <c r="A338" s="27" t="s">
        <v>64</v>
      </c>
      <c r="B338" s="52" t="s">
        <v>65</v>
      </c>
      <c r="C338" s="28">
        <v>24000</v>
      </c>
      <c r="D338" s="69"/>
      <c r="E338" s="69"/>
      <c r="F338" s="451"/>
      <c r="G338" s="451"/>
      <c r="H338"/>
      <c r="I338"/>
      <c r="J338"/>
      <c r="K338"/>
    </row>
    <row r="339" spans="1:11" x14ac:dyDescent="0.25">
      <c r="A339" s="68" t="s">
        <v>428</v>
      </c>
      <c r="B339" s="39" t="s">
        <v>429</v>
      </c>
      <c r="C339" s="40">
        <f>SUM(C340:C342)</f>
        <v>1332900</v>
      </c>
      <c r="D339" s="52"/>
      <c r="E339" s="27"/>
      <c r="F339" s="451"/>
      <c r="G339" s="451"/>
      <c r="H339"/>
      <c r="I339"/>
      <c r="J339"/>
      <c r="K339"/>
    </row>
    <row r="340" spans="1:11" x14ac:dyDescent="0.25">
      <c r="A340" s="52" t="s">
        <v>430</v>
      </c>
      <c r="B340" s="27" t="s">
        <v>431</v>
      </c>
      <c r="C340" s="28">
        <v>290800</v>
      </c>
      <c r="D340" s="52"/>
      <c r="E340" s="27"/>
      <c r="F340" s="451"/>
      <c r="G340" s="451"/>
      <c r="H340"/>
      <c r="I340"/>
      <c r="J340"/>
      <c r="K340"/>
    </row>
    <row r="341" spans="1:11" x14ac:dyDescent="0.25">
      <c r="A341" s="52" t="s">
        <v>432</v>
      </c>
      <c r="B341" s="27" t="s">
        <v>433</v>
      </c>
      <c r="C341" s="28">
        <v>92100</v>
      </c>
      <c r="D341" s="69"/>
      <c r="E341" s="69"/>
      <c r="F341" s="451"/>
      <c r="G341" s="451"/>
      <c r="H341"/>
      <c r="I341"/>
      <c r="J341"/>
      <c r="K341"/>
    </row>
    <row r="342" spans="1:11" x14ac:dyDescent="0.25">
      <c r="A342" s="27" t="s">
        <v>453</v>
      </c>
      <c r="B342" s="27" t="s">
        <v>454</v>
      </c>
      <c r="C342" s="28">
        <v>950000</v>
      </c>
      <c r="D342" s="52"/>
      <c r="E342" s="27"/>
      <c r="F342" s="451"/>
      <c r="G342" s="451"/>
      <c r="H342"/>
      <c r="I342"/>
      <c r="J342"/>
      <c r="K342"/>
    </row>
    <row r="343" spans="1:11" x14ac:dyDescent="0.25">
      <c r="A343" s="68" t="s">
        <v>66</v>
      </c>
      <c r="B343" s="83" t="s">
        <v>154</v>
      </c>
      <c r="C343" s="40">
        <f>SUM(C344:C346)</f>
        <v>105490</v>
      </c>
      <c r="D343" s="69"/>
      <c r="E343" s="69"/>
      <c r="F343" s="451"/>
      <c r="G343" s="451"/>
      <c r="H343"/>
      <c r="I343"/>
      <c r="J343"/>
      <c r="K343"/>
    </row>
    <row r="344" spans="1:11" x14ac:dyDescent="0.25">
      <c r="A344" s="52" t="s">
        <v>434</v>
      </c>
      <c r="B344" s="27" t="s">
        <v>435</v>
      </c>
      <c r="C344" s="28">
        <v>12740</v>
      </c>
      <c r="D344" s="52"/>
      <c r="E344" s="52"/>
      <c r="F344" s="451"/>
      <c r="G344" s="451"/>
      <c r="H344"/>
      <c r="I344"/>
      <c r="J344"/>
      <c r="K344"/>
    </row>
    <row r="345" spans="1:11" x14ac:dyDescent="0.25">
      <c r="A345" s="52" t="s">
        <v>204</v>
      </c>
      <c r="B345" s="69" t="s">
        <v>205</v>
      </c>
      <c r="C345" s="28">
        <v>50000</v>
      </c>
      <c r="D345" s="52"/>
      <c r="E345" s="52"/>
      <c r="F345" s="451"/>
      <c r="G345" s="451"/>
      <c r="H345"/>
      <c r="I345"/>
      <c r="J345"/>
      <c r="K345"/>
    </row>
    <row r="346" spans="1:11" x14ac:dyDescent="0.25">
      <c r="A346" s="52" t="s">
        <v>178</v>
      </c>
      <c r="B346" s="81" t="s">
        <v>179</v>
      </c>
      <c r="C346" s="28">
        <v>42750</v>
      </c>
      <c r="D346" s="52"/>
      <c r="E346" s="52"/>
      <c r="F346" s="451"/>
      <c r="G346" s="451"/>
      <c r="H346"/>
      <c r="I346"/>
      <c r="J346"/>
      <c r="K346"/>
    </row>
    <row r="347" spans="1:11" x14ac:dyDescent="0.25">
      <c r="A347" s="68" t="s">
        <v>78</v>
      </c>
      <c r="B347" s="68" t="s">
        <v>79</v>
      </c>
      <c r="C347" s="40">
        <f>SUM(C348:C350)</f>
        <v>803790</v>
      </c>
      <c r="D347" s="69"/>
      <c r="E347" s="69"/>
      <c r="F347" s="451"/>
      <c r="G347" s="451"/>
      <c r="H347"/>
      <c r="I347"/>
      <c r="J347"/>
      <c r="K347"/>
    </row>
    <row r="348" spans="1:11" x14ac:dyDescent="0.25">
      <c r="A348" s="27" t="s">
        <v>80</v>
      </c>
      <c r="B348" s="81" t="s">
        <v>81</v>
      </c>
      <c r="C348" s="28">
        <v>272970</v>
      </c>
      <c r="D348" s="69"/>
      <c r="E348" s="69"/>
      <c r="F348" s="451"/>
      <c r="G348" s="451"/>
      <c r="H348"/>
      <c r="I348"/>
      <c r="J348"/>
      <c r="K348"/>
    </row>
    <row r="349" spans="1:11" s="217" customFormat="1" x14ac:dyDescent="0.25">
      <c r="A349" s="27" t="s">
        <v>82</v>
      </c>
      <c r="B349" s="28" t="s">
        <v>83</v>
      </c>
      <c r="C349" s="28">
        <v>460500</v>
      </c>
      <c r="D349" s="28"/>
      <c r="E349" s="28"/>
      <c r="F349" s="451"/>
      <c r="G349" s="451"/>
    </row>
    <row r="350" spans="1:11" s="217" customFormat="1" x14ac:dyDescent="0.25">
      <c r="A350" s="27" t="s">
        <v>344</v>
      </c>
      <c r="B350" s="453" t="s">
        <v>345</v>
      </c>
      <c r="C350" s="28">
        <v>70320</v>
      </c>
      <c r="D350" s="28"/>
      <c r="E350" s="28"/>
      <c r="F350" s="451"/>
      <c r="G350" s="451"/>
    </row>
    <row r="351" spans="1:11" x14ac:dyDescent="0.25">
      <c r="A351" s="68" t="s">
        <v>84</v>
      </c>
      <c r="B351" s="83" t="s">
        <v>273</v>
      </c>
      <c r="C351" s="40">
        <f>SUM(C352:C354)</f>
        <v>703700</v>
      </c>
      <c r="D351" s="69"/>
      <c r="E351" s="69"/>
      <c r="F351" s="451"/>
      <c r="G351" s="451"/>
      <c r="H351"/>
      <c r="I351"/>
      <c r="J351"/>
      <c r="K351"/>
    </row>
    <row r="352" spans="1:11" x14ac:dyDescent="0.25">
      <c r="A352" s="52" t="s">
        <v>448</v>
      </c>
      <c r="B352" s="27" t="s">
        <v>87</v>
      </c>
      <c r="C352" s="28">
        <v>118700</v>
      </c>
      <c r="D352" s="69"/>
      <c r="E352" s="69"/>
      <c r="F352" s="451"/>
      <c r="G352" s="451"/>
      <c r="H352"/>
      <c r="I352"/>
      <c r="J352"/>
      <c r="K352"/>
    </row>
    <row r="353" spans="1:11" x14ac:dyDescent="0.25">
      <c r="A353" s="52" t="s">
        <v>274</v>
      </c>
      <c r="B353" s="69" t="s">
        <v>85</v>
      </c>
      <c r="C353" s="28">
        <v>550000</v>
      </c>
      <c r="D353" s="69"/>
      <c r="E353" s="69"/>
      <c r="F353" s="451"/>
      <c r="G353" s="451"/>
      <c r="H353"/>
      <c r="I353"/>
      <c r="J353"/>
      <c r="K353"/>
    </row>
    <row r="354" spans="1:11" s="84" customFormat="1" ht="13" x14ac:dyDescent="0.3">
      <c r="A354" s="52" t="s">
        <v>91</v>
      </c>
      <c r="B354" s="81" t="s">
        <v>92</v>
      </c>
      <c r="C354" s="76">
        <v>35000</v>
      </c>
      <c r="D354" s="236"/>
      <c r="E354" s="236"/>
      <c r="F354" s="451"/>
      <c r="G354" s="451"/>
    </row>
    <row r="355" spans="1:11" ht="13" thickBot="1" x14ac:dyDescent="0.3">
      <c r="A355" s="52"/>
      <c r="B355" s="69"/>
      <c r="C355" s="69"/>
      <c r="D355" s="69"/>
      <c r="E355" s="69"/>
      <c r="F355" s="451"/>
      <c r="G355" s="451"/>
      <c r="H355"/>
      <c r="I355"/>
      <c r="J355"/>
      <c r="K355"/>
    </row>
    <row r="356" spans="1:11" ht="13" thickBot="1" x14ac:dyDescent="0.3">
      <c r="A356" s="1274" t="s">
        <v>93</v>
      </c>
      <c r="B356" s="1275"/>
      <c r="C356" s="87">
        <f>+C357+C364+C367+C369+C362</f>
        <v>2421790</v>
      </c>
      <c r="D356" s="69"/>
      <c r="E356" s="69"/>
      <c r="F356" s="451"/>
      <c r="G356" s="451"/>
      <c r="H356"/>
      <c r="I356"/>
      <c r="J356"/>
      <c r="K356"/>
    </row>
    <row r="357" spans="1:11" x14ac:dyDescent="0.25">
      <c r="A357" s="39" t="s">
        <v>158</v>
      </c>
      <c r="B357" s="39" t="s">
        <v>101</v>
      </c>
      <c r="C357" s="83">
        <f>SUM(C358:C361)</f>
        <v>393340</v>
      </c>
      <c r="D357" s="69"/>
      <c r="E357" s="69"/>
      <c r="F357" s="451"/>
      <c r="G357" s="451"/>
      <c r="H357"/>
      <c r="I357"/>
      <c r="J357"/>
      <c r="K357"/>
    </row>
    <row r="358" spans="1:11" x14ac:dyDescent="0.25">
      <c r="A358" s="52" t="s">
        <v>437</v>
      </c>
      <c r="B358" s="27" t="s">
        <v>438</v>
      </c>
      <c r="C358" s="28">
        <v>13340</v>
      </c>
      <c r="D358" s="52"/>
      <c r="E358" s="52"/>
      <c r="F358" s="451"/>
      <c r="G358" s="451"/>
      <c r="H358"/>
      <c r="I358"/>
      <c r="J358"/>
      <c r="K358"/>
    </row>
    <row r="359" spans="1:11" x14ac:dyDescent="0.25">
      <c r="A359" s="27" t="s">
        <v>208</v>
      </c>
      <c r="B359" s="27" t="s">
        <v>368</v>
      </c>
      <c r="C359" s="28">
        <v>40000</v>
      </c>
      <c r="D359" s="52"/>
      <c r="E359" s="52"/>
      <c r="F359" s="451"/>
      <c r="G359" s="451"/>
      <c r="H359"/>
      <c r="I359"/>
      <c r="J359"/>
      <c r="K359"/>
    </row>
    <row r="360" spans="1:11" x14ac:dyDescent="0.25">
      <c r="A360" s="27" t="s">
        <v>187</v>
      </c>
      <c r="B360" s="27" t="s">
        <v>188</v>
      </c>
      <c r="C360" s="28">
        <v>20000</v>
      </c>
      <c r="D360" s="52"/>
      <c r="E360" s="52"/>
      <c r="F360" s="451"/>
      <c r="G360" s="451"/>
      <c r="H360"/>
      <c r="I360"/>
      <c r="J360"/>
      <c r="K360"/>
    </row>
    <row r="361" spans="1:11" x14ac:dyDescent="0.25">
      <c r="A361" s="27" t="s">
        <v>104</v>
      </c>
      <c r="B361" s="27" t="s">
        <v>105</v>
      </c>
      <c r="C361" s="28">
        <v>320000</v>
      </c>
      <c r="D361" s="165"/>
      <c r="E361" s="40"/>
      <c r="F361" s="451"/>
      <c r="G361" s="451"/>
      <c r="H361"/>
      <c r="I361"/>
      <c r="J361"/>
      <c r="K361"/>
    </row>
    <row r="362" spans="1:11" x14ac:dyDescent="0.25">
      <c r="A362" s="39" t="s">
        <v>455</v>
      </c>
      <c r="B362" s="39" t="s">
        <v>456</v>
      </c>
      <c r="C362" s="40">
        <f>SUM(C363)</f>
        <v>411250</v>
      </c>
      <c r="D362" s="165"/>
      <c r="E362" s="40"/>
      <c r="F362" s="451"/>
      <c r="G362" s="451"/>
      <c r="H362"/>
      <c r="I362"/>
      <c r="J362"/>
      <c r="K362"/>
    </row>
    <row r="363" spans="1:11" x14ac:dyDescent="0.25">
      <c r="A363" s="27" t="s">
        <v>457</v>
      </c>
      <c r="B363" s="27" t="s">
        <v>458</v>
      </c>
      <c r="C363" s="28">
        <v>411250</v>
      </c>
      <c r="D363" s="165"/>
      <c r="E363" s="40"/>
      <c r="F363" s="451"/>
      <c r="G363" s="451"/>
      <c r="H363"/>
      <c r="I363"/>
      <c r="J363"/>
      <c r="K363"/>
    </row>
    <row r="364" spans="1:11" x14ac:dyDescent="0.25">
      <c r="A364" s="39" t="s">
        <v>106</v>
      </c>
      <c r="B364" s="39" t="s">
        <v>107</v>
      </c>
      <c r="C364" s="40">
        <f>SUM(C365:C366)</f>
        <v>287600</v>
      </c>
      <c r="D364" s="122"/>
      <c r="E364" s="40"/>
      <c r="F364" s="451"/>
      <c r="G364" s="451"/>
      <c r="H364"/>
      <c r="I364"/>
      <c r="J364"/>
      <c r="K364"/>
    </row>
    <row r="365" spans="1:11" x14ac:dyDescent="0.25">
      <c r="A365" s="27" t="s">
        <v>108</v>
      </c>
      <c r="B365" s="89" t="s">
        <v>109</v>
      </c>
      <c r="C365" s="28">
        <v>7600</v>
      </c>
      <c r="D365" s="69"/>
      <c r="E365" s="69"/>
      <c r="F365" s="451"/>
      <c r="G365" s="451"/>
      <c r="H365"/>
      <c r="I365"/>
      <c r="J365"/>
      <c r="K365"/>
    </row>
    <row r="366" spans="1:11" x14ac:dyDescent="0.25">
      <c r="A366" s="52" t="s">
        <v>110</v>
      </c>
      <c r="B366" s="28" t="s">
        <v>111</v>
      </c>
      <c r="C366" s="28">
        <v>280000</v>
      </c>
      <c r="D366"/>
      <c r="E366" s="52"/>
      <c r="F366" s="451"/>
      <c r="G366" s="451"/>
      <c r="H366"/>
      <c r="I366"/>
      <c r="J366"/>
      <c r="K366"/>
    </row>
    <row r="367" spans="1:11" ht="13" x14ac:dyDescent="0.25">
      <c r="A367" s="39" t="s">
        <v>279</v>
      </c>
      <c r="B367" s="40" t="s">
        <v>117</v>
      </c>
      <c r="C367" s="40">
        <f>SUM(C368)</f>
        <v>19600</v>
      </c>
      <c r="D367" s="28"/>
      <c r="E367" s="161"/>
      <c r="F367" s="451"/>
      <c r="G367" s="451"/>
      <c r="H367"/>
      <c r="I367"/>
      <c r="J367"/>
      <c r="K367"/>
    </row>
    <row r="368" spans="1:11" ht="13" x14ac:dyDescent="0.25">
      <c r="A368" s="27" t="s">
        <v>118</v>
      </c>
      <c r="B368" s="28" t="s">
        <v>117</v>
      </c>
      <c r="C368" s="28">
        <v>19600</v>
      </c>
      <c r="D368" s="28"/>
      <c r="E368" s="161"/>
      <c r="F368" s="451"/>
      <c r="G368" s="451"/>
      <c r="H368"/>
      <c r="I368"/>
      <c r="J368"/>
      <c r="K368"/>
    </row>
    <row r="369" spans="1:11" x14ac:dyDescent="0.25">
      <c r="A369" s="39" t="s">
        <v>119</v>
      </c>
      <c r="B369" s="40" t="s">
        <v>122</v>
      </c>
      <c r="C369" s="40">
        <f>SUM(C370:C372)</f>
        <v>1310000</v>
      </c>
      <c r="D369" s="69"/>
      <c r="E369" s="69"/>
      <c r="F369" s="451"/>
      <c r="G369" s="451"/>
      <c r="H369"/>
      <c r="I369"/>
      <c r="J369"/>
      <c r="K369"/>
    </row>
    <row r="370" spans="1:11" ht="13" x14ac:dyDescent="0.25">
      <c r="A370" s="27" t="s">
        <v>121</v>
      </c>
      <c r="B370" s="28" t="s">
        <v>122</v>
      </c>
      <c r="C370" s="28">
        <v>450000</v>
      </c>
      <c r="D370" s="28"/>
      <c r="E370" s="161"/>
      <c r="F370" s="451"/>
      <c r="G370" s="451"/>
      <c r="H370"/>
      <c r="I370"/>
      <c r="J370"/>
      <c r="K370"/>
    </row>
    <row r="371" spans="1:11" ht="13" x14ac:dyDescent="0.25">
      <c r="A371" s="27" t="s">
        <v>123</v>
      </c>
      <c r="B371" s="28" t="s">
        <v>124</v>
      </c>
      <c r="C371" s="28">
        <v>10000</v>
      </c>
      <c r="D371" s="161"/>
      <c r="E371" s="161"/>
      <c r="F371" s="451"/>
      <c r="G371" s="451"/>
      <c r="H371"/>
      <c r="I371"/>
      <c r="J371"/>
      <c r="K371"/>
    </row>
    <row r="372" spans="1:11" ht="13" x14ac:dyDescent="0.25">
      <c r="A372" s="27" t="s">
        <v>127</v>
      </c>
      <c r="B372" s="28" t="s">
        <v>120</v>
      </c>
      <c r="C372" s="28">
        <v>850000</v>
      </c>
      <c r="D372" s="40"/>
      <c r="E372" s="230"/>
      <c r="F372" s="451"/>
      <c r="G372" s="451"/>
      <c r="H372"/>
      <c r="I372"/>
      <c r="J372"/>
      <c r="K372"/>
    </row>
    <row r="373" spans="1:11" ht="13" thickBot="1" x14ac:dyDescent="0.3">
      <c r="A373" s="27"/>
      <c r="B373" s="27"/>
      <c r="C373" s="28"/>
      <c r="D373" s="28"/>
      <c r="E373" s="69"/>
      <c r="F373" s="451"/>
      <c r="G373" s="451"/>
      <c r="H373"/>
      <c r="I373"/>
      <c r="J373"/>
      <c r="K373"/>
    </row>
    <row r="374" spans="1:11" ht="13" thickBot="1" x14ac:dyDescent="0.3">
      <c r="A374" s="1305" t="s">
        <v>135</v>
      </c>
      <c r="B374" s="1306"/>
      <c r="C374" s="144">
        <f>+C375+C378+C380</f>
        <v>213000</v>
      </c>
      <c r="D374" s="69"/>
      <c r="E374" s="69"/>
      <c r="F374" s="451"/>
      <c r="G374" s="451"/>
      <c r="H374"/>
      <c r="I374"/>
      <c r="J374"/>
      <c r="K374"/>
    </row>
    <row r="375" spans="1:11" x14ac:dyDescent="0.25">
      <c r="A375" s="68" t="s">
        <v>369</v>
      </c>
      <c r="B375" s="46" t="s">
        <v>370</v>
      </c>
      <c r="C375" s="58">
        <f>SUM(C376:C377)</f>
        <v>170000</v>
      </c>
      <c r="D375" s="124"/>
      <c r="E375" s="83"/>
      <c r="F375" s="451"/>
      <c r="G375" s="451"/>
      <c r="H375"/>
      <c r="I375"/>
      <c r="J375"/>
      <c r="K375"/>
    </row>
    <row r="376" spans="1:11" x14ac:dyDescent="0.25">
      <c r="A376" s="52" t="s">
        <v>439</v>
      </c>
      <c r="B376" s="27" t="s">
        <v>440</v>
      </c>
      <c r="C376" s="28">
        <v>90000</v>
      </c>
      <c r="D376" s="52"/>
      <c r="E376" s="107"/>
      <c r="F376" s="451"/>
      <c r="G376" s="451"/>
      <c r="H376"/>
      <c r="I376"/>
      <c r="J376"/>
      <c r="K376"/>
    </row>
    <row r="377" spans="1:11" s="158" customFormat="1" ht="13.5" customHeight="1" x14ac:dyDescent="0.25">
      <c r="A377" s="454" t="s">
        <v>375</v>
      </c>
      <c r="B377" s="454" t="s">
        <v>459</v>
      </c>
      <c r="C377" s="455">
        <v>80000</v>
      </c>
      <c r="D377" s="156"/>
      <c r="E377" s="157"/>
      <c r="F377" s="451"/>
      <c r="G377" s="451"/>
      <c r="I377" s="159"/>
    </row>
    <row r="378" spans="1:11" x14ac:dyDescent="0.25">
      <c r="A378" s="68" t="s">
        <v>136</v>
      </c>
      <c r="B378" s="46" t="s">
        <v>137</v>
      </c>
      <c r="C378" s="40">
        <f>SUM(C379)</f>
        <v>28000</v>
      </c>
      <c r="D378" s="82"/>
      <c r="E378" s="82"/>
      <c r="F378" s="451"/>
      <c r="G378" s="451"/>
      <c r="H378"/>
      <c r="I378"/>
      <c r="J378"/>
      <c r="K378"/>
    </row>
    <row r="379" spans="1:11" x14ac:dyDescent="0.25">
      <c r="A379" s="52" t="s">
        <v>395</v>
      </c>
      <c r="B379" s="69" t="s">
        <v>396</v>
      </c>
      <c r="C379" s="28">
        <v>28000</v>
      </c>
      <c r="D379" s="82"/>
      <c r="E379" s="83"/>
      <c r="F379" s="451"/>
      <c r="G379" s="451"/>
      <c r="H379"/>
      <c r="I379"/>
      <c r="J379"/>
      <c r="K379"/>
    </row>
    <row r="380" spans="1:11" x14ac:dyDescent="0.25">
      <c r="A380" s="68" t="s">
        <v>144</v>
      </c>
      <c r="B380" s="83" t="s">
        <v>318</v>
      </c>
      <c r="C380" s="40">
        <f>SUM(C381)</f>
        <v>15000</v>
      </c>
      <c r="D380" s="82"/>
      <c r="E380" s="83"/>
      <c r="F380" s="451"/>
      <c r="G380" s="451"/>
      <c r="H380"/>
      <c r="I380"/>
      <c r="J380"/>
      <c r="K380"/>
    </row>
    <row r="381" spans="1:11" x14ac:dyDescent="0.25">
      <c r="A381" s="52" t="s">
        <v>146</v>
      </c>
      <c r="B381" s="69" t="s">
        <v>147</v>
      </c>
      <c r="C381" s="28">
        <v>15000</v>
      </c>
      <c r="D381" s="82"/>
      <c r="E381" s="83"/>
      <c r="F381" s="451"/>
      <c r="G381" s="451"/>
      <c r="H381"/>
      <c r="I381"/>
      <c r="J381"/>
      <c r="K381"/>
    </row>
    <row r="382" spans="1:11" ht="13" thickBot="1" x14ac:dyDescent="0.3">
      <c r="A382" s="52"/>
      <c r="B382" s="69"/>
      <c r="C382" s="28"/>
      <c r="D382" s="82"/>
      <c r="E382" s="83"/>
      <c r="F382"/>
      <c r="G382"/>
      <c r="H382"/>
      <c r="I382"/>
      <c r="J382"/>
      <c r="K382"/>
    </row>
    <row r="383" spans="1:11" ht="13" x14ac:dyDescent="0.25">
      <c r="A383" s="1345" t="s">
        <v>1087</v>
      </c>
      <c r="B383" s="1346"/>
      <c r="C383" s="1347"/>
      <c r="D383" s="315" t="s">
        <v>1</v>
      </c>
      <c r="E383" s="316">
        <v>1206</v>
      </c>
      <c r="F383"/>
      <c r="G383"/>
      <c r="H383"/>
      <c r="I383"/>
      <c r="J383"/>
      <c r="K383"/>
    </row>
    <row r="384" spans="1:11" ht="13.5" thickBot="1" x14ac:dyDescent="0.3">
      <c r="A384" s="1348"/>
      <c r="B384" s="1349"/>
      <c r="C384" s="1350"/>
      <c r="D384" s="339"/>
      <c r="E384" s="340"/>
      <c r="F384"/>
      <c r="G384"/>
      <c r="H384"/>
      <c r="I384"/>
      <c r="J384"/>
      <c r="K384"/>
    </row>
    <row r="385" spans="1:11" x14ac:dyDescent="0.25">
      <c r="A385" s="1268" t="s">
        <v>460</v>
      </c>
      <c r="B385" s="1269"/>
      <c r="C385" s="1269"/>
      <c r="D385" s="1269"/>
      <c r="E385" s="1270"/>
      <c r="F385"/>
      <c r="G385"/>
      <c r="H385"/>
      <c r="I385"/>
      <c r="J385"/>
      <c r="K385"/>
    </row>
    <row r="386" spans="1:11" x14ac:dyDescent="0.25">
      <c r="A386" s="1311"/>
      <c r="B386" s="1312"/>
      <c r="C386" s="1312"/>
      <c r="D386" s="1312"/>
      <c r="E386" s="1313"/>
      <c r="F386"/>
      <c r="G386"/>
      <c r="H386"/>
      <c r="I386"/>
      <c r="J386"/>
      <c r="K386"/>
    </row>
    <row r="387" spans="1:11" x14ac:dyDescent="0.25">
      <c r="A387" s="1311"/>
      <c r="B387" s="1312"/>
      <c r="C387" s="1312"/>
      <c r="D387" s="1312"/>
      <c r="E387" s="1313"/>
      <c r="F387"/>
      <c r="G387"/>
      <c r="H387"/>
      <c r="I387"/>
      <c r="J387"/>
      <c r="K387"/>
    </row>
    <row r="388" spans="1:11" x14ac:dyDescent="0.25">
      <c r="A388" s="1311"/>
      <c r="B388" s="1312"/>
      <c r="C388" s="1312"/>
      <c r="D388" s="1312"/>
      <c r="E388" s="1313"/>
      <c r="F388"/>
      <c r="G388"/>
      <c r="H388"/>
      <c r="I388"/>
      <c r="J388"/>
      <c r="K388"/>
    </row>
    <row r="389" spans="1:11" ht="27.75" customHeight="1" thickBot="1" x14ac:dyDescent="0.3">
      <c r="A389" s="1271"/>
      <c r="B389" s="1272"/>
      <c r="C389" s="1272"/>
      <c r="D389" s="1272"/>
      <c r="E389" s="1273"/>
      <c r="F389"/>
      <c r="G389"/>
      <c r="H389"/>
      <c r="I389"/>
      <c r="J389"/>
      <c r="K389"/>
    </row>
    <row r="390" spans="1:11" x14ac:dyDescent="0.25">
      <c r="A390" s="26" t="s">
        <v>398</v>
      </c>
      <c r="B390" s="27"/>
      <c r="C390" s="321"/>
      <c r="D390" s="344"/>
      <c r="E390" s="323"/>
      <c r="F390"/>
      <c r="G390"/>
      <c r="H390"/>
      <c r="I390"/>
      <c r="J390"/>
      <c r="K390"/>
    </row>
    <row r="391" spans="1:11" x14ac:dyDescent="0.25">
      <c r="A391" s="26" t="s">
        <v>461</v>
      </c>
      <c r="B391" s="27"/>
      <c r="C391" s="321"/>
      <c r="D391" s="344"/>
      <c r="E391" s="323"/>
      <c r="F391"/>
      <c r="G391"/>
      <c r="H391"/>
      <c r="I391"/>
      <c r="J391"/>
      <c r="K391"/>
    </row>
    <row r="392" spans="1:11" x14ac:dyDescent="0.25">
      <c r="A392" s="26" t="s">
        <v>1085</v>
      </c>
      <c r="B392" s="27"/>
      <c r="C392" s="321"/>
      <c r="D392" s="344"/>
      <c r="E392" s="323"/>
      <c r="F392"/>
      <c r="G392"/>
      <c r="H392"/>
      <c r="I392"/>
      <c r="J392"/>
      <c r="K392"/>
    </row>
    <row r="393" spans="1:11" ht="13" thickBot="1" x14ac:dyDescent="0.3">
      <c r="A393" s="30" t="s">
        <v>311</v>
      </c>
      <c r="B393" s="31"/>
      <c r="C393" s="324"/>
      <c r="D393" s="403"/>
      <c r="E393" s="326"/>
      <c r="F393"/>
      <c r="G393"/>
      <c r="H393"/>
      <c r="I393"/>
      <c r="J393"/>
      <c r="K393"/>
    </row>
    <row r="394" spans="1:11" ht="13" thickBot="1" x14ac:dyDescent="0.3">
      <c r="A394" s="34" t="s">
        <v>312</v>
      </c>
      <c r="B394" s="35"/>
      <c r="C394" s="36"/>
      <c r="D394" s="37"/>
      <c r="E394" s="864">
        <f>+C396+C425+C444+D466</f>
        <v>88112180</v>
      </c>
      <c r="F394" s="449"/>
      <c r="G394" s="449"/>
      <c r="H394" s="449"/>
      <c r="I394"/>
      <c r="J394"/>
      <c r="K394"/>
    </row>
    <row r="395" spans="1:11" ht="13" thickBot="1" x14ac:dyDescent="0.3">
      <c r="A395" s="27"/>
      <c r="B395" s="27"/>
      <c r="C395" s="28"/>
      <c r="D395" s="28"/>
      <c r="E395" s="28"/>
      <c r="F395"/>
      <c r="G395"/>
      <c r="H395"/>
      <c r="I395"/>
      <c r="J395"/>
      <c r="K395"/>
    </row>
    <row r="396" spans="1:11" ht="13" thickBot="1" x14ac:dyDescent="0.3">
      <c r="A396" s="1290" t="s">
        <v>49</v>
      </c>
      <c r="B396" s="1291"/>
      <c r="C396" s="56">
        <f>C397+C399+C402+C405+C407+C410+C414+C419</f>
        <v>17654890</v>
      </c>
      <c r="D396" s="69"/>
      <c r="E396" s="450"/>
      <c r="F396"/>
      <c r="G396"/>
      <c r="H396"/>
      <c r="I396"/>
      <c r="J396"/>
      <c r="K396"/>
    </row>
    <row r="397" spans="1:11" x14ac:dyDescent="0.25">
      <c r="A397" s="39" t="s">
        <v>50</v>
      </c>
      <c r="B397" s="46" t="s">
        <v>51</v>
      </c>
      <c r="C397" s="58">
        <f>SUM(C398)</f>
        <v>890600</v>
      </c>
      <c r="D397" s="415"/>
      <c r="E397" s="108"/>
      <c r="F397" s="449"/>
      <c r="G397"/>
      <c r="H397"/>
      <c r="I397"/>
      <c r="J397"/>
      <c r="K397"/>
    </row>
    <row r="398" spans="1:11" x14ac:dyDescent="0.25">
      <c r="A398" s="27" t="s">
        <v>52</v>
      </c>
      <c r="B398" s="52" t="s">
        <v>53</v>
      </c>
      <c r="C398" s="28">
        <v>890600</v>
      </c>
      <c r="D398" s="165"/>
      <c r="E398" s="40"/>
      <c r="F398" s="449"/>
      <c r="G398"/>
      <c r="H398"/>
      <c r="I398"/>
      <c r="J398"/>
      <c r="K398"/>
    </row>
    <row r="399" spans="1:11" x14ac:dyDescent="0.25">
      <c r="A399" s="39" t="s">
        <v>150</v>
      </c>
      <c r="B399" s="68" t="s">
        <v>230</v>
      </c>
      <c r="C399" s="40">
        <f>SUM(C400:C401)</f>
        <v>176590</v>
      </c>
      <c r="D399" s="69"/>
      <c r="E399" s="69"/>
      <c r="F399" s="449"/>
      <c r="G399"/>
      <c r="H399"/>
      <c r="I399"/>
      <c r="J399"/>
      <c r="K399"/>
    </row>
    <row r="400" spans="1:11" x14ac:dyDescent="0.25">
      <c r="A400" s="27" t="s">
        <v>172</v>
      </c>
      <c r="B400" s="27" t="s">
        <v>231</v>
      </c>
      <c r="C400" s="28">
        <v>101640</v>
      </c>
      <c r="D400" s="82"/>
      <c r="E400" s="83"/>
      <c r="F400" s="449"/>
      <c r="G400"/>
      <c r="H400"/>
      <c r="I400"/>
      <c r="J400"/>
      <c r="K400"/>
    </row>
    <row r="401" spans="1:11" x14ac:dyDescent="0.25">
      <c r="A401" s="27" t="s">
        <v>426</v>
      </c>
      <c r="B401" s="27" t="s">
        <v>427</v>
      </c>
      <c r="C401" s="28">
        <v>74950</v>
      </c>
      <c r="D401" s="82"/>
      <c r="E401" s="83"/>
      <c r="F401" s="449"/>
      <c r="G401"/>
      <c r="H401"/>
      <c r="I401"/>
      <c r="J401"/>
      <c r="K401"/>
    </row>
    <row r="402" spans="1:11" x14ac:dyDescent="0.25">
      <c r="A402" s="39" t="s">
        <v>54</v>
      </c>
      <c r="B402" s="68" t="s">
        <v>55</v>
      </c>
      <c r="C402" s="58">
        <f>SUM(C403:C404)</f>
        <v>2595500</v>
      </c>
      <c r="D402" s="165"/>
      <c r="E402" s="452"/>
      <c r="F402" s="449"/>
      <c r="G402"/>
      <c r="H402"/>
      <c r="I402"/>
      <c r="J402"/>
      <c r="K402"/>
    </row>
    <row r="403" spans="1:11" ht="13" x14ac:dyDescent="0.3">
      <c r="A403" s="27" t="s">
        <v>56</v>
      </c>
      <c r="B403" s="27" t="s">
        <v>57</v>
      </c>
      <c r="C403" s="28">
        <v>2340500</v>
      </c>
      <c r="D403"/>
      <c r="E403" s="69"/>
      <c r="F403" s="449"/>
      <c r="G403" s="456"/>
      <c r="H403"/>
      <c r="I403"/>
      <c r="J403"/>
      <c r="K403"/>
    </row>
    <row r="404" spans="1:11" ht="13" x14ac:dyDescent="0.3">
      <c r="A404" s="27" t="s">
        <v>342</v>
      </c>
      <c r="B404" s="81" t="s">
        <v>343</v>
      </c>
      <c r="C404" s="28">
        <v>255000</v>
      </c>
      <c r="D404" s="28"/>
      <c r="E404" s="28"/>
      <c r="F404" s="449"/>
      <c r="G404" s="456"/>
      <c r="H404"/>
      <c r="I404"/>
      <c r="J404"/>
      <c r="K404"/>
    </row>
    <row r="405" spans="1:11" x14ac:dyDescent="0.25">
      <c r="A405" s="39" t="s">
        <v>58</v>
      </c>
      <c r="B405" s="68" t="s">
        <v>59</v>
      </c>
      <c r="C405" s="58">
        <f>SUM(C406)</f>
        <v>110500</v>
      </c>
      <c r="D405" s="165"/>
      <c r="E405" s="452"/>
      <c r="F405" s="449"/>
      <c r="G405"/>
      <c r="H405"/>
      <c r="I405"/>
      <c r="J405"/>
      <c r="K405"/>
    </row>
    <row r="406" spans="1:11" x14ac:dyDescent="0.25">
      <c r="A406" s="27" t="s">
        <v>60</v>
      </c>
      <c r="B406" s="69" t="s">
        <v>61</v>
      </c>
      <c r="C406" s="28">
        <v>110500</v>
      </c>
      <c r="D406" s="69"/>
      <c r="E406" s="69"/>
      <c r="F406" s="449"/>
      <c r="G406"/>
      <c r="H406"/>
      <c r="I406"/>
      <c r="J406"/>
      <c r="K406"/>
    </row>
    <row r="407" spans="1:11" x14ac:dyDescent="0.25">
      <c r="A407" s="39" t="s">
        <v>62</v>
      </c>
      <c r="B407" s="83" t="s">
        <v>63</v>
      </c>
      <c r="C407" s="40">
        <f>SUM(C408:C409)</f>
        <v>10401060</v>
      </c>
      <c r="D407" s="69"/>
      <c r="E407" s="69"/>
      <c r="F407" s="449"/>
      <c r="G407"/>
      <c r="H407"/>
      <c r="I407"/>
      <c r="J407"/>
      <c r="K407"/>
    </row>
    <row r="408" spans="1:11" x14ac:dyDescent="0.25">
      <c r="A408" s="27" t="s">
        <v>64</v>
      </c>
      <c r="B408" s="52" t="s">
        <v>65</v>
      </c>
      <c r="C408" s="28">
        <v>3250560</v>
      </c>
      <c r="D408" s="69"/>
      <c r="E408" s="69"/>
      <c r="F408" s="449"/>
      <c r="G408"/>
      <c r="H408"/>
      <c r="I408"/>
      <c r="J408"/>
      <c r="K408"/>
    </row>
    <row r="409" spans="1:11" x14ac:dyDescent="0.25">
      <c r="A409" s="27" t="s">
        <v>176</v>
      </c>
      <c r="B409" s="27" t="s">
        <v>177</v>
      </c>
      <c r="C409" s="28">
        <v>7150500</v>
      </c>
      <c r="D409"/>
      <c r="E409" s="28"/>
      <c r="F409" s="449"/>
      <c r="G409" s="165"/>
      <c r="H409"/>
      <c r="I409"/>
      <c r="J409"/>
      <c r="K409"/>
    </row>
    <row r="410" spans="1:11" x14ac:dyDescent="0.25">
      <c r="A410" s="68" t="s">
        <v>66</v>
      </c>
      <c r="B410" s="83" t="s">
        <v>154</v>
      </c>
      <c r="C410" s="40">
        <f>SUM(C411:C413)</f>
        <v>1518490</v>
      </c>
      <c r="D410" s="69"/>
      <c r="E410" s="69"/>
      <c r="F410" s="449"/>
      <c r="G410"/>
      <c r="H410"/>
      <c r="I410"/>
      <c r="J410"/>
      <c r="K410"/>
    </row>
    <row r="411" spans="1:11" x14ac:dyDescent="0.25">
      <c r="A411" s="52" t="s">
        <v>202</v>
      </c>
      <c r="B411" s="69" t="s">
        <v>364</v>
      </c>
      <c r="C411" s="28">
        <v>400000</v>
      </c>
      <c r="D411" s="69"/>
      <c r="E411" s="69"/>
      <c r="F411" s="449"/>
      <c r="G411"/>
      <c r="H411"/>
      <c r="I411"/>
      <c r="J411"/>
      <c r="K411"/>
    </row>
    <row r="412" spans="1:11" x14ac:dyDescent="0.25">
      <c r="A412" s="52" t="s">
        <v>204</v>
      </c>
      <c r="B412" s="69" t="s">
        <v>205</v>
      </c>
      <c r="C412" s="28">
        <v>1030500</v>
      </c>
      <c r="D412" s="69"/>
      <c r="E412" s="69"/>
      <c r="F412" s="449"/>
      <c r="G412"/>
      <c r="H412"/>
      <c r="I412"/>
      <c r="J412"/>
      <c r="K412"/>
    </row>
    <row r="413" spans="1:11" x14ac:dyDescent="0.25">
      <c r="A413" s="52" t="s">
        <v>178</v>
      </c>
      <c r="B413" s="69" t="s">
        <v>462</v>
      </c>
      <c r="C413" s="28">
        <v>87990</v>
      </c>
      <c r="D413" s="69"/>
      <c r="E413" s="69"/>
      <c r="F413" s="449"/>
      <c r="G413"/>
      <c r="H413"/>
      <c r="I413"/>
      <c r="J413"/>
      <c r="K413"/>
    </row>
    <row r="414" spans="1:11" x14ac:dyDescent="0.25">
      <c r="A414" s="68" t="s">
        <v>78</v>
      </c>
      <c r="B414" s="68" t="s">
        <v>79</v>
      </c>
      <c r="C414" s="40">
        <f>SUM(C415:C418)</f>
        <v>1438080</v>
      </c>
      <c r="D414" s="69"/>
      <c r="E414" s="69"/>
      <c r="F414" s="449"/>
      <c r="G414"/>
      <c r="H414"/>
      <c r="I414"/>
      <c r="J414"/>
      <c r="K414"/>
    </row>
    <row r="415" spans="1:11" x14ac:dyDescent="0.25">
      <c r="A415" s="27" t="s">
        <v>463</v>
      </c>
      <c r="B415" s="28" t="s">
        <v>464</v>
      </c>
      <c r="C415" s="28">
        <f>214500-100000</f>
        <v>114500</v>
      </c>
      <c r="D415" s="69"/>
      <c r="E415" s="69"/>
      <c r="F415" s="449"/>
      <c r="G415"/>
      <c r="H415" s="217"/>
      <c r="I415" s="217"/>
      <c r="J415"/>
      <c r="K415"/>
    </row>
    <row r="416" spans="1:11" s="217" customFormat="1" x14ac:dyDescent="0.25">
      <c r="A416" s="27" t="s">
        <v>181</v>
      </c>
      <c r="B416" s="28" t="s">
        <v>182</v>
      </c>
      <c r="C416" s="28">
        <v>127210</v>
      </c>
      <c r="D416" s="28"/>
      <c r="E416" s="28"/>
      <c r="F416" s="449"/>
    </row>
    <row r="417" spans="1:11" x14ac:dyDescent="0.25">
      <c r="A417" s="27" t="s">
        <v>82</v>
      </c>
      <c r="B417" s="28" t="s">
        <v>83</v>
      </c>
      <c r="C417" s="28">
        <v>696370</v>
      </c>
      <c r="D417"/>
      <c r="E417" s="28"/>
      <c r="F417" s="449"/>
      <c r="G417"/>
      <c r="H417" s="217"/>
      <c r="I417" s="217"/>
      <c r="J417"/>
      <c r="K417"/>
    </row>
    <row r="418" spans="1:11" x14ac:dyDescent="0.25">
      <c r="A418" s="27" t="s">
        <v>344</v>
      </c>
      <c r="B418" s="81" t="s">
        <v>345</v>
      </c>
      <c r="C418" s="28">
        <v>500000</v>
      </c>
      <c r="D418" s="28"/>
      <c r="E418" s="28"/>
      <c r="F418" s="449"/>
      <c r="G418"/>
      <c r="H418" s="217"/>
      <c r="I418" s="217"/>
      <c r="J418"/>
      <c r="K418"/>
    </row>
    <row r="419" spans="1:11" x14ac:dyDescent="0.25">
      <c r="A419" s="68" t="s">
        <v>84</v>
      </c>
      <c r="B419" s="83" t="s">
        <v>273</v>
      </c>
      <c r="C419" s="40">
        <f>SUM(C420:C423)</f>
        <v>524070</v>
      </c>
      <c r="D419" s="69"/>
      <c r="E419" s="69"/>
      <c r="F419" s="449"/>
      <c r="G419"/>
      <c r="H419"/>
      <c r="I419"/>
      <c r="J419"/>
      <c r="K419"/>
    </row>
    <row r="420" spans="1:11" s="67" customFormat="1" ht="13" x14ac:dyDescent="0.25">
      <c r="A420" s="52" t="s">
        <v>86</v>
      </c>
      <c r="B420" s="69" t="s">
        <v>87</v>
      </c>
      <c r="C420" s="28">
        <v>48570</v>
      </c>
      <c r="D420" s="165"/>
      <c r="E420" s="83"/>
      <c r="F420" s="449"/>
      <c r="G420" s="108"/>
    </row>
    <row r="421" spans="1:11" x14ac:dyDescent="0.25">
      <c r="A421" s="52" t="s">
        <v>183</v>
      </c>
      <c r="B421" s="69" t="s">
        <v>184</v>
      </c>
      <c r="C421" s="28">
        <v>400500</v>
      </c>
      <c r="D421" s="124"/>
      <c r="E421" s="83"/>
      <c r="F421" s="449"/>
      <c r="G421"/>
      <c r="H421"/>
      <c r="I421"/>
      <c r="J421"/>
      <c r="K421"/>
    </row>
    <row r="422" spans="1:11" s="84" customFormat="1" ht="13" x14ac:dyDescent="0.3">
      <c r="A422" s="154" t="s">
        <v>88</v>
      </c>
      <c r="B422" s="154" t="s">
        <v>337</v>
      </c>
      <c r="C422" s="76">
        <v>25000</v>
      </c>
      <c r="D422" s="236"/>
      <c r="E422" s="236"/>
      <c r="F422" s="449"/>
      <c r="G422" s="236"/>
    </row>
    <row r="423" spans="1:11" s="217" customFormat="1" x14ac:dyDescent="0.25">
      <c r="A423" s="27" t="s">
        <v>274</v>
      </c>
      <c r="B423" s="28" t="s">
        <v>85</v>
      </c>
      <c r="C423" s="28">
        <v>50000</v>
      </c>
      <c r="D423" s="28"/>
      <c r="E423" s="28"/>
      <c r="F423" s="449"/>
    </row>
    <row r="424" spans="1:11" s="217" customFormat="1" ht="13" thickBot="1" x14ac:dyDescent="0.3">
      <c r="A424" s="27"/>
      <c r="B424" s="28"/>
      <c r="C424" s="28"/>
      <c r="D424" s="28"/>
      <c r="E424" s="28"/>
      <c r="F424" s="449"/>
    </row>
    <row r="425" spans="1:11" ht="13" thickBot="1" x14ac:dyDescent="0.3">
      <c r="A425" s="1274" t="s">
        <v>93</v>
      </c>
      <c r="B425" s="1275"/>
      <c r="C425" s="87">
        <f>C426+C429+C433+C436+C438</f>
        <v>59270190</v>
      </c>
      <c r="D425" s="69"/>
      <c r="E425" s="69"/>
      <c r="F425" s="449"/>
      <c r="G425"/>
      <c r="H425"/>
      <c r="I425"/>
      <c r="J425"/>
      <c r="K425"/>
    </row>
    <row r="426" spans="1:11" x14ac:dyDescent="0.25">
      <c r="A426" s="39" t="s">
        <v>94</v>
      </c>
      <c r="B426" s="46" t="s">
        <v>95</v>
      </c>
      <c r="C426" s="58">
        <f>SUM(C427:C428)</f>
        <v>6907300</v>
      </c>
      <c r="D426" s="165"/>
      <c r="E426" s="165"/>
      <c r="F426" s="449"/>
      <c r="G426"/>
      <c r="H426"/>
      <c r="I426"/>
      <c r="J426"/>
      <c r="K426"/>
    </row>
    <row r="427" spans="1:11" x14ac:dyDescent="0.25">
      <c r="A427" s="27" t="s">
        <v>275</v>
      </c>
      <c r="B427" s="108" t="s">
        <v>276</v>
      </c>
      <c r="C427" s="122">
        <v>6847300</v>
      </c>
      <c r="D427"/>
      <c r="E427" s="165"/>
      <c r="F427" s="449"/>
      <c r="G427"/>
      <c r="H427"/>
      <c r="I427"/>
      <c r="J427"/>
      <c r="K427"/>
    </row>
    <row r="428" spans="1:11" x14ac:dyDescent="0.25">
      <c r="A428" s="27" t="s">
        <v>98</v>
      </c>
      <c r="B428" s="27" t="s">
        <v>99</v>
      </c>
      <c r="C428" s="28">
        <v>60000</v>
      </c>
      <c r="D428"/>
      <c r="E428" s="69"/>
      <c r="F428" s="449"/>
      <c r="G428"/>
      <c r="H428"/>
      <c r="I428"/>
      <c r="J428"/>
      <c r="K428"/>
    </row>
    <row r="429" spans="1:11" x14ac:dyDescent="0.25">
      <c r="A429" s="39" t="s">
        <v>158</v>
      </c>
      <c r="B429" s="39" t="s">
        <v>101</v>
      </c>
      <c r="C429" s="40">
        <f>SUM(C430:C432)</f>
        <v>536140</v>
      </c>
      <c r="D429" s="69"/>
      <c r="E429" s="69"/>
      <c r="F429" s="449"/>
      <c r="G429"/>
      <c r="H429"/>
      <c r="I429"/>
      <c r="J429"/>
      <c r="K429"/>
    </row>
    <row r="430" spans="1:11" ht="13" x14ac:dyDescent="0.25">
      <c r="A430" s="27" t="s">
        <v>208</v>
      </c>
      <c r="B430" s="27" t="s">
        <v>368</v>
      </c>
      <c r="C430" s="28">
        <v>468500</v>
      </c>
      <c r="D430" s="28"/>
      <c r="E430" s="161"/>
      <c r="F430" s="449"/>
      <c r="G430"/>
      <c r="H430"/>
      <c r="I430"/>
      <c r="J430"/>
      <c r="K430"/>
    </row>
    <row r="431" spans="1:11" s="126" customFormat="1" ht="13.5" customHeight="1" x14ac:dyDescent="0.25">
      <c r="A431" s="27" t="s">
        <v>187</v>
      </c>
      <c r="B431" s="27" t="s">
        <v>188</v>
      </c>
      <c r="C431" s="125">
        <v>17640</v>
      </c>
      <c r="D431" s="128"/>
      <c r="E431" s="125"/>
      <c r="F431" s="449"/>
      <c r="G431" s="68"/>
      <c r="I431" s="127"/>
    </row>
    <row r="432" spans="1:11" x14ac:dyDescent="0.25">
      <c r="A432" s="27" t="s">
        <v>104</v>
      </c>
      <c r="B432" s="27" t="s">
        <v>105</v>
      </c>
      <c r="C432" s="28">
        <v>50000</v>
      </c>
      <c r="D432" s="82"/>
      <c r="E432" s="83"/>
      <c r="F432" s="449"/>
      <c r="G432"/>
      <c r="H432"/>
      <c r="I432"/>
      <c r="J432"/>
      <c r="K432"/>
    </row>
    <row r="433" spans="1:11" x14ac:dyDescent="0.25">
      <c r="A433" s="39" t="s">
        <v>106</v>
      </c>
      <c r="B433" s="39" t="s">
        <v>107</v>
      </c>
      <c r="C433" s="40">
        <f>SUM(C434:C435)</f>
        <v>3218400</v>
      </c>
      <c r="D433" s="82"/>
      <c r="E433" s="83"/>
      <c r="F433" s="449"/>
      <c r="G433"/>
      <c r="H433"/>
      <c r="I433"/>
      <c r="J433"/>
      <c r="K433"/>
    </row>
    <row r="434" spans="1:11" x14ac:dyDescent="0.25">
      <c r="A434" s="27" t="s">
        <v>108</v>
      </c>
      <c r="B434" s="89" t="s">
        <v>109</v>
      </c>
      <c r="C434" s="28">
        <v>18400</v>
      </c>
      <c r="D434" s="239"/>
      <c r="E434" s="457"/>
      <c r="F434" s="449"/>
      <c r="G434" s="217"/>
      <c r="H434"/>
      <c r="I434"/>
      <c r="J434"/>
      <c r="K434"/>
    </row>
    <row r="435" spans="1:11" x14ac:dyDescent="0.25">
      <c r="A435" s="27" t="s">
        <v>110</v>
      </c>
      <c r="B435" s="28" t="s">
        <v>111</v>
      </c>
      <c r="C435" s="28">
        <v>3200000</v>
      </c>
      <c r="D435"/>
      <c r="E435" s="122"/>
      <c r="F435" s="449"/>
      <c r="G435" s="217"/>
      <c r="H435"/>
      <c r="I435"/>
      <c r="J435"/>
      <c r="K435"/>
    </row>
    <row r="436" spans="1:11" x14ac:dyDescent="0.25">
      <c r="A436" s="39" t="s">
        <v>112</v>
      </c>
      <c r="B436" s="40" t="s">
        <v>113</v>
      </c>
      <c r="C436" s="40">
        <f>SUM(C437)</f>
        <v>30000</v>
      </c>
      <c r="D436" s="457"/>
      <c r="E436" s="457"/>
      <c r="F436" s="449"/>
      <c r="G436" s="217"/>
      <c r="H436"/>
      <c r="I436"/>
      <c r="J436"/>
      <c r="K436"/>
    </row>
    <row r="437" spans="1:11" x14ac:dyDescent="0.25">
      <c r="A437" s="27" t="s">
        <v>277</v>
      </c>
      <c r="B437" s="28" t="s">
        <v>278</v>
      </c>
      <c r="C437" s="28">
        <v>30000</v>
      </c>
      <c r="D437" s="458"/>
      <c r="E437" s="457"/>
      <c r="F437" s="449"/>
      <c r="G437" s="217"/>
      <c r="H437"/>
      <c r="I437"/>
      <c r="J437"/>
      <c r="K437"/>
    </row>
    <row r="438" spans="1:11" ht="14" x14ac:dyDescent="0.3">
      <c r="A438" s="39" t="s">
        <v>119</v>
      </c>
      <c r="B438" s="40" t="s">
        <v>122</v>
      </c>
      <c r="C438" s="40">
        <f>SUM(C439:C442)</f>
        <v>48578350</v>
      </c>
      <c r="D438" s="459"/>
      <c r="E438" s="460"/>
      <c r="F438" s="449"/>
      <c r="G438" s="217"/>
      <c r="H438" s="239"/>
      <c r="I438" s="239"/>
      <c r="J438"/>
      <c r="K438"/>
    </row>
    <row r="439" spans="1:11" ht="14" x14ac:dyDescent="0.3">
      <c r="A439" s="27" t="s">
        <v>121</v>
      </c>
      <c r="B439" s="28" t="s">
        <v>122</v>
      </c>
      <c r="C439" s="28">
        <v>10200000</v>
      </c>
      <c r="D439"/>
      <c r="E439" s="460"/>
      <c r="F439" s="449"/>
      <c r="G439" s="217"/>
      <c r="H439" s="239"/>
      <c r="I439" s="239"/>
      <c r="J439"/>
      <c r="K439"/>
    </row>
    <row r="440" spans="1:11" ht="14" x14ac:dyDescent="0.3">
      <c r="A440" s="27" t="s">
        <v>123</v>
      </c>
      <c r="B440" s="28" t="s">
        <v>124</v>
      </c>
      <c r="C440" s="28">
        <v>14250</v>
      </c>
      <c r="D440" s="217"/>
      <c r="E440" s="161"/>
      <c r="F440" s="449"/>
      <c r="G440" s="461"/>
      <c r="H440" s="242"/>
      <c r="I440" s="239"/>
      <c r="J440"/>
      <c r="K440"/>
    </row>
    <row r="441" spans="1:11" ht="13" x14ac:dyDescent="0.25">
      <c r="A441" s="27" t="s">
        <v>196</v>
      </c>
      <c r="B441" s="28" t="s">
        <v>197</v>
      </c>
      <c r="C441" s="28">
        <v>36380000</v>
      </c>
      <c r="D441"/>
      <c r="E441" s="80"/>
      <c r="F441" s="449"/>
      <c r="G441" s="217"/>
      <c r="H441" s="217"/>
      <c r="I441"/>
      <c r="J441"/>
      <c r="K441"/>
    </row>
    <row r="442" spans="1:11" ht="13" x14ac:dyDescent="0.25">
      <c r="A442" s="27" t="s">
        <v>127</v>
      </c>
      <c r="B442" s="28" t="s">
        <v>120</v>
      </c>
      <c r="C442" s="28">
        <v>1984100</v>
      </c>
      <c r="D442"/>
      <c r="E442" s="230"/>
      <c r="F442" s="449"/>
      <c r="G442" s="217"/>
      <c r="H442"/>
      <c r="I442"/>
      <c r="J442"/>
      <c r="K442"/>
    </row>
    <row r="443" spans="1:11" s="198" customFormat="1" ht="13" thickBot="1" x14ac:dyDescent="0.3">
      <c r="A443" s="27"/>
      <c r="B443" s="27"/>
      <c r="C443" s="28"/>
      <c r="D443" s="28"/>
      <c r="F443" s="449"/>
    </row>
    <row r="444" spans="1:11" ht="13" thickBot="1" x14ac:dyDescent="0.3">
      <c r="A444" s="1305" t="s">
        <v>135</v>
      </c>
      <c r="B444" s="1306"/>
      <c r="C444" s="144">
        <f>C445+C449+C453</f>
        <v>2355000</v>
      </c>
      <c r="D444" s="69"/>
      <c r="E444" s="28"/>
      <c r="F444" s="449"/>
      <c r="G444" s="217"/>
      <c r="H444"/>
      <c r="I444"/>
      <c r="J444"/>
      <c r="K444"/>
    </row>
    <row r="445" spans="1:11" x14ac:dyDescent="0.25">
      <c r="A445" s="68" t="s">
        <v>369</v>
      </c>
      <c r="B445" s="46" t="s">
        <v>370</v>
      </c>
      <c r="C445" s="58">
        <f>SUM(C446:C448)</f>
        <v>884000</v>
      </c>
      <c r="D445" s="124"/>
      <c r="E445" s="83"/>
      <c r="F445" s="449"/>
      <c r="G445"/>
      <c r="H445"/>
      <c r="I445"/>
      <c r="J445"/>
      <c r="K445"/>
    </row>
    <row r="446" spans="1:11" x14ac:dyDescent="0.25">
      <c r="A446" s="27" t="s">
        <v>371</v>
      </c>
      <c r="B446" s="27" t="s">
        <v>372</v>
      </c>
      <c r="C446" s="28">
        <v>450000</v>
      </c>
      <c r="D446" s="165"/>
      <c r="E446" s="165"/>
      <c r="F446" s="449"/>
      <c r="G446" s="217"/>
      <c r="H446" s="217"/>
      <c r="I446"/>
      <c r="J446"/>
      <c r="K446"/>
    </row>
    <row r="447" spans="1:11" x14ac:dyDescent="0.25">
      <c r="A447" s="27" t="s">
        <v>465</v>
      </c>
      <c r="B447" s="27" t="s">
        <v>466</v>
      </c>
      <c r="C447" s="28">
        <v>350000</v>
      </c>
      <c r="D447" s="165"/>
      <c r="E447" s="40"/>
      <c r="F447" s="449"/>
      <c r="G447" s="217"/>
      <c r="H447" s="217"/>
      <c r="I447"/>
      <c r="J447"/>
      <c r="K447"/>
    </row>
    <row r="448" spans="1:11" ht="14.25" customHeight="1" x14ac:dyDescent="0.25">
      <c r="A448" s="27" t="s">
        <v>375</v>
      </c>
      <c r="B448" s="27" t="s">
        <v>376</v>
      </c>
      <c r="C448" s="28">
        <v>84000</v>
      </c>
      <c r="D448"/>
      <c r="E448" s="165"/>
      <c r="F448" s="449"/>
      <c r="G448" s="217"/>
      <c r="H448" s="217"/>
      <c r="I448"/>
      <c r="J448"/>
      <c r="K448"/>
    </row>
    <row r="449" spans="1:11" x14ac:dyDescent="0.25">
      <c r="A449" s="39" t="s">
        <v>136</v>
      </c>
      <c r="B449" s="46" t="s">
        <v>137</v>
      </c>
      <c r="C449" s="40">
        <f>SUM(C450:C452)</f>
        <v>821000</v>
      </c>
      <c r="D449" s="165"/>
      <c r="E449" s="122"/>
      <c r="F449" s="449"/>
      <c r="G449" s="217"/>
      <c r="H449" s="217"/>
      <c r="I449"/>
      <c r="J449"/>
      <c r="K449"/>
    </row>
    <row r="450" spans="1:11" x14ac:dyDescent="0.25">
      <c r="A450" s="27" t="s">
        <v>138</v>
      </c>
      <c r="B450" s="28" t="s">
        <v>286</v>
      </c>
      <c r="C450" s="28">
        <v>205000</v>
      </c>
      <c r="D450" s="122"/>
      <c r="E450" s="40"/>
      <c r="F450" s="449"/>
      <c r="G450" s="217"/>
      <c r="H450" s="217"/>
      <c r="I450"/>
      <c r="J450"/>
      <c r="K450"/>
    </row>
    <row r="451" spans="1:11" x14ac:dyDescent="0.25">
      <c r="A451" s="52" t="s">
        <v>140</v>
      </c>
      <c r="B451" s="69" t="s">
        <v>141</v>
      </c>
      <c r="C451" s="28">
        <v>580000</v>
      </c>
      <c r="D451" s="82"/>
      <c r="E451" s="83"/>
      <c r="F451" s="449"/>
      <c r="G451"/>
      <c r="H451"/>
      <c r="I451"/>
      <c r="J451"/>
      <c r="K451"/>
    </row>
    <row r="452" spans="1:11" s="75" customFormat="1" ht="13.5" customHeight="1" x14ac:dyDescent="0.25">
      <c r="A452" s="52" t="s">
        <v>142</v>
      </c>
      <c r="B452" s="69" t="s">
        <v>143</v>
      </c>
      <c r="C452" s="28">
        <v>36000</v>
      </c>
      <c r="D452" s="82"/>
      <c r="E452" s="83"/>
      <c r="F452" s="449"/>
      <c r="G452" s="94"/>
      <c r="H452" s="81"/>
    </row>
    <row r="453" spans="1:11" x14ac:dyDescent="0.25">
      <c r="A453" s="68" t="s">
        <v>144</v>
      </c>
      <c r="B453" s="83" t="s">
        <v>318</v>
      </c>
      <c r="C453" s="40">
        <f>SUM(C454)</f>
        <v>650000</v>
      </c>
      <c r="D453" s="82"/>
      <c r="E453" s="83"/>
      <c r="F453" s="449"/>
      <c r="G453"/>
      <c r="H453"/>
      <c r="I453"/>
      <c r="J453"/>
      <c r="K453"/>
    </row>
    <row r="454" spans="1:11" x14ac:dyDescent="0.25">
      <c r="A454" s="52" t="s">
        <v>146</v>
      </c>
      <c r="B454" s="69" t="s">
        <v>147</v>
      </c>
      <c r="C454" s="28">
        <v>650000</v>
      </c>
      <c r="D454" s="82"/>
      <c r="E454" s="83"/>
      <c r="F454" s="449"/>
      <c r="G454"/>
      <c r="H454"/>
      <c r="I454"/>
      <c r="J454"/>
      <c r="K454"/>
    </row>
    <row r="455" spans="1:11" ht="13" thickBot="1" x14ac:dyDescent="0.3">
      <c r="A455" s="52"/>
      <c r="B455" s="69"/>
      <c r="C455" s="28"/>
      <c r="D455" s="82"/>
      <c r="E455" s="83"/>
      <c r="F455"/>
      <c r="G455"/>
      <c r="H455"/>
      <c r="I455"/>
      <c r="J455"/>
      <c r="K455"/>
    </row>
    <row r="456" spans="1:11" ht="13" x14ac:dyDescent="0.25">
      <c r="A456" s="1278" t="s">
        <v>467</v>
      </c>
      <c r="B456" s="1280"/>
      <c r="C456" s="315" t="s">
        <v>1</v>
      </c>
      <c r="D456" s="316" t="s">
        <v>468</v>
      </c>
      <c r="F456"/>
      <c r="G456"/>
      <c r="H456"/>
      <c r="I456"/>
      <c r="J456"/>
      <c r="K456"/>
    </row>
    <row r="457" spans="1:11" ht="13.5" thickBot="1" x14ac:dyDescent="0.3">
      <c r="A457" s="1281"/>
      <c r="B457" s="1283"/>
      <c r="C457" s="463"/>
      <c r="D457" s="464"/>
      <c r="F457"/>
      <c r="G457"/>
      <c r="H457"/>
      <c r="I457"/>
      <c r="J457"/>
      <c r="K457"/>
    </row>
    <row r="458" spans="1:11" x14ac:dyDescent="0.25">
      <c r="A458" s="1268" t="s">
        <v>469</v>
      </c>
      <c r="B458" s="1269"/>
      <c r="C458" s="1269"/>
      <c r="D458" s="1270"/>
      <c r="F458"/>
      <c r="G458"/>
      <c r="H458"/>
      <c r="I458"/>
      <c r="J458"/>
      <c r="K458"/>
    </row>
    <row r="459" spans="1:11" x14ac:dyDescent="0.25">
      <c r="A459" s="1311"/>
      <c r="B459" s="1312"/>
      <c r="C459" s="1312"/>
      <c r="D459" s="1313"/>
      <c r="F459"/>
      <c r="G459"/>
      <c r="H459"/>
      <c r="I459"/>
      <c r="J459"/>
      <c r="K459"/>
    </row>
    <row r="460" spans="1:11" x14ac:dyDescent="0.25">
      <c r="A460" s="1311"/>
      <c r="B460" s="1312"/>
      <c r="C460" s="1312"/>
      <c r="D460" s="1313"/>
      <c r="F460"/>
      <c r="G460"/>
      <c r="H460"/>
      <c r="I460"/>
      <c r="J460"/>
      <c r="K460"/>
    </row>
    <row r="461" spans="1:11" ht="27.75" customHeight="1" thickBot="1" x14ac:dyDescent="0.3">
      <c r="A461" s="1271"/>
      <c r="B461" s="1272"/>
      <c r="C461" s="1272"/>
      <c r="D461" s="1273"/>
      <c r="F461"/>
      <c r="G461"/>
      <c r="H461"/>
      <c r="I461"/>
      <c r="J461"/>
      <c r="K461"/>
    </row>
    <row r="462" spans="1:11" x14ac:dyDescent="0.25">
      <c r="A462" s="26" t="s">
        <v>398</v>
      </c>
      <c r="B462" s="27"/>
      <c r="C462" s="344"/>
      <c r="D462" s="323"/>
      <c r="F462"/>
      <c r="G462"/>
      <c r="H462"/>
      <c r="I462"/>
      <c r="J462"/>
      <c r="K462"/>
    </row>
    <row r="463" spans="1:11" x14ac:dyDescent="0.25">
      <c r="A463" s="26" t="s">
        <v>461</v>
      </c>
      <c r="B463" s="27"/>
      <c r="C463" s="344"/>
      <c r="D463" s="323"/>
      <c r="F463"/>
      <c r="G463"/>
      <c r="H463"/>
      <c r="I463"/>
      <c r="J463"/>
      <c r="K463"/>
    </row>
    <row r="464" spans="1:11" x14ac:dyDescent="0.25">
      <c r="A464" s="26" t="s">
        <v>1086</v>
      </c>
      <c r="B464" s="27"/>
      <c r="C464" s="344"/>
      <c r="D464" s="323"/>
      <c r="F464"/>
      <c r="G464"/>
      <c r="H464"/>
      <c r="I464"/>
      <c r="J464"/>
      <c r="K464"/>
    </row>
    <row r="465" spans="1:11" ht="13" thickBot="1" x14ac:dyDescent="0.3">
      <c r="A465" s="30" t="s">
        <v>311</v>
      </c>
      <c r="B465" s="31"/>
      <c r="C465" s="403"/>
      <c r="D465" s="326"/>
      <c r="F465"/>
      <c r="G465"/>
      <c r="H465"/>
      <c r="I465"/>
      <c r="J465"/>
      <c r="K465"/>
    </row>
    <row r="466" spans="1:11" ht="13" thickBot="1" x14ac:dyDescent="0.3">
      <c r="A466" s="34" t="s">
        <v>470</v>
      </c>
      <c r="B466" s="35"/>
      <c r="C466" s="37"/>
      <c r="D466" s="864">
        <f>+C468+C491+C504</f>
        <v>8832100</v>
      </c>
      <c r="F466" s="449"/>
      <c r="G466" s="449"/>
      <c r="H466"/>
      <c r="I466"/>
      <c r="J466"/>
      <c r="K466"/>
    </row>
    <row r="467" spans="1:11" ht="13" thickBot="1" x14ac:dyDescent="0.3">
      <c r="A467" s="27"/>
      <c r="B467" s="27"/>
      <c r="C467" s="28"/>
      <c r="D467" s="28"/>
      <c r="E467" s="28"/>
      <c r="F467"/>
      <c r="G467"/>
      <c r="H467"/>
      <c r="I467"/>
      <c r="J467"/>
      <c r="K467"/>
    </row>
    <row r="468" spans="1:11" ht="13" thickBot="1" x14ac:dyDescent="0.3">
      <c r="A468" s="1290" t="s">
        <v>49</v>
      </c>
      <c r="B468" s="1291"/>
      <c r="C468" s="56">
        <f>C469+C471+C473+C476+C478+C480+C483+C486</f>
        <v>2395700</v>
      </c>
      <c r="D468" s="69"/>
      <c r="E468" s="450"/>
      <c r="F468"/>
      <c r="G468"/>
      <c r="H468"/>
      <c r="I468"/>
      <c r="J468"/>
      <c r="K468"/>
    </row>
    <row r="469" spans="1:11" x14ac:dyDescent="0.25">
      <c r="A469" s="39" t="s">
        <v>50</v>
      </c>
      <c r="B469" s="46" t="s">
        <v>51</v>
      </c>
      <c r="C469" s="58">
        <f>SUM(C470)</f>
        <v>585600</v>
      </c>
      <c r="D469" s="415"/>
      <c r="E469" s="108"/>
      <c r="F469" s="449"/>
      <c r="G469"/>
      <c r="H469"/>
      <c r="I469"/>
      <c r="J469"/>
      <c r="K469"/>
    </row>
    <row r="470" spans="1:11" x14ac:dyDescent="0.25">
      <c r="A470" s="27" t="s">
        <v>52</v>
      </c>
      <c r="B470" s="52" t="s">
        <v>53</v>
      </c>
      <c r="C470" s="28">
        <v>585600</v>
      </c>
      <c r="D470" s="165"/>
      <c r="E470" s="40"/>
      <c r="F470" s="449"/>
      <c r="G470"/>
      <c r="H470"/>
      <c r="I470"/>
      <c r="J470"/>
      <c r="K470"/>
    </row>
    <row r="471" spans="1:11" x14ac:dyDescent="0.25">
      <c r="A471" s="39" t="s">
        <v>150</v>
      </c>
      <c r="B471" s="68" t="s">
        <v>230</v>
      </c>
      <c r="C471" s="40">
        <f>SUM(C472:C472)</f>
        <v>127400</v>
      </c>
      <c r="D471" s="69"/>
      <c r="E471" s="69"/>
      <c r="F471" s="449"/>
      <c r="G471"/>
      <c r="H471"/>
      <c r="I471"/>
      <c r="J471"/>
      <c r="K471"/>
    </row>
    <row r="472" spans="1:11" x14ac:dyDescent="0.25">
      <c r="A472" s="27" t="s">
        <v>426</v>
      </c>
      <c r="B472" s="27" t="s">
        <v>427</v>
      </c>
      <c r="C472" s="28">
        <v>127400</v>
      </c>
      <c r="D472" s="82"/>
      <c r="E472" s="83"/>
      <c r="F472" s="449"/>
      <c r="G472"/>
      <c r="H472"/>
      <c r="I472"/>
      <c r="J472"/>
      <c r="K472"/>
    </row>
    <row r="473" spans="1:11" x14ac:dyDescent="0.25">
      <c r="A473" s="39" t="s">
        <v>54</v>
      </c>
      <c r="B473" s="68" t="s">
        <v>55</v>
      </c>
      <c r="C473" s="58">
        <f>SUM(C474:C475)</f>
        <v>264500</v>
      </c>
      <c r="D473" s="165"/>
      <c r="E473" s="452"/>
      <c r="F473" s="449"/>
      <c r="G473"/>
      <c r="H473"/>
      <c r="I473"/>
      <c r="J473"/>
      <c r="K473"/>
    </row>
    <row r="474" spans="1:11" ht="13" x14ac:dyDescent="0.3">
      <c r="A474" s="27" t="s">
        <v>56</v>
      </c>
      <c r="B474" s="27" t="s">
        <v>57</v>
      </c>
      <c r="C474" s="28">
        <v>94500</v>
      </c>
      <c r="D474"/>
      <c r="E474" s="69"/>
      <c r="F474" s="449"/>
      <c r="G474" s="456"/>
      <c r="H474"/>
      <c r="I474"/>
      <c r="J474"/>
      <c r="K474"/>
    </row>
    <row r="475" spans="1:11" ht="13" x14ac:dyDescent="0.3">
      <c r="A475" s="27" t="s">
        <v>342</v>
      </c>
      <c r="B475" s="81" t="s">
        <v>343</v>
      </c>
      <c r="C475" s="28">
        <v>170000</v>
      </c>
      <c r="D475" s="28"/>
      <c r="E475" s="28"/>
      <c r="F475" s="449"/>
      <c r="G475" s="456"/>
      <c r="H475"/>
      <c r="I475"/>
      <c r="J475"/>
      <c r="K475"/>
    </row>
    <row r="476" spans="1:11" x14ac:dyDescent="0.25">
      <c r="A476" s="39" t="s">
        <v>58</v>
      </c>
      <c r="B476" s="68" t="s">
        <v>59</v>
      </c>
      <c r="C476" s="58">
        <f>SUM(C477)</f>
        <v>222300</v>
      </c>
      <c r="D476" s="165"/>
      <c r="E476" s="452"/>
      <c r="F476" s="449"/>
      <c r="G476"/>
      <c r="H476"/>
      <c r="I476"/>
      <c r="J476"/>
      <c r="K476"/>
    </row>
    <row r="477" spans="1:11" x14ac:dyDescent="0.25">
      <c r="A477" s="27" t="s">
        <v>60</v>
      </c>
      <c r="B477" s="69" t="s">
        <v>61</v>
      </c>
      <c r="C477" s="28">
        <v>222300</v>
      </c>
      <c r="D477" s="69"/>
      <c r="E477" s="69"/>
      <c r="F477" s="449"/>
      <c r="G477"/>
      <c r="H477"/>
      <c r="I477"/>
      <c r="J477"/>
      <c r="K477"/>
    </row>
    <row r="478" spans="1:11" x14ac:dyDescent="0.25">
      <c r="A478" s="39" t="s">
        <v>62</v>
      </c>
      <c r="B478" s="83" t="s">
        <v>63</v>
      </c>
      <c r="C478" s="40">
        <f>SUM(C479:C479)</f>
        <v>80000</v>
      </c>
      <c r="D478" s="69"/>
      <c r="E478" s="69"/>
      <c r="F478" s="449"/>
      <c r="G478"/>
      <c r="H478"/>
      <c r="I478"/>
      <c r="J478"/>
      <c r="K478"/>
    </row>
    <row r="479" spans="1:11" x14ac:dyDescent="0.25">
      <c r="A479" s="27" t="s">
        <v>64</v>
      </c>
      <c r="B479" s="52" t="s">
        <v>65</v>
      </c>
      <c r="C479" s="28">
        <v>80000</v>
      </c>
      <c r="D479" s="69"/>
      <c r="E479" s="69"/>
      <c r="F479" s="449"/>
      <c r="G479"/>
      <c r="H479"/>
      <c r="I479"/>
      <c r="J479"/>
      <c r="K479"/>
    </row>
    <row r="480" spans="1:11" x14ac:dyDescent="0.25">
      <c r="A480" s="68" t="s">
        <v>66</v>
      </c>
      <c r="B480" s="83" t="s">
        <v>154</v>
      </c>
      <c r="C480" s="40">
        <f>SUM(C481:C482)</f>
        <v>685000</v>
      </c>
      <c r="D480" s="69"/>
      <c r="E480" s="69"/>
      <c r="F480" s="449"/>
      <c r="G480"/>
      <c r="H480"/>
      <c r="I480"/>
      <c r="J480"/>
      <c r="K480"/>
    </row>
    <row r="481" spans="1:11" x14ac:dyDescent="0.25">
      <c r="A481" s="52" t="s">
        <v>202</v>
      </c>
      <c r="B481" s="69" t="s">
        <v>364</v>
      </c>
      <c r="C481" s="28">
        <v>105000</v>
      </c>
      <c r="D481" s="69"/>
      <c r="E481" s="69"/>
      <c r="F481" s="449"/>
      <c r="G481"/>
      <c r="H481"/>
      <c r="I481"/>
      <c r="J481"/>
      <c r="K481"/>
    </row>
    <row r="482" spans="1:11" x14ac:dyDescent="0.25">
      <c r="A482" s="52" t="s">
        <v>204</v>
      </c>
      <c r="B482" s="69" t="s">
        <v>205</v>
      </c>
      <c r="C482" s="28">
        <v>580000</v>
      </c>
      <c r="D482" s="69"/>
      <c r="E482" s="69"/>
      <c r="F482" s="449"/>
      <c r="G482"/>
      <c r="H482"/>
      <c r="I482"/>
      <c r="J482"/>
      <c r="K482"/>
    </row>
    <row r="483" spans="1:11" x14ac:dyDescent="0.25">
      <c r="A483" s="68" t="s">
        <v>78</v>
      </c>
      <c r="B483" s="68" t="s">
        <v>79</v>
      </c>
      <c r="C483" s="40">
        <f>SUM(C484:C485)</f>
        <v>196900</v>
      </c>
      <c r="D483" s="69"/>
      <c r="E483" s="69"/>
      <c r="F483" s="449"/>
      <c r="G483"/>
      <c r="H483"/>
      <c r="I483"/>
      <c r="J483"/>
      <c r="K483"/>
    </row>
    <row r="484" spans="1:11" x14ac:dyDescent="0.25">
      <c r="A484" s="27" t="s">
        <v>82</v>
      </c>
      <c r="B484" s="28" t="s">
        <v>83</v>
      </c>
      <c r="C484" s="28">
        <v>126900</v>
      </c>
      <c r="D484"/>
      <c r="E484" s="28"/>
      <c r="F484" s="449"/>
      <c r="G484"/>
      <c r="H484" s="217"/>
      <c r="I484" s="217"/>
      <c r="J484"/>
      <c r="K484"/>
    </row>
    <row r="485" spans="1:11" x14ac:dyDescent="0.25">
      <c r="A485" s="27" t="s">
        <v>344</v>
      </c>
      <c r="B485" s="81" t="s">
        <v>345</v>
      </c>
      <c r="C485" s="28">
        <v>70000</v>
      </c>
      <c r="D485" s="28"/>
      <c r="E485" s="28"/>
      <c r="F485" s="449"/>
      <c r="G485"/>
      <c r="H485" s="217"/>
      <c r="I485" s="217"/>
      <c r="J485"/>
      <c r="K485"/>
    </row>
    <row r="486" spans="1:11" x14ac:dyDescent="0.25">
      <c r="A486" s="68" t="s">
        <v>84</v>
      </c>
      <c r="B486" s="83" t="s">
        <v>273</v>
      </c>
      <c r="C486" s="40">
        <f>SUM(C487:C489)</f>
        <v>234000</v>
      </c>
      <c r="D486" s="69"/>
      <c r="E486" s="69"/>
      <c r="F486" s="449"/>
      <c r="G486"/>
      <c r="H486"/>
      <c r="I486"/>
      <c r="J486"/>
      <c r="K486"/>
    </row>
    <row r="487" spans="1:11" s="67" customFormat="1" ht="13" x14ac:dyDescent="0.25">
      <c r="A487" s="52" t="s">
        <v>86</v>
      </c>
      <c r="B487" s="69" t="s">
        <v>87</v>
      </c>
      <c r="C487" s="28">
        <v>120000</v>
      </c>
      <c r="D487" s="165"/>
      <c r="E487" s="83"/>
      <c r="F487" s="449"/>
      <c r="G487" s="108"/>
    </row>
    <row r="488" spans="1:11" x14ac:dyDescent="0.25">
      <c r="A488" s="52" t="s">
        <v>183</v>
      </c>
      <c r="B488" s="69" t="s">
        <v>184</v>
      </c>
      <c r="C488" s="28">
        <v>23500</v>
      </c>
      <c r="D488" s="124"/>
      <c r="E488" s="83"/>
      <c r="F488" s="449"/>
      <c r="G488"/>
      <c r="H488"/>
      <c r="I488"/>
      <c r="J488"/>
      <c r="K488"/>
    </row>
    <row r="489" spans="1:11" s="217" customFormat="1" x14ac:dyDescent="0.25">
      <c r="A489" s="27" t="s">
        <v>274</v>
      </c>
      <c r="B489" s="28" t="s">
        <v>85</v>
      </c>
      <c r="C489" s="28">
        <v>90500</v>
      </c>
      <c r="D489" s="28"/>
      <c r="E489" s="28"/>
      <c r="F489" s="449"/>
    </row>
    <row r="490" spans="1:11" s="217" customFormat="1" ht="13" thickBot="1" x14ac:dyDescent="0.3">
      <c r="A490" s="27"/>
      <c r="B490" s="28"/>
      <c r="C490" s="28"/>
      <c r="D490" s="28"/>
      <c r="E490" s="28"/>
      <c r="F490" s="449"/>
    </row>
    <row r="491" spans="1:11" ht="13" thickBot="1" x14ac:dyDescent="0.3">
      <c r="A491" s="1274" t="s">
        <v>93</v>
      </c>
      <c r="B491" s="1275"/>
      <c r="C491" s="87">
        <f>C492+C494+C497+C500</f>
        <v>5792800</v>
      </c>
      <c r="D491" s="69"/>
      <c r="E491" s="69"/>
      <c r="F491" s="449"/>
      <c r="G491"/>
      <c r="H491"/>
      <c r="I491"/>
      <c r="J491"/>
      <c r="K491"/>
    </row>
    <row r="492" spans="1:11" x14ac:dyDescent="0.25">
      <c r="A492" s="39" t="s">
        <v>94</v>
      </c>
      <c r="B492" s="46" t="s">
        <v>95</v>
      </c>
      <c r="C492" s="58">
        <f>SUM(C493:C493)</f>
        <v>80000</v>
      </c>
      <c r="D492" s="165"/>
      <c r="E492" s="165"/>
      <c r="F492" s="449"/>
      <c r="G492"/>
      <c r="H492"/>
      <c r="I492"/>
      <c r="J492"/>
      <c r="K492"/>
    </row>
    <row r="493" spans="1:11" x14ac:dyDescent="0.25">
      <c r="A493" s="27" t="s">
        <v>98</v>
      </c>
      <c r="B493" s="27" t="s">
        <v>99</v>
      </c>
      <c r="C493" s="28">
        <v>80000</v>
      </c>
      <c r="D493"/>
      <c r="E493" s="69"/>
      <c r="F493" s="449"/>
      <c r="G493"/>
      <c r="H493"/>
      <c r="I493"/>
      <c r="J493"/>
      <c r="K493"/>
    </row>
    <row r="494" spans="1:11" x14ac:dyDescent="0.25">
      <c r="A494" s="39" t="s">
        <v>158</v>
      </c>
      <c r="B494" s="39" t="s">
        <v>101</v>
      </c>
      <c r="C494" s="40">
        <f>SUM(C495:C496)</f>
        <v>3749000</v>
      </c>
      <c r="D494" s="69"/>
      <c r="E494" s="69"/>
      <c r="F494" s="449"/>
      <c r="G494"/>
      <c r="H494"/>
      <c r="I494"/>
      <c r="J494"/>
      <c r="K494"/>
    </row>
    <row r="495" spans="1:11" ht="13" x14ac:dyDescent="0.25">
      <c r="A495" s="27" t="s">
        <v>208</v>
      </c>
      <c r="B495" s="27" t="s">
        <v>368</v>
      </c>
      <c r="C495" s="28">
        <v>180000</v>
      </c>
      <c r="D495" s="28"/>
      <c r="E495" s="161"/>
      <c r="F495" s="449"/>
      <c r="G495"/>
      <c r="H495"/>
      <c r="I495"/>
      <c r="J495"/>
      <c r="K495"/>
    </row>
    <row r="496" spans="1:11" x14ac:dyDescent="0.25">
      <c r="A496" s="27" t="s">
        <v>104</v>
      </c>
      <c r="B496" s="27" t="s">
        <v>105</v>
      </c>
      <c r="C496" s="28">
        <v>3569000</v>
      </c>
      <c r="D496" s="82"/>
      <c r="E496" s="83"/>
      <c r="F496" s="449"/>
      <c r="G496"/>
      <c r="H496"/>
      <c r="I496"/>
      <c r="J496"/>
      <c r="K496"/>
    </row>
    <row r="497" spans="1:11" x14ac:dyDescent="0.25">
      <c r="A497" s="39" t="s">
        <v>106</v>
      </c>
      <c r="B497" s="39" t="s">
        <v>107</v>
      </c>
      <c r="C497" s="40">
        <f>SUM(C498:C499)</f>
        <v>184900</v>
      </c>
      <c r="D497" s="82"/>
      <c r="E497" s="83"/>
      <c r="F497" s="449"/>
      <c r="G497"/>
      <c r="H497"/>
      <c r="I497"/>
      <c r="J497"/>
      <c r="K497"/>
    </row>
    <row r="498" spans="1:11" x14ac:dyDescent="0.25">
      <c r="A498" s="27" t="s">
        <v>108</v>
      </c>
      <c r="B498" s="89" t="s">
        <v>109</v>
      </c>
      <c r="C498" s="28">
        <v>34900</v>
      </c>
      <c r="D498" s="239"/>
      <c r="E498" s="457"/>
      <c r="F498" s="449"/>
      <c r="G498" s="217"/>
      <c r="H498"/>
      <c r="I498"/>
      <c r="J498"/>
      <c r="K498"/>
    </row>
    <row r="499" spans="1:11" x14ac:dyDescent="0.25">
      <c r="A499" s="27" t="s">
        <v>110</v>
      </c>
      <c r="B499" s="28" t="s">
        <v>111</v>
      </c>
      <c r="C499" s="28">
        <v>150000</v>
      </c>
      <c r="D499"/>
      <c r="E499" s="122"/>
      <c r="F499" s="449"/>
      <c r="G499" s="217"/>
      <c r="H499"/>
      <c r="I499"/>
      <c r="J499"/>
      <c r="K499"/>
    </row>
    <row r="500" spans="1:11" ht="14" x14ac:dyDescent="0.3">
      <c r="A500" s="39" t="s">
        <v>119</v>
      </c>
      <c r="B500" s="40" t="s">
        <v>122</v>
      </c>
      <c r="C500" s="40">
        <f>SUM(C501:C502)</f>
        <v>1778900</v>
      </c>
      <c r="D500" s="459"/>
      <c r="E500" s="460"/>
      <c r="F500" s="449"/>
      <c r="G500" s="217"/>
      <c r="H500" s="239"/>
      <c r="I500" s="239"/>
      <c r="J500"/>
      <c r="K500"/>
    </row>
    <row r="501" spans="1:11" ht="14" x14ac:dyDescent="0.3">
      <c r="A501" s="27" t="s">
        <v>121</v>
      </c>
      <c r="B501" s="28" t="s">
        <v>122</v>
      </c>
      <c r="C501" s="28">
        <v>998400</v>
      </c>
      <c r="D501"/>
      <c r="E501" s="460"/>
      <c r="F501" s="449"/>
      <c r="G501" s="217"/>
      <c r="H501" s="239"/>
      <c r="I501" s="239"/>
      <c r="J501"/>
      <c r="K501"/>
    </row>
    <row r="502" spans="1:11" ht="13" x14ac:dyDescent="0.25">
      <c r="A502" s="27" t="s">
        <v>127</v>
      </c>
      <c r="B502" s="28" t="s">
        <v>120</v>
      </c>
      <c r="C502" s="28">
        <v>780500</v>
      </c>
      <c r="D502"/>
      <c r="E502" s="230"/>
      <c r="F502" s="449"/>
      <c r="G502" s="217"/>
      <c r="H502"/>
      <c r="I502"/>
      <c r="J502"/>
      <c r="K502"/>
    </row>
    <row r="503" spans="1:11" s="198" customFormat="1" ht="13" thickBot="1" x14ac:dyDescent="0.3">
      <c r="A503" s="27"/>
      <c r="B503" s="27"/>
      <c r="C503" s="28"/>
      <c r="D503" s="28"/>
      <c r="F503" s="449"/>
    </row>
    <row r="504" spans="1:11" ht="13" thickBot="1" x14ac:dyDescent="0.3">
      <c r="A504" s="1305" t="s">
        <v>135</v>
      </c>
      <c r="B504" s="1306"/>
      <c r="C504" s="144">
        <f>C505+C507+C510</f>
        <v>643600</v>
      </c>
      <c r="D504" s="69"/>
      <c r="E504" s="28"/>
      <c r="F504" s="449"/>
      <c r="G504" s="217"/>
      <c r="H504"/>
      <c r="I504"/>
      <c r="J504"/>
      <c r="K504"/>
    </row>
    <row r="505" spans="1:11" x14ac:dyDescent="0.25">
      <c r="A505" s="68" t="s">
        <v>369</v>
      </c>
      <c r="B505" s="46" t="s">
        <v>370</v>
      </c>
      <c r="C505" s="58">
        <f>SUM(C506:C506)</f>
        <v>350000</v>
      </c>
      <c r="D505" s="124"/>
      <c r="E505" s="83"/>
      <c r="F505" s="449"/>
      <c r="G505"/>
      <c r="H505"/>
      <c r="I505"/>
      <c r="J505"/>
      <c r="K505"/>
    </row>
    <row r="506" spans="1:11" x14ac:dyDescent="0.25">
      <c r="A506" s="27" t="s">
        <v>371</v>
      </c>
      <c r="B506" s="27" t="s">
        <v>372</v>
      </c>
      <c r="C506" s="28">
        <v>350000</v>
      </c>
      <c r="D506" s="165"/>
      <c r="E506" s="165"/>
      <c r="F506" s="449"/>
      <c r="G506" s="217"/>
      <c r="H506" s="217"/>
      <c r="I506"/>
      <c r="J506"/>
      <c r="K506"/>
    </row>
    <row r="507" spans="1:11" x14ac:dyDescent="0.25">
      <c r="A507" s="39" t="s">
        <v>136</v>
      </c>
      <c r="B507" s="46" t="s">
        <v>137</v>
      </c>
      <c r="C507" s="40">
        <f>SUM(C508:C509)</f>
        <v>248000</v>
      </c>
      <c r="D507" s="165"/>
      <c r="E507" s="122"/>
      <c r="F507" s="449"/>
      <c r="G507" s="217"/>
      <c r="H507" s="217"/>
      <c r="I507"/>
      <c r="J507"/>
      <c r="K507"/>
    </row>
    <row r="508" spans="1:11" x14ac:dyDescent="0.25">
      <c r="A508" s="27" t="s">
        <v>138</v>
      </c>
      <c r="B508" s="28" t="s">
        <v>286</v>
      </c>
      <c r="C508" s="28">
        <v>68000</v>
      </c>
      <c r="D508" s="122"/>
      <c r="E508" s="40"/>
      <c r="F508" s="449"/>
      <c r="G508" s="217"/>
      <c r="H508" s="217"/>
      <c r="I508"/>
      <c r="J508"/>
      <c r="K508"/>
    </row>
    <row r="509" spans="1:11" x14ac:dyDescent="0.25">
      <c r="A509" s="52" t="s">
        <v>140</v>
      </c>
      <c r="B509" s="69" t="s">
        <v>141</v>
      </c>
      <c r="C509" s="28">
        <v>180000</v>
      </c>
      <c r="D509" s="82"/>
      <c r="E509" s="83"/>
      <c r="F509" s="449"/>
      <c r="G509"/>
      <c r="H509"/>
      <c r="I509"/>
      <c r="J509"/>
      <c r="K509"/>
    </row>
    <row r="510" spans="1:11" x14ac:dyDescent="0.25">
      <c r="A510" s="68" t="s">
        <v>144</v>
      </c>
      <c r="B510" s="83" t="s">
        <v>318</v>
      </c>
      <c r="C510" s="40">
        <f>SUM(C511)</f>
        <v>45600</v>
      </c>
      <c r="D510" s="82"/>
      <c r="E510" s="83"/>
      <c r="F510" s="449"/>
      <c r="G510"/>
      <c r="H510"/>
      <c r="I510"/>
      <c r="J510"/>
      <c r="K510"/>
    </row>
    <row r="511" spans="1:11" x14ac:dyDescent="0.25">
      <c r="A511" s="52" t="s">
        <v>146</v>
      </c>
      <c r="B511" s="69" t="s">
        <v>147</v>
      </c>
      <c r="C511" s="28">
        <v>45600</v>
      </c>
      <c r="D511" s="82"/>
      <c r="E511" s="83"/>
      <c r="F511" s="449"/>
      <c r="G511"/>
      <c r="H511"/>
      <c r="I511"/>
      <c r="J511"/>
      <c r="K511"/>
    </row>
    <row r="512" spans="1:11" ht="13" thickBot="1" x14ac:dyDescent="0.3">
      <c r="A512" s="52"/>
      <c r="B512" s="69"/>
      <c r="C512" s="28"/>
      <c r="D512" s="82"/>
      <c r="E512" s="83"/>
      <c r="F512"/>
      <c r="G512"/>
      <c r="H512"/>
      <c r="I512"/>
      <c r="J512"/>
      <c r="K512"/>
    </row>
    <row r="513" spans="1:11" s="465" customFormat="1" ht="13.5" customHeight="1" x14ac:dyDescent="0.25">
      <c r="A513" s="10" t="s">
        <v>471</v>
      </c>
      <c r="B513" s="11"/>
      <c r="C513" s="335"/>
      <c r="D513" s="315" t="s">
        <v>1</v>
      </c>
      <c r="E513" s="316">
        <v>1207</v>
      </c>
      <c r="F513" s="302"/>
      <c r="G513" s="302"/>
      <c r="H513" s="198"/>
      <c r="I513" s="198"/>
      <c r="J513" s="198"/>
      <c r="K513" s="198"/>
    </row>
    <row r="514" spans="1:11" s="465" customFormat="1" ht="13.5" thickBot="1" x14ac:dyDescent="0.3">
      <c r="A514" s="15"/>
      <c r="B514" s="16"/>
      <c r="C514" s="338"/>
      <c r="D514" s="339"/>
      <c r="E514" s="340"/>
      <c r="F514" s="302"/>
      <c r="G514" s="302"/>
      <c r="H514" s="198"/>
      <c r="I514" s="198"/>
      <c r="J514" s="198"/>
      <c r="K514" s="198"/>
    </row>
    <row r="515" spans="1:11" s="311" customFormat="1" ht="13.5" customHeight="1" x14ac:dyDescent="0.25">
      <c r="A515" s="1336" t="s">
        <v>472</v>
      </c>
      <c r="B515" s="1337"/>
      <c r="C515" s="1337"/>
      <c r="D515" s="1337"/>
      <c r="E515" s="1338"/>
      <c r="F515" s="302"/>
      <c r="G515" s="302"/>
      <c r="H515" s="191"/>
      <c r="I515" s="191"/>
      <c r="J515" s="191"/>
      <c r="K515" s="191"/>
    </row>
    <row r="516" spans="1:11" s="311" customFormat="1" ht="13.5" customHeight="1" x14ac:dyDescent="0.25">
      <c r="A516" s="1339"/>
      <c r="B516" s="1340"/>
      <c r="C516" s="1340"/>
      <c r="D516" s="1340"/>
      <c r="E516" s="1341"/>
      <c r="F516" s="302"/>
      <c r="G516" s="302"/>
      <c r="H516" s="191"/>
      <c r="I516" s="191"/>
      <c r="J516" s="191"/>
      <c r="K516" s="191"/>
    </row>
    <row r="517" spans="1:11" s="311" customFormat="1" ht="13.5" customHeight="1" x14ac:dyDescent="0.25">
      <c r="A517" s="1339"/>
      <c r="B517" s="1340"/>
      <c r="C517" s="1340"/>
      <c r="D517" s="1340"/>
      <c r="E517" s="1341"/>
      <c r="F517" s="302"/>
      <c r="G517" s="302"/>
      <c r="H517" s="191"/>
      <c r="I517" s="191"/>
      <c r="J517" s="191"/>
      <c r="K517" s="191"/>
    </row>
    <row r="518" spans="1:11" s="311" customFormat="1" ht="13.5" customHeight="1" x14ac:dyDescent="0.25">
      <c r="A518" s="1339"/>
      <c r="B518" s="1340"/>
      <c r="C518" s="1340"/>
      <c r="D518" s="1340"/>
      <c r="E518" s="1341"/>
      <c r="F518" s="302"/>
      <c r="G518" s="302"/>
      <c r="H518" s="191"/>
      <c r="I518" s="191"/>
      <c r="J518" s="191"/>
      <c r="K518" s="191"/>
    </row>
    <row r="519" spans="1:11" s="311" customFormat="1" ht="13.5" customHeight="1" x14ac:dyDescent="0.25">
      <c r="A519" s="1339"/>
      <c r="B519" s="1340"/>
      <c r="C519" s="1340"/>
      <c r="D519" s="1340"/>
      <c r="E519" s="1341"/>
      <c r="F519" s="302"/>
      <c r="G519" s="302"/>
      <c r="H519" s="191"/>
      <c r="I519" s="191"/>
      <c r="J519" s="191"/>
      <c r="K519" s="191"/>
    </row>
    <row r="520" spans="1:11" s="311" customFormat="1" ht="13.5" customHeight="1" x14ac:dyDescent="0.25">
      <c r="A520" s="1339"/>
      <c r="B520" s="1340"/>
      <c r="C520" s="1340"/>
      <c r="D520" s="1340"/>
      <c r="E520" s="1341"/>
      <c r="F520" s="302"/>
      <c r="G520" s="302"/>
      <c r="H520" s="191"/>
      <c r="I520" s="191"/>
      <c r="J520" s="191"/>
      <c r="K520" s="191"/>
    </row>
    <row r="521" spans="1:11" s="311" customFormat="1" ht="13.5" customHeight="1" x14ac:dyDescent="0.25">
      <c r="A521" s="1339"/>
      <c r="B521" s="1340"/>
      <c r="C521" s="1340"/>
      <c r="D521" s="1340"/>
      <c r="E521" s="1341"/>
      <c r="F521" s="302"/>
      <c r="G521" s="302"/>
      <c r="H521" s="191"/>
      <c r="I521" s="191"/>
      <c r="J521" s="191"/>
      <c r="K521" s="191"/>
    </row>
    <row r="522" spans="1:11" s="311" customFormat="1" ht="13.5" customHeight="1" x14ac:dyDescent="0.25">
      <c r="A522" s="1339"/>
      <c r="B522" s="1340"/>
      <c r="C522" s="1340"/>
      <c r="D522" s="1340"/>
      <c r="E522" s="1341"/>
      <c r="F522" s="302"/>
      <c r="G522" s="302"/>
      <c r="H522" s="191"/>
      <c r="I522" s="191"/>
      <c r="J522" s="191"/>
      <c r="K522" s="191"/>
    </row>
    <row r="523" spans="1:11" s="311" customFormat="1" ht="13.5" customHeight="1" x14ac:dyDescent="0.25">
      <c r="A523" s="1339"/>
      <c r="B523" s="1340"/>
      <c r="C523" s="1340"/>
      <c r="D523" s="1340"/>
      <c r="E523" s="1341"/>
      <c r="F523" s="302"/>
      <c r="G523" s="302"/>
      <c r="H523" s="191"/>
      <c r="I523" s="191"/>
      <c r="J523" s="191"/>
      <c r="K523" s="191"/>
    </row>
    <row r="524" spans="1:11" s="311" customFormat="1" ht="13.5" customHeight="1" x14ac:dyDescent="0.25">
      <c r="A524" s="1339"/>
      <c r="B524" s="1340"/>
      <c r="C524" s="1340"/>
      <c r="D524" s="1340"/>
      <c r="E524" s="1341"/>
      <c r="F524" s="302"/>
      <c r="G524" s="302"/>
      <c r="H524" s="191"/>
      <c r="I524" s="191"/>
      <c r="J524" s="191"/>
      <c r="K524" s="191"/>
    </row>
    <row r="525" spans="1:11" s="311" customFormat="1" ht="13.5" customHeight="1" x14ac:dyDescent="0.25">
      <c r="A525" s="1339"/>
      <c r="B525" s="1340"/>
      <c r="C525" s="1340"/>
      <c r="D525" s="1340"/>
      <c r="E525" s="1341"/>
      <c r="F525" s="302"/>
      <c r="G525" s="302"/>
      <c r="H525" s="191"/>
      <c r="I525" s="191"/>
      <c r="J525" s="191"/>
      <c r="K525" s="191"/>
    </row>
    <row r="526" spans="1:11" s="311" customFormat="1" ht="13.5" customHeight="1" x14ac:dyDescent="0.25">
      <c r="A526" s="1339"/>
      <c r="B526" s="1340"/>
      <c r="C526" s="1340"/>
      <c r="D526" s="1340"/>
      <c r="E526" s="1341"/>
      <c r="F526" s="302"/>
      <c r="G526" s="302"/>
      <c r="H526" s="191"/>
      <c r="I526" s="191"/>
      <c r="J526" s="191"/>
      <c r="K526" s="191"/>
    </row>
    <row r="527" spans="1:11" s="311" customFormat="1" ht="13.5" customHeight="1" x14ac:dyDescent="0.25">
      <c r="A527" s="1339"/>
      <c r="B527" s="1340"/>
      <c r="C527" s="1340"/>
      <c r="D527" s="1340"/>
      <c r="E527" s="1341"/>
      <c r="F527" s="302"/>
      <c r="G527" s="302"/>
      <c r="H527" s="191"/>
      <c r="I527" s="191"/>
      <c r="J527" s="191"/>
      <c r="K527" s="191"/>
    </row>
    <row r="528" spans="1:11" s="311" customFormat="1" ht="13.5" customHeight="1" x14ac:dyDescent="0.25">
      <c r="A528" s="1339"/>
      <c r="B528" s="1340"/>
      <c r="C528" s="1340"/>
      <c r="D528" s="1340"/>
      <c r="E528" s="1341"/>
      <c r="F528" s="302"/>
      <c r="G528" s="302"/>
      <c r="H528" s="191"/>
      <c r="I528" s="191"/>
      <c r="J528" s="191"/>
      <c r="K528" s="191"/>
    </row>
    <row r="529" spans="1:11" s="311" customFormat="1" ht="13.5" customHeight="1" x14ac:dyDescent="0.25">
      <c r="A529" s="1339"/>
      <c r="B529" s="1340"/>
      <c r="C529" s="1340"/>
      <c r="D529" s="1340"/>
      <c r="E529" s="1341"/>
      <c r="F529" s="302"/>
      <c r="G529" s="302"/>
      <c r="H529" s="191"/>
      <c r="I529" s="191"/>
      <c r="J529" s="191"/>
      <c r="K529" s="191"/>
    </row>
    <row r="530" spans="1:11" s="311" customFormat="1" ht="13.5" customHeight="1" x14ac:dyDescent="0.25">
      <c r="A530" s="1339"/>
      <c r="B530" s="1340"/>
      <c r="C530" s="1340"/>
      <c r="D530" s="1340"/>
      <c r="E530" s="1341"/>
      <c r="F530" s="302"/>
      <c r="G530" s="302"/>
      <c r="H530" s="191"/>
      <c r="I530" s="191"/>
      <c r="J530" s="191"/>
      <c r="K530" s="191"/>
    </row>
    <row r="531" spans="1:11" s="311" customFormat="1" ht="15" customHeight="1" thickBot="1" x14ac:dyDescent="0.3">
      <c r="A531" s="1342"/>
      <c r="B531" s="1343"/>
      <c r="C531" s="1343"/>
      <c r="D531" s="1343"/>
      <c r="E531" s="1344"/>
      <c r="F531" s="302"/>
      <c r="G531" s="302"/>
      <c r="H531" s="191"/>
      <c r="I531" s="191"/>
      <c r="J531" s="191"/>
      <c r="K531" s="191"/>
    </row>
    <row r="532" spans="1:11" s="311" customFormat="1" ht="13.5" customHeight="1" x14ac:dyDescent="0.25">
      <c r="A532" s="26" t="s">
        <v>398</v>
      </c>
      <c r="B532" s="27"/>
      <c r="C532" s="321"/>
      <c r="D532" s="344"/>
      <c r="E532" s="323"/>
      <c r="F532" s="302"/>
      <c r="G532" s="302"/>
      <c r="H532" s="191"/>
      <c r="I532" s="191"/>
      <c r="J532" s="191"/>
      <c r="K532" s="191"/>
    </row>
    <row r="533" spans="1:11" s="311" customFormat="1" ht="13.5" customHeight="1" x14ac:dyDescent="0.25">
      <c r="A533" s="26" t="s">
        <v>1088</v>
      </c>
      <c r="B533" s="27"/>
      <c r="C533" s="321"/>
      <c r="D533" s="344"/>
      <c r="E533" s="323"/>
      <c r="F533" s="302"/>
      <c r="G533" s="302"/>
      <c r="H533" s="191"/>
      <c r="I533" s="191"/>
      <c r="J533" s="191"/>
      <c r="K533" s="191"/>
    </row>
    <row r="534" spans="1:11" s="311" customFormat="1" ht="13.5" customHeight="1" x14ac:dyDescent="0.25">
      <c r="A534" s="26" t="s">
        <v>1089</v>
      </c>
      <c r="B534" s="27"/>
      <c r="C534" s="321"/>
      <c r="D534" s="344"/>
      <c r="E534" s="323"/>
      <c r="F534" s="302"/>
      <c r="G534" s="302"/>
      <c r="H534" s="191"/>
      <c r="I534" s="191"/>
      <c r="J534" s="191"/>
      <c r="K534" s="191"/>
    </row>
    <row r="535" spans="1:11" s="311" customFormat="1" ht="12" thickBot="1" x14ac:dyDescent="0.3">
      <c r="A535" s="26" t="s">
        <v>311</v>
      </c>
      <c r="B535" s="27"/>
      <c r="C535" s="321"/>
      <c r="D535" s="344"/>
      <c r="E535" s="323"/>
      <c r="F535" s="302"/>
      <c r="G535" s="302"/>
      <c r="H535" s="191"/>
      <c r="I535" s="191"/>
      <c r="J535" s="191"/>
      <c r="K535" s="191"/>
    </row>
    <row r="536" spans="1:11" s="311" customFormat="1" ht="12" thickBot="1" x14ac:dyDescent="0.3">
      <c r="A536" s="34" t="s">
        <v>399</v>
      </c>
      <c r="B536" s="35"/>
      <c r="C536" s="36"/>
      <c r="D536" s="37"/>
      <c r="E536" s="38">
        <f>+C538+C555+C566</f>
        <v>575690</v>
      </c>
      <c r="F536" s="302"/>
      <c r="G536" s="302"/>
      <c r="H536" s="191"/>
      <c r="I536" s="191"/>
      <c r="J536" s="191"/>
      <c r="K536" s="191"/>
    </row>
    <row r="537" spans="1:11" ht="13" thickBot="1" x14ac:dyDescent="0.3">
      <c r="A537" s="27"/>
      <c r="B537" s="27"/>
      <c r="C537" s="28"/>
      <c r="D537" s="28"/>
      <c r="E537" s="225"/>
    </row>
    <row r="538" spans="1:11" s="239" customFormat="1" ht="13" thickBot="1" x14ac:dyDescent="0.3">
      <c r="A538" s="1290" t="s">
        <v>49</v>
      </c>
      <c r="B538" s="1291"/>
      <c r="C538" s="56">
        <f>C539+C541+C543+C546+C551</f>
        <v>252460</v>
      </c>
      <c r="D538" s="40"/>
      <c r="E538" s="343"/>
      <c r="F538" s="109"/>
      <c r="G538" s="109"/>
      <c r="H538" s="238"/>
      <c r="I538" s="238"/>
      <c r="J538" s="238"/>
      <c r="K538" s="238"/>
    </row>
    <row r="539" spans="1:11" s="466" customFormat="1" ht="13.5" customHeight="1" x14ac:dyDescent="0.25">
      <c r="A539" s="68" t="s">
        <v>150</v>
      </c>
      <c r="B539" s="46" t="s">
        <v>230</v>
      </c>
      <c r="C539" s="58">
        <f>SUM(C540)</f>
        <v>40000</v>
      </c>
      <c r="D539" s="165"/>
      <c r="E539" s="346"/>
      <c r="F539" s="417"/>
      <c r="G539" s="417"/>
      <c r="H539" s="419"/>
      <c r="I539" s="419"/>
      <c r="J539" s="419"/>
      <c r="K539" s="419"/>
    </row>
    <row r="540" spans="1:11" s="239" customFormat="1" ht="13.5" customHeight="1" x14ac:dyDescent="0.25">
      <c r="A540" s="52" t="s">
        <v>426</v>
      </c>
      <c r="B540" s="81" t="s">
        <v>427</v>
      </c>
      <c r="C540" s="28">
        <v>40000</v>
      </c>
      <c r="D540" s="28"/>
      <c r="E540" s="28"/>
      <c r="F540" s="109"/>
      <c r="G540" s="109"/>
      <c r="H540" s="238"/>
      <c r="I540" s="238"/>
      <c r="J540" s="238"/>
      <c r="K540" s="238"/>
    </row>
    <row r="541" spans="1:11" s="239" customFormat="1" ht="13.5" customHeight="1" x14ac:dyDescent="0.25">
      <c r="A541" s="39" t="s">
        <v>58</v>
      </c>
      <c r="B541" s="71" t="s">
        <v>59</v>
      </c>
      <c r="C541" s="40">
        <f>SUM(C542)</f>
        <v>10500</v>
      </c>
      <c r="D541" s="28"/>
      <c r="E541" s="28"/>
      <c r="F541" s="109"/>
      <c r="G541" s="109"/>
      <c r="H541" s="238"/>
      <c r="I541" s="238"/>
      <c r="J541" s="238"/>
      <c r="K541" s="238"/>
    </row>
    <row r="542" spans="1:11" s="239" customFormat="1" ht="13.5" customHeight="1" x14ac:dyDescent="0.25">
      <c r="A542" s="52" t="s">
        <v>60</v>
      </c>
      <c r="B542" s="69" t="s">
        <v>473</v>
      </c>
      <c r="C542" s="28">
        <v>10500</v>
      </c>
      <c r="D542" s="28"/>
      <c r="E542" s="28"/>
      <c r="F542" s="109"/>
      <c r="G542" s="109"/>
      <c r="H542" s="238"/>
      <c r="I542" s="238"/>
      <c r="J542" s="238"/>
      <c r="K542" s="238"/>
    </row>
    <row r="543" spans="1:11" s="239" customFormat="1" ht="13.5" customHeight="1" x14ac:dyDescent="0.25">
      <c r="A543" s="39" t="s">
        <v>62</v>
      </c>
      <c r="B543" s="83" t="s">
        <v>63</v>
      </c>
      <c r="C543" s="40">
        <f>SUM(C544:C545)</f>
        <v>108900</v>
      </c>
      <c r="D543" s="28"/>
      <c r="E543" s="28"/>
      <c r="F543" s="109"/>
      <c r="G543" s="109"/>
      <c r="H543" s="238"/>
      <c r="I543" s="238"/>
      <c r="J543" s="238"/>
      <c r="K543" s="238"/>
    </row>
    <row r="544" spans="1:11" s="239" customFormat="1" ht="13.5" customHeight="1" x14ac:dyDescent="0.25">
      <c r="A544" s="52" t="s">
        <v>64</v>
      </c>
      <c r="B544" s="52" t="s">
        <v>65</v>
      </c>
      <c r="C544" s="28">
        <v>90800</v>
      </c>
      <c r="D544" s="28"/>
      <c r="E544" s="28"/>
      <c r="F544" s="109"/>
      <c r="G544" s="109"/>
      <c r="H544" s="238"/>
      <c r="I544" s="238"/>
      <c r="J544" s="238"/>
      <c r="K544" s="238"/>
    </row>
    <row r="545" spans="1:11" s="239" customFormat="1" ht="13.5" customHeight="1" x14ac:dyDescent="0.25">
      <c r="A545" s="52" t="s">
        <v>176</v>
      </c>
      <c r="B545" s="81" t="s">
        <v>177</v>
      </c>
      <c r="C545" s="28">
        <v>18100</v>
      </c>
      <c r="D545" s="28"/>
      <c r="E545" s="28"/>
      <c r="F545" s="109"/>
      <c r="G545" s="109"/>
      <c r="H545" s="238"/>
      <c r="I545" s="238"/>
      <c r="J545" s="238"/>
      <c r="K545" s="238"/>
    </row>
    <row r="546" spans="1:11" s="239" customFormat="1" ht="13.5" customHeight="1" x14ac:dyDescent="0.25">
      <c r="A546" s="68" t="s">
        <v>66</v>
      </c>
      <c r="B546" s="83" t="s">
        <v>154</v>
      </c>
      <c r="C546" s="40">
        <f>SUM(C547:C550)</f>
        <v>61690</v>
      </c>
      <c r="D546" s="28"/>
      <c r="E546" s="28"/>
      <c r="F546" s="109"/>
      <c r="G546" s="109"/>
      <c r="H546" s="238"/>
      <c r="I546" s="238"/>
      <c r="J546" s="238"/>
      <c r="K546" s="238"/>
    </row>
    <row r="547" spans="1:11" s="239" customFormat="1" ht="13.5" customHeight="1" x14ac:dyDescent="0.25">
      <c r="A547" s="52" t="s">
        <v>202</v>
      </c>
      <c r="B547" s="81" t="s">
        <v>364</v>
      </c>
      <c r="C547" s="28">
        <v>30000</v>
      </c>
      <c r="D547" s="28"/>
      <c r="E547" s="28"/>
      <c r="F547" s="109"/>
      <c r="G547" s="109"/>
      <c r="H547" s="238"/>
      <c r="I547" s="238"/>
      <c r="J547" s="238"/>
      <c r="K547" s="238"/>
    </row>
    <row r="548" spans="1:11" s="239" customFormat="1" ht="13.5" customHeight="1" x14ac:dyDescent="0.25">
      <c r="A548" s="52" t="s">
        <v>204</v>
      </c>
      <c r="B548" s="81" t="s">
        <v>205</v>
      </c>
      <c r="C548" s="28">
        <v>14940</v>
      </c>
      <c r="D548" s="28"/>
      <c r="E548" s="28"/>
      <c r="F548" s="109"/>
      <c r="G548" s="109"/>
      <c r="H548" s="238"/>
      <c r="I548" s="238"/>
      <c r="J548" s="238"/>
      <c r="K548" s="238"/>
    </row>
    <row r="549" spans="1:11" s="239" customFormat="1" ht="13.5" customHeight="1" x14ac:dyDescent="0.25">
      <c r="A549" s="52" t="s">
        <v>474</v>
      </c>
      <c r="B549" s="81" t="s">
        <v>475</v>
      </c>
      <c r="C549" s="28">
        <v>9850</v>
      </c>
      <c r="D549" s="28"/>
      <c r="E549" s="28"/>
      <c r="F549" s="109"/>
      <c r="G549" s="109"/>
      <c r="H549" s="238"/>
      <c r="I549" s="238"/>
      <c r="J549" s="238"/>
      <c r="K549" s="238"/>
    </row>
    <row r="550" spans="1:11" s="239" customFormat="1" ht="13.5" customHeight="1" x14ac:dyDescent="0.25">
      <c r="A550" s="52" t="s">
        <v>178</v>
      </c>
      <c r="B550" s="81" t="s">
        <v>365</v>
      </c>
      <c r="C550" s="28">
        <v>6900</v>
      </c>
      <c r="D550" s="28"/>
      <c r="E550" s="28"/>
      <c r="F550" s="109"/>
      <c r="G550" s="109"/>
      <c r="H550" s="238"/>
      <c r="I550" s="238"/>
      <c r="J550" s="238"/>
      <c r="K550" s="238"/>
    </row>
    <row r="551" spans="1:11" s="239" customFormat="1" ht="13.5" customHeight="1" x14ac:dyDescent="0.25">
      <c r="A551" s="68" t="s">
        <v>84</v>
      </c>
      <c r="B551" s="83" t="s">
        <v>273</v>
      </c>
      <c r="C551" s="40">
        <f>SUM(C552:C553)</f>
        <v>31370</v>
      </c>
      <c r="D551" s="28"/>
      <c r="E551" s="28"/>
      <c r="F551" s="109"/>
      <c r="G551" s="109"/>
      <c r="H551" s="238"/>
      <c r="I551" s="238"/>
      <c r="J551" s="238"/>
      <c r="K551" s="238"/>
    </row>
    <row r="552" spans="1:11" s="239" customFormat="1" ht="13.5" customHeight="1" x14ac:dyDescent="0.25">
      <c r="A552" s="52" t="s">
        <v>183</v>
      </c>
      <c r="B552" s="69" t="s">
        <v>184</v>
      </c>
      <c r="C552" s="28">
        <v>8500</v>
      </c>
      <c r="D552" s="28"/>
      <c r="E552" s="28"/>
      <c r="F552" s="109"/>
      <c r="G552" s="109"/>
      <c r="H552" s="238"/>
      <c r="I552" s="238"/>
      <c r="J552" s="238"/>
      <c r="K552" s="238"/>
    </row>
    <row r="553" spans="1:11" s="239" customFormat="1" ht="13.5" customHeight="1" x14ac:dyDescent="0.25">
      <c r="A553" s="52" t="s">
        <v>274</v>
      </c>
      <c r="B553" s="81" t="s">
        <v>85</v>
      </c>
      <c r="C553" s="28">
        <v>22870</v>
      </c>
      <c r="D553" s="28"/>
      <c r="E553" s="28"/>
      <c r="F553" s="109"/>
      <c r="G553" s="109"/>
      <c r="H553" s="238"/>
      <c r="I553" s="238"/>
      <c r="J553" s="238"/>
      <c r="K553" s="238"/>
    </row>
    <row r="554" spans="1:11" s="239" customFormat="1" ht="13" thickBot="1" x14ac:dyDescent="0.3">
      <c r="A554" s="52"/>
      <c r="B554" s="81"/>
      <c r="C554" s="28"/>
      <c r="D554" s="28"/>
      <c r="E554" s="28"/>
      <c r="F554" s="109"/>
      <c r="G554" s="109"/>
      <c r="H554" s="238"/>
      <c r="I554" s="238"/>
      <c r="J554" s="238"/>
      <c r="K554" s="238"/>
    </row>
    <row r="555" spans="1:11" s="239" customFormat="1" ht="13" thickBot="1" x14ac:dyDescent="0.3">
      <c r="A555" s="1274" t="s">
        <v>93</v>
      </c>
      <c r="B555" s="1275"/>
      <c r="C555" s="87">
        <f>C556+C560</f>
        <v>183970</v>
      </c>
      <c r="D555" s="40"/>
      <c r="E555" s="28"/>
      <c r="F555" s="109"/>
      <c r="G555" s="109"/>
      <c r="H555" s="238"/>
      <c r="I555" s="238"/>
      <c r="J555" s="238"/>
      <c r="K555" s="238"/>
    </row>
    <row r="556" spans="1:11" s="466" customFormat="1" ht="13.5" customHeight="1" x14ac:dyDescent="0.25">
      <c r="A556" s="223" t="s">
        <v>158</v>
      </c>
      <c r="B556" s="223" t="s">
        <v>101</v>
      </c>
      <c r="C556" s="58">
        <f>SUM(C557:C559)</f>
        <v>66490</v>
      </c>
      <c r="D556" s="165"/>
      <c r="E556" s="165"/>
      <c r="F556" s="417"/>
      <c r="G556" s="417"/>
      <c r="H556" s="419"/>
      <c r="I556" s="419"/>
      <c r="J556" s="419"/>
      <c r="K556" s="419"/>
    </row>
    <row r="557" spans="1:11" s="239" customFormat="1" ht="13.5" customHeight="1" x14ac:dyDescent="0.25">
      <c r="A557" s="52" t="s">
        <v>208</v>
      </c>
      <c r="B557" s="81" t="s">
        <v>368</v>
      </c>
      <c r="C557" s="28">
        <v>22140</v>
      </c>
      <c r="D557" s="28"/>
      <c r="E557" s="28"/>
      <c r="F557" s="109"/>
      <c r="G557" s="109"/>
      <c r="H557" s="238"/>
      <c r="I557" s="238"/>
      <c r="J557" s="238"/>
      <c r="K557" s="238"/>
    </row>
    <row r="558" spans="1:11" s="239" customFormat="1" ht="13.5" customHeight="1" x14ac:dyDescent="0.25">
      <c r="A558" s="52" t="s">
        <v>187</v>
      </c>
      <c r="B558" s="81" t="s">
        <v>188</v>
      </c>
      <c r="C558" s="28">
        <v>27800</v>
      </c>
      <c r="D558" s="28"/>
      <c r="E558" s="28"/>
      <c r="F558" s="109"/>
      <c r="G558" s="109"/>
      <c r="H558" s="238"/>
      <c r="I558" s="238"/>
      <c r="J558" s="238"/>
      <c r="K558" s="238"/>
    </row>
    <row r="559" spans="1:11" s="239" customFormat="1" ht="13.5" customHeight="1" x14ac:dyDescent="0.25">
      <c r="A559" s="52" t="s">
        <v>104</v>
      </c>
      <c r="B559" s="81" t="s">
        <v>476</v>
      </c>
      <c r="C559" s="28">
        <v>16550</v>
      </c>
      <c r="D559" s="28"/>
      <c r="E559" s="28"/>
      <c r="F559" s="109"/>
      <c r="G559" s="109"/>
      <c r="H559" s="238"/>
      <c r="I559" s="238"/>
      <c r="J559" s="238"/>
      <c r="K559" s="238"/>
    </row>
    <row r="560" spans="1:11" s="239" customFormat="1" ht="13.5" customHeight="1" x14ac:dyDescent="0.25">
      <c r="A560" s="39" t="s">
        <v>119</v>
      </c>
      <c r="B560" s="40" t="s">
        <v>120</v>
      </c>
      <c r="C560" s="40">
        <f>SUM(C561:C564)</f>
        <v>117480</v>
      </c>
      <c r="D560" s="28"/>
      <c r="E560" s="28"/>
      <c r="F560" s="109"/>
      <c r="G560" s="109"/>
      <c r="H560" s="238"/>
      <c r="I560" s="238"/>
      <c r="J560" s="238"/>
      <c r="K560" s="238"/>
    </row>
    <row r="561" spans="1:11" s="239" customFormat="1" ht="13.5" customHeight="1" x14ac:dyDescent="0.25">
      <c r="A561" s="52" t="s">
        <v>121</v>
      </c>
      <c r="B561" s="81" t="s">
        <v>122</v>
      </c>
      <c r="C561" s="28">
        <v>36800</v>
      </c>
      <c r="E561" s="28"/>
      <c r="F561" s="28"/>
      <c r="G561" s="28"/>
      <c r="H561" s="238"/>
      <c r="I561" s="238"/>
      <c r="J561" s="238"/>
      <c r="K561" s="238"/>
    </row>
    <row r="562" spans="1:11" s="239" customFormat="1" ht="13.5" customHeight="1" x14ac:dyDescent="0.25">
      <c r="A562" s="52" t="s">
        <v>123</v>
      </c>
      <c r="B562" s="81" t="s">
        <v>360</v>
      </c>
      <c r="C562" s="28">
        <v>26500</v>
      </c>
      <c r="D562" s="28"/>
      <c r="E562" s="28"/>
      <c r="F562" s="109"/>
      <c r="G562" s="109"/>
      <c r="H562" s="238"/>
      <c r="I562" s="238"/>
      <c r="J562" s="238"/>
      <c r="K562" s="238"/>
    </row>
    <row r="563" spans="1:11" s="239" customFormat="1" ht="13.5" customHeight="1" x14ac:dyDescent="0.25">
      <c r="A563" s="52" t="s">
        <v>196</v>
      </c>
      <c r="B563" s="81" t="s">
        <v>477</v>
      </c>
      <c r="C563" s="28">
        <v>25600</v>
      </c>
      <c r="D563" s="28"/>
      <c r="E563" s="28"/>
      <c r="F563" s="109"/>
      <c r="G563" s="109"/>
      <c r="H563" s="238"/>
      <c r="I563" s="238"/>
      <c r="J563" s="238"/>
      <c r="K563" s="238"/>
    </row>
    <row r="564" spans="1:11" s="239" customFormat="1" ht="13.5" customHeight="1" x14ac:dyDescent="0.25">
      <c r="A564" s="52" t="s">
        <v>127</v>
      </c>
      <c r="B564" s="27" t="s">
        <v>120</v>
      </c>
      <c r="C564" s="28">
        <v>28580</v>
      </c>
      <c r="D564" s="28"/>
      <c r="E564" s="28"/>
      <c r="F564" s="109"/>
      <c r="G564" s="109"/>
      <c r="H564" s="238"/>
      <c r="I564" s="238"/>
      <c r="J564" s="238"/>
      <c r="K564" s="238"/>
    </row>
    <row r="565" spans="1:11" s="239" customFormat="1" ht="13" thickBot="1" x14ac:dyDescent="0.3">
      <c r="A565" s="27"/>
      <c r="B565" s="81"/>
      <c r="C565" s="28"/>
      <c r="D565" s="28"/>
      <c r="E565" s="28"/>
      <c r="F565" s="109"/>
      <c r="G565" s="109"/>
      <c r="H565" s="238"/>
      <c r="I565" s="238"/>
      <c r="J565" s="238"/>
      <c r="K565" s="238"/>
    </row>
    <row r="566" spans="1:11" s="239" customFormat="1" ht="13" thickBot="1" x14ac:dyDescent="0.3">
      <c r="A566" s="1305" t="s">
        <v>135</v>
      </c>
      <c r="B566" s="1306"/>
      <c r="C566" s="144">
        <f>C567+C571+C573</f>
        <v>139260</v>
      </c>
      <c r="D566" s="40"/>
      <c r="E566" s="69"/>
      <c r="F566" s="109"/>
      <c r="G566" s="109"/>
      <c r="H566" s="238"/>
      <c r="I566" s="238"/>
      <c r="J566" s="238"/>
      <c r="K566" s="238"/>
    </row>
    <row r="567" spans="1:11" s="466" customFormat="1" ht="13.5" customHeight="1" x14ac:dyDescent="0.25">
      <c r="A567" s="68" t="s">
        <v>369</v>
      </c>
      <c r="B567" s="46" t="s">
        <v>370</v>
      </c>
      <c r="C567" s="58">
        <f>SUM(C568:C570)</f>
        <v>77860</v>
      </c>
      <c r="D567" s="165"/>
      <c r="E567" s="165"/>
      <c r="F567" s="417"/>
      <c r="G567" s="417"/>
      <c r="H567" s="419"/>
      <c r="I567" s="419"/>
      <c r="J567" s="419"/>
      <c r="K567" s="419"/>
    </row>
    <row r="568" spans="1:11" s="239" customFormat="1" ht="13.5" customHeight="1" x14ac:dyDescent="0.25">
      <c r="A568" s="52" t="s">
        <v>371</v>
      </c>
      <c r="B568" s="81" t="s">
        <v>372</v>
      </c>
      <c r="C568" s="28">
        <v>27060</v>
      </c>
      <c r="D568" s="28"/>
      <c r="E568" s="69"/>
      <c r="F568" s="109"/>
      <c r="G568" s="109"/>
      <c r="H568" s="238"/>
      <c r="I568" s="238"/>
      <c r="J568" s="238"/>
      <c r="K568" s="238"/>
    </row>
    <row r="569" spans="1:11" s="352" customFormat="1" ht="13.5" customHeight="1" x14ac:dyDescent="0.25">
      <c r="A569" s="52" t="s">
        <v>373</v>
      </c>
      <c r="B569" s="81" t="s">
        <v>374</v>
      </c>
      <c r="C569" s="28">
        <v>24600</v>
      </c>
      <c r="D569" s="28"/>
      <c r="E569" s="28"/>
      <c r="F569" s="344"/>
      <c r="G569" s="344"/>
    </row>
    <row r="570" spans="1:11" s="239" customFormat="1" ht="13.5" customHeight="1" x14ac:dyDescent="0.25">
      <c r="A570" s="52" t="s">
        <v>375</v>
      </c>
      <c r="B570" s="81" t="s">
        <v>376</v>
      </c>
      <c r="C570" s="28">
        <v>26200</v>
      </c>
      <c r="D570" s="28"/>
      <c r="E570" s="69"/>
      <c r="F570" s="109"/>
      <c r="G570" s="109"/>
      <c r="H570" s="238"/>
      <c r="I570" s="238"/>
      <c r="J570" s="238"/>
      <c r="K570" s="238"/>
    </row>
    <row r="571" spans="1:11" s="239" customFormat="1" ht="13.5" customHeight="1" x14ac:dyDescent="0.25">
      <c r="A571" s="68" t="s">
        <v>136</v>
      </c>
      <c r="B571" s="46" t="s">
        <v>137</v>
      </c>
      <c r="C571" s="40">
        <f>SUM(C572:C572)</f>
        <v>11400</v>
      </c>
      <c r="D571" s="28"/>
      <c r="E571" s="69"/>
      <c r="F571" s="109"/>
      <c r="G571" s="109"/>
      <c r="H571" s="238"/>
      <c r="I571" s="238"/>
      <c r="J571" s="238"/>
      <c r="K571" s="238"/>
    </row>
    <row r="572" spans="1:11" s="239" customFormat="1" ht="13.5" customHeight="1" x14ac:dyDescent="0.25">
      <c r="A572" s="52" t="s">
        <v>138</v>
      </c>
      <c r="B572" s="69" t="s">
        <v>286</v>
      </c>
      <c r="C572" s="28">
        <f>9500*1.2</f>
        <v>11400</v>
      </c>
      <c r="D572" s="28"/>
      <c r="E572" s="28"/>
      <c r="F572" s="231"/>
      <c r="G572" s="231"/>
      <c r="H572" s="238"/>
      <c r="I572" s="238"/>
      <c r="J572" s="238"/>
      <c r="K572" s="238"/>
    </row>
    <row r="573" spans="1:11" s="239" customFormat="1" ht="13.5" customHeight="1" x14ac:dyDescent="0.25">
      <c r="A573" s="68" t="s">
        <v>144</v>
      </c>
      <c r="B573" s="83" t="s">
        <v>318</v>
      </c>
      <c r="C573" s="40">
        <f>+C574</f>
        <v>50000</v>
      </c>
      <c r="D573" s="28"/>
      <c r="E573" s="69"/>
      <c r="F573" s="109"/>
      <c r="G573" s="109"/>
      <c r="H573" s="238"/>
      <c r="I573" s="238"/>
      <c r="J573" s="238"/>
      <c r="K573" s="238"/>
    </row>
    <row r="574" spans="1:11" s="239" customFormat="1" ht="13.5" customHeight="1" x14ac:dyDescent="0.25">
      <c r="A574" s="52" t="s">
        <v>146</v>
      </c>
      <c r="B574" s="81" t="s">
        <v>147</v>
      </c>
      <c r="C574" s="28">
        <v>50000</v>
      </c>
      <c r="D574" s="28"/>
      <c r="E574" s="69"/>
      <c r="F574" s="109"/>
      <c r="G574" s="109"/>
      <c r="H574" s="238"/>
      <c r="I574" s="238"/>
      <c r="J574" s="238"/>
      <c r="K574" s="238"/>
    </row>
    <row r="575" spans="1:11" s="239" customFormat="1" ht="13.5" customHeight="1" thickBot="1" x14ac:dyDescent="0.3">
      <c r="A575" s="52"/>
      <c r="B575" s="81"/>
      <c r="C575" s="28"/>
      <c r="D575" s="28"/>
      <c r="E575" s="69"/>
      <c r="F575" s="109"/>
      <c r="G575" s="109"/>
      <c r="H575" s="238"/>
      <c r="I575" s="238"/>
      <c r="J575" s="238"/>
      <c r="K575" s="238"/>
    </row>
    <row r="576" spans="1:11" s="467" customFormat="1" ht="13.5" customHeight="1" x14ac:dyDescent="0.3">
      <c r="A576" s="1278" t="s">
        <v>478</v>
      </c>
      <c r="B576" s="1279"/>
      <c r="C576" s="1280"/>
      <c r="D576" s="315" t="s">
        <v>1</v>
      </c>
      <c r="E576" s="316">
        <v>1208</v>
      </c>
      <c r="F576" s="427"/>
      <c r="G576" s="427"/>
    </row>
    <row r="577" spans="1:8" s="467" customFormat="1" ht="13.5" customHeight="1" thickBot="1" x14ac:dyDescent="0.35">
      <c r="A577" s="1281"/>
      <c r="B577" s="1282"/>
      <c r="C577" s="1283"/>
      <c r="D577" s="463"/>
      <c r="E577" s="464"/>
      <c r="F577" s="427"/>
      <c r="G577" s="427"/>
    </row>
    <row r="578" spans="1:8" s="467" customFormat="1" ht="13.5" customHeight="1" x14ac:dyDescent="0.3">
      <c r="A578" s="1268" t="s">
        <v>479</v>
      </c>
      <c r="B578" s="1269"/>
      <c r="C578" s="1269"/>
      <c r="D578" s="1269"/>
      <c r="E578" s="1270"/>
      <c r="F578" s="468"/>
      <c r="G578" s="468"/>
    </row>
    <row r="579" spans="1:8" s="467" customFormat="1" ht="13.5" customHeight="1" x14ac:dyDescent="0.3">
      <c r="A579" s="1311"/>
      <c r="B579" s="1312"/>
      <c r="C579" s="1312"/>
      <c r="D579" s="1312"/>
      <c r="E579" s="1313"/>
      <c r="F579" s="468"/>
      <c r="G579" s="468"/>
    </row>
    <row r="580" spans="1:8" s="467" customFormat="1" ht="13.5" customHeight="1" x14ac:dyDescent="0.3">
      <c r="A580" s="1311"/>
      <c r="B580" s="1312"/>
      <c r="C580" s="1312"/>
      <c r="D580" s="1312"/>
      <c r="E580" s="1313"/>
      <c r="F580" s="468"/>
      <c r="G580" s="468"/>
    </row>
    <row r="581" spans="1:8" s="467" customFormat="1" ht="13.5" customHeight="1" x14ac:dyDescent="0.3">
      <c r="A581" s="1311"/>
      <c r="B581" s="1312"/>
      <c r="C581" s="1312"/>
      <c r="D581" s="1312"/>
      <c r="E581" s="1313"/>
      <c r="F581" s="468"/>
      <c r="G581" s="468"/>
    </row>
    <row r="582" spans="1:8" s="467" customFormat="1" ht="13.5" customHeight="1" thickBot="1" x14ac:dyDescent="0.35">
      <c r="A582" s="1271"/>
      <c r="B582" s="1272"/>
      <c r="C582" s="1272"/>
      <c r="D582" s="1272"/>
      <c r="E582" s="1273"/>
      <c r="F582" s="468"/>
      <c r="G582" s="468"/>
    </row>
    <row r="583" spans="1:8" s="354" customFormat="1" ht="13.5" customHeight="1" x14ac:dyDescent="0.25">
      <c r="A583" s="26" t="s">
        <v>398</v>
      </c>
      <c r="B583" s="321"/>
      <c r="C583" s="28"/>
      <c r="D583" s="430"/>
      <c r="E583" s="323"/>
      <c r="F583" s="427"/>
      <c r="G583" s="427"/>
    </row>
    <row r="584" spans="1:8" s="354" customFormat="1" ht="13.5" customHeight="1" x14ac:dyDescent="0.25">
      <c r="A584" s="26" t="s">
        <v>480</v>
      </c>
      <c r="B584" s="321"/>
      <c r="C584" s="28"/>
      <c r="D584" s="430"/>
      <c r="E584" s="323"/>
      <c r="F584" s="427"/>
      <c r="G584" s="427"/>
    </row>
    <row r="585" spans="1:8" s="354" customFormat="1" ht="13.5" customHeight="1" x14ac:dyDescent="0.25">
      <c r="A585" s="26" t="s">
        <v>1090</v>
      </c>
      <c r="B585" s="321"/>
      <c r="C585" s="28"/>
      <c r="D585" s="430"/>
      <c r="E585" s="323"/>
      <c r="F585" s="427"/>
      <c r="G585" s="427"/>
    </row>
    <row r="586" spans="1:8" s="354" customFormat="1" ht="13.5" customHeight="1" thickBot="1" x14ac:dyDescent="0.3">
      <c r="A586" s="26" t="s">
        <v>311</v>
      </c>
      <c r="B586" s="321"/>
      <c r="C586" s="28"/>
      <c r="D586" s="430"/>
      <c r="E586" s="326"/>
      <c r="F586" s="427"/>
      <c r="G586" s="427"/>
    </row>
    <row r="587" spans="1:8" s="467" customFormat="1" ht="13.5" customHeight="1" thickBot="1" x14ac:dyDescent="0.35">
      <c r="A587" s="469" t="s">
        <v>312</v>
      </c>
      <c r="B587" s="470"/>
      <c r="C587" s="471"/>
      <c r="D587" s="472"/>
      <c r="E587" s="473">
        <f>SUM(C589+C607+C619)</f>
        <v>2370580</v>
      </c>
      <c r="F587" s="474"/>
      <c r="G587" s="474"/>
      <c r="H587" s="475"/>
    </row>
    <row r="588" spans="1:8" s="286" customFormat="1" ht="13.5" customHeight="1" thickBot="1" x14ac:dyDescent="0.3">
      <c r="A588" s="27"/>
      <c r="B588" s="321"/>
      <c r="C588" s="28"/>
      <c r="D588" s="430"/>
      <c r="E588" s="366"/>
      <c r="F588" s="437"/>
      <c r="G588" s="437"/>
    </row>
    <row r="589" spans="1:8" s="286" customFormat="1" ht="13.5" customHeight="1" thickBot="1" x14ac:dyDescent="0.35">
      <c r="A589" s="1290" t="s">
        <v>49</v>
      </c>
      <c r="B589" s="1291"/>
      <c r="C589" s="56">
        <f>C590+C592+C594+C602+C596</f>
        <v>724500</v>
      </c>
      <c r="D589" s="72"/>
      <c r="E589" s="476"/>
      <c r="F589" s="437"/>
      <c r="G589" s="437"/>
    </row>
    <row r="590" spans="1:8" s="427" customFormat="1" ht="13.5" customHeight="1" x14ac:dyDescent="0.3">
      <c r="A590" s="39" t="s">
        <v>50</v>
      </c>
      <c r="B590" s="46" t="s">
        <v>51</v>
      </c>
      <c r="C590" s="58">
        <f>SUM(C591)</f>
        <v>60000</v>
      </c>
      <c r="D590" s="353"/>
      <c r="E590" s="477"/>
    </row>
    <row r="591" spans="1:8" s="81" customFormat="1" ht="13.5" customHeight="1" x14ac:dyDescent="0.25">
      <c r="A591" s="27" t="s">
        <v>52</v>
      </c>
      <c r="B591" s="81" t="s">
        <v>357</v>
      </c>
      <c r="C591" s="28">
        <v>60000</v>
      </c>
      <c r="F591" s="165"/>
      <c r="G591" s="165"/>
    </row>
    <row r="592" spans="1:8" s="81" customFormat="1" ht="13.5" customHeight="1" x14ac:dyDescent="0.25">
      <c r="A592" s="39" t="s">
        <v>54</v>
      </c>
      <c r="B592" s="71" t="s">
        <v>55</v>
      </c>
      <c r="C592" s="40">
        <f>SUM(C593)</f>
        <v>45000</v>
      </c>
      <c r="F592" s="165"/>
      <c r="G592" s="165"/>
    </row>
    <row r="593" spans="1:11" s="75" customFormat="1" ht="13.5" customHeight="1" x14ac:dyDescent="0.25">
      <c r="A593" s="27" t="s">
        <v>56</v>
      </c>
      <c r="B593" s="81" t="s">
        <v>57</v>
      </c>
      <c r="C593" s="28">
        <v>45000</v>
      </c>
      <c r="F593" s="108"/>
      <c r="G593" s="108"/>
    </row>
    <row r="594" spans="1:11" s="75" customFormat="1" ht="13.5" customHeight="1" x14ac:dyDescent="0.25">
      <c r="A594" s="39" t="s">
        <v>58</v>
      </c>
      <c r="B594" s="71" t="s">
        <v>59</v>
      </c>
      <c r="C594" s="40">
        <f>SUM(C595)</f>
        <v>390000</v>
      </c>
      <c r="F594" s="108"/>
      <c r="G594" s="108"/>
    </row>
    <row r="595" spans="1:11" s="75" customFormat="1" ht="13.5" customHeight="1" x14ac:dyDescent="0.25">
      <c r="A595" s="27" t="s">
        <v>60</v>
      </c>
      <c r="B595" s="81" t="s">
        <v>61</v>
      </c>
      <c r="C595" s="28">
        <v>390000</v>
      </c>
      <c r="F595" s="108"/>
      <c r="G595" s="108"/>
    </row>
    <row r="596" spans="1:11" x14ac:dyDescent="0.25">
      <c r="A596" s="68" t="s">
        <v>66</v>
      </c>
      <c r="B596" s="83" t="s">
        <v>154</v>
      </c>
      <c r="C596" s="40">
        <f>SUM(C597:C601)</f>
        <v>133500</v>
      </c>
      <c r="D596" s="69"/>
      <c r="E596" s="69"/>
      <c r="F596"/>
      <c r="G596"/>
      <c r="H596"/>
      <c r="I596"/>
      <c r="J596"/>
      <c r="K596"/>
    </row>
    <row r="597" spans="1:11" x14ac:dyDescent="0.25">
      <c r="A597" s="52" t="s">
        <v>68</v>
      </c>
      <c r="B597" s="81" t="s">
        <v>69</v>
      </c>
      <c r="C597" s="28">
        <v>35000</v>
      </c>
      <c r="D597" s="69"/>
      <c r="E597" s="69"/>
      <c r="F597"/>
      <c r="G597"/>
      <c r="H597"/>
      <c r="I597"/>
      <c r="J597"/>
      <c r="K597"/>
    </row>
    <row r="598" spans="1:11" x14ac:dyDescent="0.25">
      <c r="A598" s="52" t="s">
        <v>70</v>
      </c>
      <c r="B598" s="81" t="s">
        <v>71</v>
      </c>
      <c r="C598" s="28">
        <v>20500</v>
      </c>
      <c r="D598" s="69"/>
      <c r="E598" s="69"/>
      <c r="F598"/>
      <c r="G598"/>
      <c r="H598"/>
      <c r="I598"/>
      <c r="J598"/>
      <c r="K598"/>
    </row>
    <row r="599" spans="1:11" s="84" customFormat="1" ht="13" x14ac:dyDescent="0.3">
      <c r="A599" s="52" t="s">
        <v>72</v>
      </c>
      <c r="B599" s="28" t="s">
        <v>73</v>
      </c>
      <c r="C599" s="28">
        <v>23000</v>
      </c>
      <c r="D599" s="82"/>
      <c r="E599" s="83"/>
    </row>
    <row r="600" spans="1:11" s="84" customFormat="1" ht="13" x14ac:dyDescent="0.3">
      <c r="A600" s="52" t="s">
        <v>74</v>
      </c>
      <c r="B600" s="28" t="s">
        <v>75</v>
      </c>
      <c r="C600" s="28">
        <v>30000</v>
      </c>
      <c r="D600" s="82"/>
      <c r="E600" s="83"/>
    </row>
    <row r="601" spans="1:11" s="84" customFormat="1" ht="13" x14ac:dyDescent="0.3">
      <c r="A601" s="52" t="s">
        <v>76</v>
      </c>
      <c r="B601" s="28" t="s">
        <v>77</v>
      </c>
      <c r="C601" s="28">
        <v>25000</v>
      </c>
      <c r="D601" s="82"/>
      <c r="E601" s="83"/>
    </row>
    <row r="602" spans="1:11" s="75" customFormat="1" ht="13.5" customHeight="1" x14ac:dyDescent="0.25">
      <c r="A602" s="68" t="s">
        <v>84</v>
      </c>
      <c r="B602" s="83" t="s">
        <v>273</v>
      </c>
      <c r="C602" s="40">
        <f>SUM(C603:C605)</f>
        <v>96000</v>
      </c>
      <c r="F602" s="108"/>
      <c r="G602" s="108"/>
    </row>
    <row r="603" spans="1:11" s="75" customFormat="1" ht="13.5" customHeight="1" x14ac:dyDescent="0.25">
      <c r="A603" s="27" t="s">
        <v>86</v>
      </c>
      <c r="B603" s="81" t="s">
        <v>87</v>
      </c>
      <c r="C603" s="28">
        <v>10000</v>
      </c>
      <c r="F603" s="108"/>
      <c r="G603" s="108"/>
    </row>
    <row r="604" spans="1:11" s="75" customFormat="1" ht="13.5" customHeight="1" x14ac:dyDescent="0.25">
      <c r="A604" s="27" t="s">
        <v>274</v>
      </c>
      <c r="B604" s="81" t="s">
        <v>85</v>
      </c>
      <c r="C604" s="28">
        <v>56000</v>
      </c>
      <c r="F604" s="108"/>
      <c r="G604" s="108"/>
    </row>
    <row r="605" spans="1:11" s="75" customFormat="1" ht="13.5" customHeight="1" x14ac:dyDescent="0.25">
      <c r="A605" s="27" t="s">
        <v>91</v>
      </c>
      <c r="B605" s="81" t="s">
        <v>92</v>
      </c>
      <c r="C605" s="28">
        <v>30000</v>
      </c>
      <c r="F605" s="108"/>
      <c r="G605" s="108"/>
    </row>
    <row r="606" spans="1:11" s="75" customFormat="1" ht="13.5" customHeight="1" thickBot="1" x14ac:dyDescent="0.3">
      <c r="A606" s="52"/>
      <c r="B606" s="81"/>
      <c r="C606" s="69"/>
      <c r="F606" s="108"/>
      <c r="G606" s="108"/>
    </row>
    <row r="607" spans="1:11" s="75" customFormat="1" ht="13.5" customHeight="1" thickBot="1" x14ac:dyDescent="0.35">
      <c r="A607" s="1274" t="s">
        <v>93</v>
      </c>
      <c r="B607" s="1275"/>
      <c r="C607" s="87">
        <f>C608+C610+C613</f>
        <v>1583580</v>
      </c>
      <c r="F607" s="236"/>
      <c r="G607" s="236"/>
    </row>
    <row r="608" spans="1:11" s="94" customFormat="1" ht="13.5" customHeight="1" x14ac:dyDescent="0.3">
      <c r="A608" s="223" t="s">
        <v>94</v>
      </c>
      <c r="B608" s="46" t="s">
        <v>95</v>
      </c>
      <c r="C608" s="58">
        <f>SUM(C609)</f>
        <v>110680</v>
      </c>
      <c r="F608" s="229"/>
      <c r="G608" s="229"/>
    </row>
    <row r="609" spans="1:255" s="75" customFormat="1" ht="13.5" customHeight="1" x14ac:dyDescent="0.25">
      <c r="A609" s="89" t="s">
        <v>98</v>
      </c>
      <c r="B609" s="89" t="s">
        <v>99</v>
      </c>
      <c r="C609" s="28">
        <v>110680</v>
      </c>
      <c r="F609" s="262"/>
      <c r="G609" s="262"/>
    </row>
    <row r="610" spans="1:255" s="75" customFormat="1" ht="13.5" customHeight="1" x14ac:dyDescent="0.25">
      <c r="A610" s="223" t="s">
        <v>158</v>
      </c>
      <c r="B610" s="223" t="s">
        <v>101</v>
      </c>
      <c r="C610" s="40">
        <f>SUM(C611:C612)</f>
        <v>25900</v>
      </c>
      <c r="F610" s="262"/>
      <c r="G610" s="262"/>
    </row>
    <row r="611" spans="1:255" s="81" customFormat="1" ht="13.5" customHeight="1" x14ac:dyDescent="0.25">
      <c r="A611" s="89" t="s">
        <v>206</v>
      </c>
      <c r="B611" s="81" t="s">
        <v>207</v>
      </c>
      <c r="C611" s="28">
        <v>10000</v>
      </c>
      <c r="F611" s="108"/>
      <c r="G611" s="108"/>
    </row>
    <row r="612" spans="1:255" s="81" customFormat="1" ht="13.5" customHeight="1" x14ac:dyDescent="0.25">
      <c r="A612" s="89" t="s">
        <v>104</v>
      </c>
      <c r="B612" s="81" t="s">
        <v>476</v>
      </c>
      <c r="C612" s="28">
        <v>15900</v>
      </c>
      <c r="F612" s="108"/>
      <c r="G612" s="108"/>
    </row>
    <row r="613" spans="1:255" s="81" customFormat="1" ht="13.5" customHeight="1" x14ac:dyDescent="0.25">
      <c r="A613" s="39" t="s">
        <v>119</v>
      </c>
      <c r="B613" s="68" t="s">
        <v>122</v>
      </c>
      <c r="C613" s="40">
        <f>SUM(C614:C617)</f>
        <v>1447000</v>
      </c>
      <c r="F613" s="108"/>
      <c r="G613" s="108"/>
    </row>
    <row r="614" spans="1:255" s="81" customFormat="1" ht="13.5" customHeight="1" x14ac:dyDescent="0.25">
      <c r="A614" s="89" t="s">
        <v>121</v>
      </c>
      <c r="B614" s="52" t="s">
        <v>122</v>
      </c>
      <c r="C614" s="28">
        <v>1400600</v>
      </c>
      <c r="F614" s="109"/>
      <c r="G614" s="109"/>
      <c r="H614" s="75"/>
      <c r="I614" s="75"/>
      <c r="J614" s="75"/>
      <c r="K614" s="75"/>
      <c r="L614" s="75"/>
      <c r="M614" s="75"/>
      <c r="N614" s="75"/>
      <c r="O614" s="75"/>
      <c r="P614" s="75"/>
      <c r="Q614" s="75"/>
      <c r="R614" s="75"/>
      <c r="S614" s="75"/>
      <c r="T614" s="75"/>
      <c r="U614" s="75"/>
      <c r="V614" s="75"/>
      <c r="W614" s="75"/>
      <c r="X614" s="75"/>
      <c r="Y614" s="75"/>
      <c r="Z614" s="75"/>
      <c r="AA614" s="75"/>
      <c r="AB614" s="75"/>
      <c r="AC614" s="75"/>
      <c r="AD614" s="75"/>
      <c r="AE614" s="75"/>
      <c r="AF614" s="75"/>
      <c r="AG614" s="75"/>
      <c r="AH614" s="75"/>
      <c r="AI614" s="75"/>
      <c r="AJ614" s="75"/>
      <c r="AK614" s="75"/>
      <c r="AL614" s="75"/>
      <c r="AM614" s="75"/>
      <c r="AN614" s="75"/>
      <c r="AO614" s="75"/>
      <c r="AP614" s="75"/>
      <c r="AQ614" s="75"/>
      <c r="AR614" s="75"/>
      <c r="AS614" s="75"/>
      <c r="AT614" s="75"/>
      <c r="AU614" s="75"/>
      <c r="AV614" s="75"/>
      <c r="AW614" s="75"/>
      <c r="AX614" s="75"/>
      <c r="AY614" s="75"/>
      <c r="AZ614" s="75"/>
      <c r="BA614" s="75"/>
      <c r="BB614" s="75"/>
      <c r="BC614" s="75"/>
      <c r="BD614" s="75"/>
      <c r="BE614" s="75"/>
      <c r="BF614" s="75"/>
      <c r="BG614" s="75"/>
      <c r="BH614" s="75"/>
      <c r="BI614" s="75"/>
      <c r="BJ614" s="75"/>
      <c r="BK614" s="75"/>
      <c r="BL614" s="75"/>
      <c r="BM614" s="75"/>
      <c r="BN614" s="75"/>
      <c r="BO614" s="75"/>
      <c r="BP614" s="75"/>
      <c r="BQ614" s="75"/>
      <c r="BR614" s="75"/>
      <c r="BS614" s="75"/>
      <c r="BT614" s="75"/>
      <c r="BU614" s="75"/>
      <c r="BV614" s="75"/>
      <c r="BW614" s="75"/>
      <c r="BX614" s="75"/>
      <c r="BY614" s="75"/>
      <c r="BZ614" s="75"/>
      <c r="CA614" s="75"/>
      <c r="CB614" s="75"/>
      <c r="CC614" s="75"/>
      <c r="CD614" s="75"/>
      <c r="CE614" s="75"/>
      <c r="CF614" s="75"/>
      <c r="CG614" s="75"/>
      <c r="CH614" s="75"/>
      <c r="CI614" s="75"/>
      <c r="CJ614" s="75"/>
      <c r="CK614" s="75"/>
      <c r="CL614" s="75"/>
      <c r="CM614" s="75"/>
      <c r="CN614" s="75"/>
      <c r="CO614" s="75"/>
      <c r="CP614" s="75"/>
      <c r="CQ614" s="75"/>
      <c r="CR614" s="75"/>
      <c r="CS614" s="75"/>
      <c r="CT614" s="75"/>
      <c r="CU614" s="75"/>
      <c r="CV614" s="75"/>
      <c r="CW614" s="75"/>
      <c r="CX614" s="75"/>
      <c r="CY614" s="75"/>
      <c r="CZ614" s="75"/>
      <c r="DA614" s="75"/>
      <c r="DB614" s="75"/>
      <c r="DC614" s="75"/>
      <c r="DD614" s="75"/>
      <c r="DE614" s="75"/>
      <c r="DF614" s="75"/>
      <c r="DG614" s="75"/>
      <c r="DH614" s="75"/>
      <c r="DI614" s="75"/>
      <c r="DJ614" s="75"/>
      <c r="DK614" s="75"/>
      <c r="DL614" s="75"/>
      <c r="DM614" s="75"/>
      <c r="DN614" s="75"/>
      <c r="DO614" s="75"/>
      <c r="DP614" s="75"/>
      <c r="DQ614" s="75"/>
      <c r="DR614" s="75"/>
      <c r="DS614" s="75"/>
      <c r="DT614" s="75"/>
      <c r="DU614" s="75"/>
      <c r="DV614" s="75"/>
      <c r="DW614" s="75"/>
      <c r="DX614" s="75"/>
      <c r="DY614" s="75"/>
      <c r="DZ614" s="75"/>
      <c r="EA614" s="75"/>
      <c r="EB614" s="75"/>
      <c r="EC614" s="75"/>
      <c r="ED614" s="75"/>
      <c r="EE614" s="75"/>
      <c r="EF614" s="75"/>
      <c r="EG614" s="75"/>
      <c r="EH614" s="75"/>
      <c r="EI614" s="75"/>
      <c r="EJ614" s="75"/>
      <c r="EK614" s="75"/>
      <c r="EL614" s="75"/>
      <c r="EM614" s="75"/>
      <c r="EN614" s="75"/>
      <c r="EO614" s="75"/>
      <c r="EP614" s="75"/>
      <c r="EQ614" s="75"/>
      <c r="ER614" s="75"/>
      <c r="ES614" s="75"/>
      <c r="ET614" s="75"/>
      <c r="EU614" s="75"/>
      <c r="EV614" s="75"/>
      <c r="EW614" s="75"/>
      <c r="EX614" s="75"/>
      <c r="EY614" s="75"/>
      <c r="EZ614" s="75"/>
      <c r="FA614" s="75"/>
      <c r="FB614" s="75"/>
      <c r="FC614" s="75"/>
      <c r="FD614" s="75"/>
      <c r="FE614" s="75"/>
      <c r="FF614" s="75"/>
      <c r="FG614" s="75"/>
      <c r="FH614" s="75"/>
      <c r="FI614" s="75"/>
      <c r="FJ614" s="75"/>
      <c r="FK614" s="75"/>
      <c r="FL614" s="75"/>
      <c r="FM614" s="75"/>
      <c r="FN614" s="75"/>
      <c r="FO614" s="75"/>
      <c r="FP614" s="75"/>
      <c r="FQ614" s="75"/>
      <c r="FR614" s="75"/>
      <c r="FS614" s="75"/>
      <c r="FT614" s="75"/>
      <c r="FU614" s="75"/>
      <c r="FV614" s="75"/>
      <c r="FW614" s="75"/>
      <c r="FX614" s="75"/>
      <c r="FY614" s="75"/>
      <c r="FZ614" s="75"/>
      <c r="GA614" s="75"/>
      <c r="GB614" s="75"/>
      <c r="GC614" s="75"/>
      <c r="GD614" s="75"/>
      <c r="GE614" s="75"/>
      <c r="GF614" s="75"/>
      <c r="GG614" s="75"/>
      <c r="GH614" s="75"/>
      <c r="GI614" s="75"/>
      <c r="GJ614" s="75"/>
      <c r="GK614" s="75"/>
      <c r="GL614" s="75"/>
      <c r="GM614" s="75"/>
      <c r="GN614" s="75"/>
      <c r="GO614" s="75"/>
      <c r="GP614" s="75"/>
      <c r="GQ614" s="75"/>
      <c r="GR614" s="75"/>
      <c r="GS614" s="75"/>
      <c r="GT614" s="75"/>
      <c r="GU614" s="75"/>
      <c r="GV614" s="75"/>
      <c r="GW614" s="75"/>
      <c r="GX614" s="75"/>
      <c r="GY614" s="75"/>
      <c r="GZ614" s="75"/>
      <c r="HA614" s="75"/>
      <c r="HB614" s="75"/>
      <c r="HC614" s="75"/>
      <c r="HD614" s="75"/>
      <c r="HE614" s="75"/>
      <c r="HF614" s="75"/>
      <c r="HG614" s="75"/>
      <c r="HH614" s="75"/>
      <c r="HI614" s="75"/>
      <c r="HJ614" s="75"/>
      <c r="HK614" s="75"/>
      <c r="HL614" s="75"/>
      <c r="HM614" s="75"/>
      <c r="HN614" s="75"/>
      <c r="HO614" s="75"/>
      <c r="HP614" s="75"/>
      <c r="HQ614" s="75"/>
      <c r="HR614" s="75"/>
      <c r="HS614" s="75"/>
      <c r="HT614" s="75"/>
      <c r="HU614" s="75"/>
      <c r="HV614" s="75"/>
      <c r="HW614" s="75"/>
      <c r="HX614" s="75"/>
      <c r="HY614" s="75"/>
      <c r="HZ614" s="75"/>
      <c r="IA614" s="75"/>
      <c r="IB614" s="75"/>
      <c r="IC614" s="75"/>
      <c r="ID614" s="75"/>
      <c r="IE614" s="75"/>
      <c r="IF614" s="75"/>
      <c r="IG614" s="75"/>
      <c r="IH614" s="75"/>
      <c r="II614" s="75"/>
      <c r="IJ614" s="75"/>
      <c r="IK614" s="75"/>
      <c r="IL614" s="75"/>
      <c r="IM614" s="75"/>
      <c r="IN614" s="75"/>
      <c r="IO614" s="75"/>
      <c r="IP614" s="75"/>
      <c r="IQ614" s="75"/>
      <c r="IR614" s="75"/>
      <c r="IS614" s="75"/>
      <c r="IT614" s="75"/>
      <c r="IU614" s="75"/>
    </row>
    <row r="615" spans="1:255" s="75" customFormat="1" ht="13.5" customHeight="1" x14ac:dyDescent="0.25">
      <c r="A615" s="89" t="s">
        <v>123</v>
      </c>
      <c r="B615" s="81" t="s">
        <v>360</v>
      </c>
      <c r="C615" s="28">
        <v>10900</v>
      </c>
      <c r="D615" s="248"/>
      <c r="E615" s="109"/>
      <c r="F615" s="249"/>
      <c r="G615" s="249"/>
    </row>
    <row r="616" spans="1:255" s="75" customFormat="1" ht="13.5" customHeight="1" x14ac:dyDescent="0.25">
      <c r="A616" s="27" t="s">
        <v>125</v>
      </c>
      <c r="B616" s="81" t="s">
        <v>166</v>
      </c>
      <c r="C616" s="28">
        <v>15000</v>
      </c>
      <c r="D616" s="248"/>
      <c r="E616" s="109"/>
      <c r="F616" s="249"/>
      <c r="G616" s="249"/>
    </row>
    <row r="617" spans="1:255" s="75" customFormat="1" ht="13.5" customHeight="1" x14ac:dyDescent="0.25">
      <c r="A617" s="89" t="s">
        <v>127</v>
      </c>
      <c r="B617" s="27" t="s">
        <v>120</v>
      </c>
      <c r="C617" s="28">
        <v>20500</v>
      </c>
      <c r="D617" s="108"/>
      <c r="E617" s="231"/>
      <c r="F617" s="94"/>
      <c r="G617" s="94"/>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c r="AO617" s="81"/>
      <c r="AP617" s="81"/>
      <c r="AQ617" s="81"/>
      <c r="AR617" s="81"/>
      <c r="AS617" s="81"/>
      <c r="AT617" s="81"/>
      <c r="AU617" s="81"/>
      <c r="AV617" s="81"/>
      <c r="AW617" s="81"/>
      <c r="AX617" s="81"/>
      <c r="AY617" s="81"/>
      <c r="AZ617" s="81"/>
      <c r="BA617" s="81"/>
      <c r="BB617" s="81"/>
      <c r="BC617" s="81"/>
      <c r="BD617" s="81"/>
      <c r="BE617" s="81"/>
      <c r="BF617" s="81"/>
      <c r="BG617" s="81"/>
      <c r="BH617" s="81"/>
      <c r="BI617" s="81"/>
      <c r="BJ617" s="81"/>
      <c r="BK617" s="81"/>
      <c r="BL617" s="81"/>
      <c r="BM617" s="81"/>
      <c r="BN617" s="81"/>
      <c r="BO617" s="81"/>
      <c r="BP617" s="81"/>
      <c r="BQ617" s="81"/>
      <c r="BR617" s="81"/>
      <c r="BS617" s="81"/>
      <c r="BT617" s="81"/>
      <c r="BU617" s="81"/>
      <c r="BV617" s="81"/>
      <c r="BW617" s="81"/>
      <c r="BX617" s="81"/>
      <c r="BY617" s="81"/>
      <c r="BZ617" s="81"/>
      <c r="CA617" s="81"/>
      <c r="CB617" s="81"/>
      <c r="CC617" s="81"/>
      <c r="CD617" s="81"/>
      <c r="CE617" s="81"/>
      <c r="CF617" s="81"/>
      <c r="CG617" s="81"/>
      <c r="CH617" s="81"/>
      <c r="CI617" s="81"/>
      <c r="CJ617" s="81"/>
      <c r="CK617" s="81"/>
      <c r="CL617" s="81"/>
      <c r="CM617" s="81"/>
      <c r="CN617" s="81"/>
      <c r="CO617" s="81"/>
      <c r="CP617" s="81"/>
      <c r="CQ617" s="81"/>
      <c r="CR617" s="81"/>
      <c r="CS617" s="81"/>
      <c r="CT617" s="81"/>
      <c r="CU617" s="81"/>
      <c r="CV617" s="81"/>
      <c r="CW617" s="81"/>
      <c r="CX617" s="81"/>
      <c r="CY617" s="81"/>
      <c r="CZ617" s="81"/>
      <c r="DA617" s="81"/>
      <c r="DB617" s="81"/>
      <c r="DC617" s="81"/>
      <c r="DD617" s="81"/>
      <c r="DE617" s="81"/>
      <c r="DF617" s="81"/>
      <c r="DG617" s="81"/>
      <c r="DH617" s="81"/>
      <c r="DI617" s="81"/>
      <c r="DJ617" s="81"/>
      <c r="DK617" s="81"/>
      <c r="DL617" s="81"/>
      <c r="DM617" s="81"/>
      <c r="DN617" s="81"/>
      <c r="DO617" s="81"/>
      <c r="DP617" s="81"/>
      <c r="DQ617" s="81"/>
      <c r="DR617" s="81"/>
      <c r="DS617" s="81"/>
      <c r="DT617" s="81"/>
      <c r="DU617" s="81"/>
      <c r="DV617" s="81"/>
      <c r="DW617" s="81"/>
      <c r="DX617" s="81"/>
      <c r="DY617" s="81"/>
      <c r="DZ617" s="81"/>
      <c r="EA617" s="81"/>
      <c r="EB617" s="81"/>
      <c r="EC617" s="81"/>
      <c r="ED617" s="81"/>
      <c r="EE617" s="81"/>
      <c r="EF617" s="81"/>
      <c r="EG617" s="81"/>
      <c r="EH617" s="81"/>
      <c r="EI617" s="81"/>
      <c r="EJ617" s="81"/>
      <c r="EK617" s="81"/>
      <c r="EL617" s="81"/>
      <c r="EM617" s="81"/>
      <c r="EN617" s="81"/>
      <c r="EO617" s="81"/>
      <c r="EP617" s="81"/>
      <c r="EQ617" s="81"/>
      <c r="ER617" s="81"/>
      <c r="ES617" s="81"/>
      <c r="ET617" s="81"/>
      <c r="EU617" s="81"/>
      <c r="EV617" s="81"/>
      <c r="EW617" s="81"/>
      <c r="EX617" s="81"/>
      <c r="EY617" s="81"/>
      <c r="EZ617" s="81"/>
      <c r="FA617" s="81"/>
      <c r="FB617" s="81"/>
      <c r="FC617" s="81"/>
      <c r="FD617" s="81"/>
      <c r="FE617" s="81"/>
      <c r="FF617" s="81"/>
      <c r="FG617" s="81"/>
      <c r="FH617" s="81"/>
      <c r="FI617" s="81"/>
      <c r="FJ617" s="81"/>
      <c r="FK617" s="81"/>
      <c r="FL617" s="81"/>
      <c r="FM617" s="81"/>
      <c r="FN617" s="81"/>
      <c r="FO617" s="81"/>
      <c r="FP617" s="81"/>
      <c r="FQ617" s="81"/>
      <c r="FR617" s="81"/>
      <c r="FS617" s="81"/>
      <c r="FT617" s="81"/>
      <c r="FU617" s="81"/>
      <c r="FV617" s="81"/>
      <c r="FW617" s="81"/>
      <c r="FX617" s="81"/>
      <c r="FY617" s="81"/>
      <c r="FZ617" s="81"/>
      <c r="GA617" s="81"/>
      <c r="GB617" s="81"/>
      <c r="GC617" s="81"/>
      <c r="GD617" s="81"/>
      <c r="GE617" s="81"/>
      <c r="GF617" s="81"/>
      <c r="GG617" s="81"/>
      <c r="GH617" s="81"/>
      <c r="GI617" s="81"/>
      <c r="GJ617" s="81"/>
      <c r="GK617" s="81"/>
      <c r="GL617" s="81"/>
      <c r="GM617" s="81"/>
      <c r="GN617" s="81"/>
      <c r="GO617" s="81"/>
      <c r="GP617" s="81"/>
      <c r="GQ617" s="81"/>
      <c r="GR617" s="81"/>
      <c r="GS617" s="81"/>
      <c r="GT617" s="81"/>
      <c r="GU617" s="81"/>
      <c r="GV617" s="81"/>
      <c r="GW617" s="81"/>
      <c r="GX617" s="81"/>
      <c r="GY617" s="81"/>
      <c r="GZ617" s="81"/>
      <c r="HA617" s="81"/>
      <c r="HB617" s="81"/>
      <c r="HC617" s="81"/>
      <c r="HD617" s="81"/>
      <c r="HE617" s="81"/>
      <c r="HF617" s="81"/>
      <c r="HG617" s="81"/>
      <c r="HH617" s="81"/>
      <c r="HI617" s="81"/>
      <c r="HJ617" s="81"/>
      <c r="HK617" s="81"/>
      <c r="HL617" s="81"/>
      <c r="HM617" s="81"/>
      <c r="HN617" s="81"/>
      <c r="HO617" s="81"/>
      <c r="HP617" s="81"/>
      <c r="HQ617" s="81"/>
      <c r="HR617" s="81"/>
      <c r="HS617" s="81"/>
      <c r="HT617" s="81"/>
      <c r="HU617" s="81"/>
      <c r="HV617" s="81"/>
      <c r="HW617" s="81"/>
      <c r="HX617" s="81"/>
      <c r="HY617" s="81"/>
      <c r="HZ617" s="81"/>
      <c r="IA617" s="81"/>
      <c r="IB617" s="81"/>
      <c r="IC617" s="81"/>
      <c r="ID617" s="81"/>
      <c r="IE617" s="81"/>
      <c r="IF617" s="81"/>
      <c r="IG617" s="81"/>
      <c r="IH617" s="81"/>
      <c r="II617" s="81"/>
      <c r="IJ617" s="81"/>
      <c r="IK617" s="81"/>
      <c r="IL617" s="81"/>
      <c r="IM617" s="81"/>
      <c r="IN617" s="81"/>
      <c r="IO617" s="81"/>
      <c r="IP617" s="81"/>
      <c r="IQ617" s="81"/>
      <c r="IR617" s="81"/>
      <c r="IS617" s="81"/>
      <c r="IT617" s="81"/>
      <c r="IU617" s="81"/>
    </row>
    <row r="618" spans="1:255" s="75" customFormat="1" ht="13.5" customHeight="1" thickBot="1" x14ac:dyDescent="0.3">
      <c r="A618" s="52"/>
      <c r="B618" s="52"/>
      <c r="C618" s="69"/>
      <c r="D618" s="262"/>
      <c r="E618" s="109"/>
      <c r="F618" s="249"/>
      <c r="G618" s="249"/>
    </row>
    <row r="619" spans="1:255" s="75" customFormat="1" ht="13.5" customHeight="1" thickBot="1" x14ac:dyDescent="0.35">
      <c r="A619" s="1305" t="s">
        <v>135</v>
      </c>
      <c r="B619" s="1306"/>
      <c r="C619" s="144">
        <f>C620+C622</f>
        <v>62500</v>
      </c>
      <c r="D619" s="236"/>
      <c r="E619" s="109"/>
      <c r="F619" s="249"/>
      <c r="G619" s="249"/>
    </row>
    <row r="620" spans="1:255" s="94" customFormat="1" ht="13.5" customHeight="1" x14ac:dyDescent="0.3">
      <c r="A620" s="68" t="s">
        <v>136</v>
      </c>
      <c r="B620" s="46" t="s">
        <v>137</v>
      </c>
      <c r="C620" s="58">
        <f>SUM(C621:C621)</f>
        <v>50000</v>
      </c>
      <c r="D620" s="229"/>
      <c r="E620" s="417"/>
    </row>
    <row r="621" spans="1:255" s="75" customFormat="1" ht="13.5" customHeight="1" x14ac:dyDescent="0.25">
      <c r="A621" s="52" t="s">
        <v>138</v>
      </c>
      <c r="B621" s="81" t="s">
        <v>139</v>
      </c>
      <c r="C621" s="28">
        <v>50000</v>
      </c>
      <c r="D621" s="262"/>
      <c r="E621" s="109"/>
      <c r="F621" s="249"/>
      <c r="G621" s="249"/>
    </row>
    <row r="622" spans="1:255" s="75" customFormat="1" ht="13.5" customHeight="1" x14ac:dyDescent="0.25">
      <c r="A622" s="68" t="s">
        <v>144</v>
      </c>
      <c r="B622" s="83" t="s">
        <v>318</v>
      </c>
      <c r="C622" s="40">
        <f>SUM(C623)</f>
        <v>12500</v>
      </c>
      <c r="D622" s="262"/>
      <c r="E622" s="109"/>
      <c r="F622" s="249"/>
      <c r="G622" s="249"/>
    </row>
    <row r="623" spans="1:255" s="75" customFormat="1" ht="13.5" customHeight="1" x14ac:dyDescent="0.25">
      <c r="A623" s="52" t="s">
        <v>146</v>
      </c>
      <c r="B623" s="81" t="s">
        <v>147</v>
      </c>
      <c r="C623" s="28">
        <v>12500</v>
      </c>
      <c r="D623" s="248"/>
      <c r="E623" s="109"/>
      <c r="F623" s="249"/>
      <c r="G623" s="249"/>
    </row>
    <row r="624" spans="1:255" s="286" customFormat="1" ht="13.5" customHeight="1" thickBot="1" x14ac:dyDescent="0.3">
      <c r="A624" s="150"/>
      <c r="B624" s="300"/>
      <c r="C624" s="342"/>
      <c r="D624" s="438"/>
      <c r="E624" s="302"/>
      <c r="F624" s="437"/>
      <c r="G624" s="437"/>
    </row>
    <row r="625" spans="1:11" s="209" customFormat="1" ht="13.5" customHeight="1" x14ac:dyDescent="0.25">
      <c r="A625" s="1278" t="s">
        <v>481</v>
      </c>
      <c r="B625" s="1279"/>
      <c r="C625" s="1280"/>
      <c r="D625" s="315" t="s">
        <v>1</v>
      </c>
      <c r="E625" s="316">
        <v>1209</v>
      </c>
      <c r="F625" s="478"/>
      <c r="G625" s="478"/>
    </row>
    <row r="626" spans="1:11" s="209" customFormat="1" ht="13.5" customHeight="1" thickBot="1" x14ac:dyDescent="0.3">
      <c r="A626" s="1281"/>
      <c r="B626" s="1282"/>
      <c r="C626" s="1283"/>
      <c r="D626" s="463"/>
      <c r="E626" s="464"/>
      <c r="F626" s="478"/>
      <c r="G626" s="478"/>
    </row>
    <row r="627" spans="1:11" s="479" customFormat="1" ht="13.5" customHeight="1" x14ac:dyDescent="0.2">
      <c r="A627" s="1268" t="s">
        <v>482</v>
      </c>
      <c r="B627" s="1269"/>
      <c r="C627" s="1269"/>
      <c r="D627" s="1269"/>
      <c r="E627" s="1270"/>
      <c r="F627" s="396"/>
      <c r="G627" s="396"/>
      <c r="H627" s="215"/>
      <c r="I627" s="215"/>
      <c r="J627" s="215"/>
      <c r="K627" s="215"/>
    </row>
    <row r="628" spans="1:11" s="479" customFormat="1" ht="13.5" customHeight="1" x14ac:dyDescent="0.2">
      <c r="A628" s="1311"/>
      <c r="B628" s="1312"/>
      <c r="C628" s="1312"/>
      <c r="D628" s="1312"/>
      <c r="E628" s="1313"/>
      <c r="F628" s="396"/>
      <c r="G628" s="396"/>
      <c r="H628" s="215"/>
      <c r="I628" s="215"/>
      <c r="J628" s="215"/>
      <c r="K628" s="215"/>
    </row>
    <row r="629" spans="1:11" s="312" customFormat="1" ht="13.5" customHeight="1" x14ac:dyDescent="0.2">
      <c r="A629" s="1311"/>
      <c r="B629" s="1312"/>
      <c r="C629" s="1312"/>
      <c r="D629" s="1312"/>
      <c r="E629" s="1313"/>
      <c r="F629" s="311"/>
      <c r="G629" s="311"/>
      <c r="H629" s="191"/>
      <c r="I629" s="191"/>
      <c r="J629" s="191"/>
      <c r="K629" s="191"/>
    </row>
    <row r="630" spans="1:11" s="312" customFormat="1" ht="13.5" customHeight="1" x14ac:dyDescent="0.2">
      <c r="A630" s="1311"/>
      <c r="B630" s="1312"/>
      <c r="C630" s="1312"/>
      <c r="D630" s="1312"/>
      <c r="E630" s="1313"/>
      <c r="F630" s="311"/>
      <c r="G630" s="311"/>
      <c r="H630" s="191"/>
      <c r="I630" s="191"/>
      <c r="J630" s="191"/>
      <c r="K630" s="191"/>
    </row>
    <row r="631" spans="1:11" s="312" customFormat="1" ht="13.5" customHeight="1" x14ac:dyDescent="0.2">
      <c r="A631" s="1311"/>
      <c r="B631" s="1312"/>
      <c r="C631" s="1312"/>
      <c r="D631" s="1312"/>
      <c r="E631" s="1313"/>
      <c r="F631" s="311"/>
      <c r="G631" s="311"/>
      <c r="H631" s="191"/>
      <c r="I631" s="191"/>
      <c r="J631" s="191"/>
      <c r="K631" s="191"/>
    </row>
    <row r="632" spans="1:11" s="312" customFormat="1" ht="13.5" customHeight="1" x14ac:dyDescent="0.2">
      <c r="A632" s="1311"/>
      <c r="B632" s="1312"/>
      <c r="C632" s="1312"/>
      <c r="D632" s="1312"/>
      <c r="E632" s="1313"/>
      <c r="F632" s="311"/>
      <c r="G632" s="311"/>
      <c r="H632" s="191"/>
      <c r="I632" s="191"/>
      <c r="J632" s="191"/>
      <c r="K632" s="191"/>
    </row>
    <row r="633" spans="1:11" s="312" customFormat="1" ht="13.5" customHeight="1" x14ac:dyDescent="0.2">
      <c r="A633" s="1311"/>
      <c r="B633" s="1312"/>
      <c r="C633" s="1312"/>
      <c r="D633" s="1312"/>
      <c r="E633" s="1313"/>
      <c r="F633" s="311"/>
      <c r="G633" s="311"/>
      <c r="H633" s="191"/>
      <c r="I633" s="191"/>
      <c r="J633" s="191"/>
      <c r="K633" s="191"/>
    </row>
    <row r="634" spans="1:11" s="312" customFormat="1" ht="13.5" customHeight="1" x14ac:dyDescent="0.2">
      <c r="A634" s="1311"/>
      <c r="B634" s="1312"/>
      <c r="C634" s="1312"/>
      <c r="D634" s="1312"/>
      <c r="E634" s="1313"/>
      <c r="F634" s="311"/>
      <c r="G634" s="311"/>
      <c r="H634" s="191"/>
      <c r="I634" s="191"/>
      <c r="J634" s="191"/>
      <c r="K634" s="191"/>
    </row>
    <row r="635" spans="1:11" s="479" customFormat="1" ht="13.5" customHeight="1" x14ac:dyDescent="0.2">
      <c r="A635" s="1311"/>
      <c r="B635" s="1312"/>
      <c r="C635" s="1312"/>
      <c r="D635" s="1312"/>
      <c r="E635" s="1313"/>
      <c r="F635" s="396"/>
      <c r="G635" s="396"/>
      <c r="H635" s="215"/>
      <c r="I635" s="215"/>
      <c r="J635" s="215"/>
      <c r="K635" s="215"/>
    </row>
    <row r="636" spans="1:11" s="479" customFormat="1" ht="10.5" thickBot="1" x14ac:dyDescent="0.25">
      <c r="A636" s="1271"/>
      <c r="B636" s="1272"/>
      <c r="C636" s="1272"/>
      <c r="D636" s="1272"/>
      <c r="E636" s="1273"/>
      <c r="F636" s="396"/>
      <c r="G636" s="396"/>
      <c r="H636" s="215"/>
      <c r="I636" s="215"/>
      <c r="J636" s="215"/>
      <c r="K636" s="215"/>
    </row>
    <row r="637" spans="1:11" s="312" customFormat="1" ht="13.5" customHeight="1" x14ac:dyDescent="0.2">
      <c r="A637" s="26" t="s">
        <v>398</v>
      </c>
      <c r="B637" s="27"/>
      <c r="C637" s="321"/>
      <c r="D637" s="344"/>
      <c r="E637" s="323"/>
      <c r="F637" s="311"/>
      <c r="G637" s="311"/>
      <c r="H637" s="191"/>
      <c r="I637" s="191"/>
      <c r="J637" s="191"/>
      <c r="K637" s="191"/>
    </row>
    <row r="638" spans="1:11" s="312" customFormat="1" ht="13.5" customHeight="1" x14ac:dyDescent="0.2">
      <c r="A638" s="26" t="s">
        <v>483</v>
      </c>
      <c r="B638" s="27"/>
      <c r="C638" s="321"/>
      <c r="D638" s="344"/>
      <c r="E638" s="323"/>
      <c r="F638" s="311"/>
      <c r="G638" s="311"/>
      <c r="H638" s="191"/>
      <c r="I638" s="191"/>
      <c r="J638" s="191"/>
      <c r="K638" s="191"/>
    </row>
    <row r="639" spans="1:11" s="312" customFormat="1" ht="13.5" customHeight="1" x14ac:dyDescent="0.2">
      <c r="A639" s="26" t="s">
        <v>1089</v>
      </c>
      <c r="B639" s="27"/>
      <c r="C639" s="321"/>
      <c r="D639" s="344"/>
      <c r="E639" s="323"/>
      <c r="F639" s="311"/>
      <c r="G639" s="311"/>
      <c r="H639" s="191"/>
      <c r="I639" s="191"/>
      <c r="J639" s="191"/>
      <c r="K639" s="191"/>
    </row>
    <row r="640" spans="1:11" s="312" customFormat="1" ht="13.5" customHeight="1" thickBot="1" x14ac:dyDescent="0.25">
      <c r="A640" s="26" t="s">
        <v>311</v>
      </c>
      <c r="B640" s="27"/>
      <c r="C640" s="321"/>
      <c r="D640" s="344"/>
      <c r="E640" s="323"/>
      <c r="F640" s="311"/>
      <c r="G640" s="311"/>
      <c r="H640" s="191"/>
      <c r="I640" s="191"/>
      <c r="J640" s="191"/>
      <c r="K640" s="191"/>
    </row>
    <row r="641" spans="1:11" s="312" customFormat="1" ht="13.5" customHeight="1" thickBot="1" x14ac:dyDescent="0.25">
      <c r="A641" s="480" t="s">
        <v>312</v>
      </c>
      <c r="B641" s="481"/>
      <c r="C641" s="36"/>
      <c r="D641" s="37"/>
      <c r="E641" s="38">
        <f>C643+C675+C694</f>
        <v>14476610</v>
      </c>
      <c r="F641" s="311"/>
      <c r="G641" s="311"/>
      <c r="H641" s="482"/>
      <c r="I641" s="191"/>
      <c r="J641" s="191"/>
      <c r="K641" s="191"/>
    </row>
    <row r="642" spans="1:11" s="312" customFormat="1" ht="13.5" customHeight="1" thickBot="1" x14ac:dyDescent="0.25">
      <c r="A642" s="52"/>
      <c r="B642" s="52"/>
      <c r="C642" s="342"/>
      <c r="D642" s="342"/>
      <c r="E642" s="40"/>
      <c r="F642" s="311"/>
      <c r="G642" s="311"/>
      <c r="H642" s="191"/>
      <c r="I642" s="191"/>
      <c r="J642" s="191"/>
      <c r="K642" s="191"/>
    </row>
    <row r="643" spans="1:11" s="412" customFormat="1" ht="13.5" customHeight="1" thickBot="1" x14ac:dyDescent="0.25">
      <c r="A643" s="1290" t="s">
        <v>49</v>
      </c>
      <c r="B643" s="1291"/>
      <c r="C643" s="56">
        <f>C644+C646+C650+C652+C654+C657+C665+C669</f>
        <v>5926010</v>
      </c>
      <c r="D643" s="69"/>
      <c r="E643" s="40"/>
      <c r="F643" s="407"/>
      <c r="G643" s="407"/>
      <c r="H643" s="238"/>
      <c r="I643" s="238"/>
      <c r="J643" s="238"/>
      <c r="K643" s="238"/>
    </row>
    <row r="644" spans="1:11" s="479" customFormat="1" ht="13.5" customHeight="1" x14ac:dyDescent="0.25">
      <c r="A644" s="39" t="s">
        <v>50</v>
      </c>
      <c r="B644" s="228" t="s">
        <v>51</v>
      </c>
      <c r="C644" s="40">
        <f>SUM(C645)</f>
        <v>373080</v>
      </c>
      <c r="D644" s="483"/>
      <c r="E644" s="118"/>
      <c r="F644" s="396"/>
      <c r="G644" s="396"/>
      <c r="H644" s="215"/>
      <c r="I644" s="215"/>
      <c r="J644" s="215"/>
      <c r="K644" s="215"/>
    </row>
    <row r="645" spans="1:11" s="312" customFormat="1" ht="13.5" customHeight="1" x14ac:dyDescent="0.25">
      <c r="A645" s="27" t="s">
        <v>52</v>
      </c>
      <c r="B645" s="75" t="s">
        <v>53</v>
      </c>
      <c r="C645" s="28">
        <v>373080</v>
      </c>
      <c r="D645" s="342"/>
      <c r="E645" s="342"/>
      <c r="F645" s="311"/>
      <c r="G645" s="311"/>
      <c r="H645" s="191"/>
      <c r="I645" s="191"/>
      <c r="J645" s="191"/>
      <c r="K645" s="191"/>
    </row>
    <row r="646" spans="1:11" s="424" customFormat="1" ht="13.5" customHeight="1" x14ac:dyDescent="0.2">
      <c r="A646" s="68" t="s">
        <v>150</v>
      </c>
      <c r="B646" s="46" t="s">
        <v>336</v>
      </c>
      <c r="C646" s="40">
        <f>SUM(C647:C649)</f>
        <v>3978100</v>
      </c>
      <c r="D646" s="28"/>
      <c r="E646" s="28"/>
      <c r="F646" s="425"/>
      <c r="G646" s="425"/>
      <c r="H646" s="243"/>
      <c r="I646" s="243"/>
      <c r="J646" s="243"/>
      <c r="K646" s="243"/>
    </row>
    <row r="647" spans="1:11" s="412" customFormat="1" ht="11.5" x14ac:dyDescent="0.25">
      <c r="A647" s="52" t="s">
        <v>172</v>
      </c>
      <c r="B647" s="81" t="s">
        <v>173</v>
      </c>
      <c r="C647" s="28">
        <v>3785600</v>
      </c>
      <c r="E647" s="52"/>
      <c r="F647" s="407"/>
      <c r="G647" s="407"/>
      <c r="H647" s="238"/>
      <c r="I647" s="238"/>
      <c r="J647" s="238"/>
      <c r="K647" s="238"/>
    </row>
    <row r="648" spans="1:11" s="312" customFormat="1" ht="13.5" customHeight="1" x14ac:dyDescent="0.25">
      <c r="A648" s="27" t="s">
        <v>152</v>
      </c>
      <c r="B648" s="75" t="s">
        <v>153</v>
      </c>
      <c r="C648" s="28">
        <v>22000</v>
      </c>
      <c r="D648" s="342"/>
      <c r="E648" s="342"/>
      <c r="F648" s="311"/>
      <c r="G648" s="311"/>
      <c r="H648" s="191"/>
      <c r="I648" s="191"/>
      <c r="J648" s="191"/>
      <c r="K648" s="191"/>
    </row>
    <row r="649" spans="1:11" s="312" customFormat="1" ht="13.5" customHeight="1" x14ac:dyDescent="0.25">
      <c r="A649" s="27" t="s">
        <v>426</v>
      </c>
      <c r="B649" s="81" t="s">
        <v>427</v>
      </c>
      <c r="C649" s="28">
        <v>170500</v>
      </c>
      <c r="D649" s="342"/>
      <c r="E649" s="342"/>
      <c r="F649" s="311"/>
      <c r="G649" s="311"/>
      <c r="H649" s="191"/>
      <c r="I649" s="191"/>
      <c r="J649" s="191"/>
      <c r="K649" s="191"/>
    </row>
    <row r="650" spans="1:11" s="412" customFormat="1" ht="11.5" x14ac:dyDescent="0.25">
      <c r="A650" s="39" t="s">
        <v>54</v>
      </c>
      <c r="B650" s="71" t="s">
        <v>55</v>
      </c>
      <c r="C650" s="40">
        <f>SUM(C651)</f>
        <v>20000</v>
      </c>
      <c r="D650" s="483"/>
      <c r="F650" s="407"/>
      <c r="G650" s="407"/>
      <c r="H650" s="238"/>
      <c r="I650" s="238"/>
      <c r="J650" s="238"/>
      <c r="K650" s="238"/>
    </row>
    <row r="651" spans="1:11" s="81" customFormat="1" ht="13.5" customHeight="1" x14ac:dyDescent="0.3">
      <c r="A651" s="27" t="s">
        <v>56</v>
      </c>
      <c r="B651" s="75" t="s">
        <v>57</v>
      </c>
      <c r="C651" s="28">
        <v>20000</v>
      </c>
      <c r="D651" s="122"/>
      <c r="E651" s="40"/>
      <c r="F651" s="234"/>
      <c r="G651" s="234"/>
    </row>
    <row r="652" spans="1:11" s="81" customFormat="1" ht="13.5" customHeight="1" x14ac:dyDescent="0.3">
      <c r="A652" s="39" t="s">
        <v>58</v>
      </c>
      <c r="B652" s="71" t="s">
        <v>59</v>
      </c>
      <c r="C652" s="40">
        <f>SUM(C653)</f>
        <v>31500</v>
      </c>
      <c r="D652" s="122"/>
      <c r="E652" s="40"/>
      <c r="F652" s="234"/>
      <c r="G652" s="234"/>
    </row>
    <row r="653" spans="1:11" s="75" customFormat="1" ht="13" x14ac:dyDescent="0.3">
      <c r="A653" s="27" t="s">
        <v>60</v>
      </c>
      <c r="B653" s="69" t="s">
        <v>61</v>
      </c>
      <c r="C653" s="28">
        <v>31500</v>
      </c>
      <c r="D653" s="265"/>
      <c r="E653" s="252"/>
      <c r="F653" s="232"/>
      <c r="G653" s="232"/>
    </row>
    <row r="654" spans="1:11" s="312" customFormat="1" ht="13.5" customHeight="1" x14ac:dyDescent="0.2">
      <c r="A654" s="39" t="s">
        <v>62</v>
      </c>
      <c r="B654" s="83" t="s">
        <v>63</v>
      </c>
      <c r="C654" s="40">
        <f>SUM(C655:C656)</f>
        <v>701050</v>
      </c>
      <c r="D654" s="342"/>
      <c r="E654" s="342"/>
      <c r="F654" s="311"/>
      <c r="G654" s="311"/>
      <c r="H654" s="191"/>
      <c r="I654" s="191"/>
      <c r="J654" s="191"/>
      <c r="K654" s="191"/>
    </row>
    <row r="655" spans="1:11" s="312" customFormat="1" ht="13.5" customHeight="1" x14ac:dyDescent="0.25">
      <c r="A655" s="27" t="s">
        <v>64</v>
      </c>
      <c r="B655" s="75" t="s">
        <v>65</v>
      </c>
      <c r="C655" s="28">
        <v>693300</v>
      </c>
      <c r="E655" s="342"/>
      <c r="F655" s="311"/>
      <c r="G655" s="311"/>
      <c r="H655" s="191"/>
      <c r="I655" s="191"/>
      <c r="J655" s="191"/>
      <c r="K655" s="191"/>
    </row>
    <row r="656" spans="1:11" s="312" customFormat="1" ht="13.5" customHeight="1" x14ac:dyDescent="0.25">
      <c r="A656" s="27" t="s">
        <v>176</v>
      </c>
      <c r="B656" s="75" t="s">
        <v>177</v>
      </c>
      <c r="C656" s="28">
        <v>7750</v>
      </c>
      <c r="E656" s="342"/>
      <c r="F656" s="311"/>
      <c r="G656" s="311"/>
      <c r="H656" s="191"/>
      <c r="I656" s="191"/>
      <c r="J656" s="191"/>
      <c r="K656" s="191"/>
    </row>
    <row r="657" spans="1:11" s="312" customFormat="1" ht="13.5" customHeight="1" x14ac:dyDescent="0.25">
      <c r="A657" s="39" t="s">
        <v>66</v>
      </c>
      <c r="B657" s="71" t="s">
        <v>154</v>
      </c>
      <c r="C657" s="40">
        <f>SUM(C658:C664)</f>
        <v>331810</v>
      </c>
      <c r="E657" s="342"/>
      <c r="F657" s="311"/>
      <c r="G657" s="311"/>
      <c r="H657" s="191"/>
      <c r="I657" s="191"/>
      <c r="J657" s="191"/>
      <c r="K657" s="191"/>
    </row>
    <row r="658" spans="1:11" s="312" customFormat="1" ht="13.5" customHeight="1" x14ac:dyDescent="0.25">
      <c r="A658" s="27" t="s">
        <v>202</v>
      </c>
      <c r="B658" s="81" t="s">
        <v>364</v>
      </c>
      <c r="C658" s="28">
        <v>102350</v>
      </c>
      <c r="E658" s="342"/>
      <c r="F658" s="311"/>
      <c r="G658" s="311"/>
      <c r="H658" s="191"/>
      <c r="I658" s="191"/>
      <c r="J658" s="191"/>
      <c r="K658" s="191"/>
    </row>
    <row r="659" spans="1:11" s="312" customFormat="1" ht="13.5" customHeight="1" x14ac:dyDescent="0.25">
      <c r="A659" s="27" t="s">
        <v>204</v>
      </c>
      <c r="B659" s="81" t="s">
        <v>205</v>
      </c>
      <c r="C659" s="28">
        <v>155600</v>
      </c>
      <c r="E659" s="342"/>
      <c r="F659" s="311"/>
      <c r="G659" s="311"/>
      <c r="H659" s="191"/>
      <c r="I659" s="191"/>
      <c r="J659" s="191"/>
      <c r="K659" s="191"/>
    </row>
    <row r="660" spans="1:11" s="312" customFormat="1" ht="13.5" customHeight="1" x14ac:dyDescent="0.25">
      <c r="A660" s="27" t="s">
        <v>178</v>
      </c>
      <c r="B660" s="81" t="s">
        <v>365</v>
      </c>
      <c r="C660" s="28">
        <v>5260</v>
      </c>
      <c r="E660" s="342"/>
      <c r="F660" s="311"/>
      <c r="G660" s="311"/>
      <c r="H660" s="191"/>
      <c r="I660" s="191"/>
      <c r="J660" s="191"/>
      <c r="K660" s="191"/>
    </row>
    <row r="661" spans="1:11" s="312" customFormat="1" ht="13.5" customHeight="1" x14ac:dyDescent="0.25">
      <c r="A661" s="27" t="s">
        <v>70</v>
      </c>
      <c r="B661" s="81" t="s">
        <v>71</v>
      </c>
      <c r="C661" s="28">
        <v>5600</v>
      </c>
      <c r="E661" s="342"/>
      <c r="F661" s="311"/>
      <c r="G661" s="311"/>
      <c r="H661" s="191"/>
      <c r="I661" s="191"/>
      <c r="J661" s="191"/>
      <c r="K661" s="191"/>
    </row>
    <row r="662" spans="1:11" s="84" customFormat="1" ht="13" x14ac:dyDescent="0.3">
      <c r="A662" s="52" t="s">
        <v>72</v>
      </c>
      <c r="B662" s="28" t="s">
        <v>73</v>
      </c>
      <c r="C662" s="28">
        <v>23000</v>
      </c>
      <c r="D662" s="82"/>
      <c r="E662" s="83"/>
    </row>
    <row r="663" spans="1:11" s="84" customFormat="1" ht="13" x14ac:dyDescent="0.3">
      <c r="A663" s="52" t="s">
        <v>74</v>
      </c>
      <c r="B663" s="28" t="s">
        <v>75</v>
      </c>
      <c r="C663" s="28">
        <v>25000</v>
      </c>
      <c r="D663" s="82"/>
      <c r="E663" s="83"/>
    </row>
    <row r="664" spans="1:11" s="84" customFormat="1" ht="13" x14ac:dyDescent="0.3">
      <c r="A664" s="52" t="s">
        <v>76</v>
      </c>
      <c r="B664" s="28" t="s">
        <v>77</v>
      </c>
      <c r="C664" s="28">
        <v>15000</v>
      </c>
      <c r="D664" s="82"/>
      <c r="E664" s="83"/>
    </row>
    <row r="665" spans="1:11" s="312" customFormat="1" ht="13.5" customHeight="1" x14ac:dyDescent="0.25">
      <c r="A665" s="68" t="s">
        <v>78</v>
      </c>
      <c r="B665" s="77" t="s">
        <v>79</v>
      </c>
      <c r="C665" s="40">
        <f>SUM(C666:C668)</f>
        <v>51550</v>
      </c>
      <c r="E665" s="342"/>
      <c r="F665" s="311"/>
      <c r="G665" s="311"/>
      <c r="H665" s="191"/>
      <c r="I665" s="191"/>
      <c r="J665" s="191"/>
      <c r="K665" s="191"/>
    </row>
    <row r="666" spans="1:11" s="312" customFormat="1" ht="13.5" customHeight="1" x14ac:dyDescent="0.2">
      <c r="A666" s="52" t="s">
        <v>80</v>
      </c>
      <c r="B666" s="69" t="s">
        <v>81</v>
      </c>
      <c r="C666" s="28">
        <v>10250</v>
      </c>
      <c r="E666" s="342"/>
      <c r="F666" s="311"/>
      <c r="G666" s="311"/>
      <c r="H666" s="191"/>
      <c r="I666" s="191"/>
      <c r="J666" s="191"/>
      <c r="K666" s="191"/>
    </row>
    <row r="667" spans="1:11" s="312" customFormat="1" ht="13.5" customHeight="1" x14ac:dyDescent="0.25">
      <c r="A667" s="52" t="s">
        <v>181</v>
      </c>
      <c r="B667" s="81" t="s">
        <v>182</v>
      </c>
      <c r="C667" s="28">
        <v>15600</v>
      </c>
      <c r="E667" s="342"/>
      <c r="F667" s="311"/>
      <c r="G667" s="311"/>
      <c r="H667" s="191"/>
      <c r="I667" s="191"/>
      <c r="J667" s="191"/>
      <c r="K667" s="191"/>
    </row>
    <row r="668" spans="1:11" s="312" customFormat="1" ht="13.5" customHeight="1" x14ac:dyDescent="0.2">
      <c r="A668" s="52" t="s">
        <v>82</v>
      </c>
      <c r="B668" s="69" t="s">
        <v>83</v>
      </c>
      <c r="C668" s="28">
        <v>25700</v>
      </c>
      <c r="E668" s="342"/>
      <c r="F668" s="311"/>
      <c r="G668" s="311"/>
      <c r="H668" s="191"/>
      <c r="I668" s="191"/>
      <c r="J668" s="191"/>
      <c r="K668" s="191"/>
    </row>
    <row r="669" spans="1:11" s="412" customFormat="1" ht="13.5" customHeight="1" x14ac:dyDescent="0.2">
      <c r="A669" s="68" t="s">
        <v>84</v>
      </c>
      <c r="B669" s="83" t="s">
        <v>273</v>
      </c>
      <c r="C669" s="40">
        <f>SUM(C670:C673)</f>
        <v>438920</v>
      </c>
      <c r="E669" s="40"/>
      <c r="F669" s="407"/>
      <c r="G669" s="407"/>
      <c r="H669" s="238"/>
      <c r="I669" s="238"/>
      <c r="J669" s="238"/>
      <c r="K669" s="238"/>
    </row>
    <row r="670" spans="1:11" s="412" customFormat="1" ht="13.5" customHeight="1" x14ac:dyDescent="0.2">
      <c r="A670" s="52" t="s">
        <v>86</v>
      </c>
      <c r="B670" s="69" t="s">
        <v>87</v>
      </c>
      <c r="C670" s="28">
        <v>306200</v>
      </c>
      <c r="E670" s="40"/>
      <c r="F670" s="407"/>
      <c r="G670" s="407"/>
      <c r="H670" s="238"/>
      <c r="I670" s="238"/>
      <c r="J670" s="238"/>
      <c r="K670" s="238"/>
    </row>
    <row r="671" spans="1:11" s="412" customFormat="1" ht="13.5" customHeight="1" x14ac:dyDescent="0.2">
      <c r="A671" s="52" t="s">
        <v>235</v>
      </c>
      <c r="B671" s="69" t="s">
        <v>236</v>
      </c>
      <c r="C671" s="28">
        <v>90700</v>
      </c>
      <c r="E671" s="40"/>
      <c r="F671" s="407"/>
      <c r="G671" s="407"/>
      <c r="H671" s="238"/>
      <c r="I671" s="238"/>
      <c r="J671" s="238"/>
      <c r="K671" s="238"/>
    </row>
    <row r="672" spans="1:11" s="412" customFormat="1" ht="13.5" customHeight="1" x14ac:dyDescent="0.2">
      <c r="A672" s="52" t="s">
        <v>183</v>
      </c>
      <c r="B672" s="69" t="s">
        <v>184</v>
      </c>
      <c r="C672" s="28">
        <v>17760</v>
      </c>
      <c r="D672" s="69"/>
      <c r="E672" s="40"/>
      <c r="F672" s="407"/>
      <c r="G672" s="407"/>
      <c r="H672" s="238"/>
      <c r="I672" s="238"/>
      <c r="J672" s="238"/>
      <c r="K672" s="238"/>
    </row>
    <row r="673" spans="1:11" s="75" customFormat="1" ht="13" x14ac:dyDescent="0.3">
      <c r="A673" s="52" t="s">
        <v>90</v>
      </c>
      <c r="B673" s="69" t="s">
        <v>273</v>
      </c>
      <c r="C673" s="28">
        <v>24260</v>
      </c>
      <c r="D673" s="265"/>
      <c r="E673" s="252"/>
      <c r="F673" s="232"/>
      <c r="G673" s="232"/>
    </row>
    <row r="674" spans="1:11" s="75" customFormat="1" ht="13.5" customHeight="1" thickBot="1" x14ac:dyDescent="0.35">
      <c r="A674" s="52"/>
      <c r="B674" s="69"/>
      <c r="C674" s="69"/>
      <c r="D674" s="265"/>
      <c r="E674" s="252"/>
      <c r="F674" s="232"/>
      <c r="G674" s="232"/>
      <c r="K674" s="75" t="s">
        <v>219</v>
      </c>
    </row>
    <row r="675" spans="1:11" s="412" customFormat="1" ht="13.5" customHeight="1" thickBot="1" x14ac:dyDescent="0.25">
      <c r="A675" s="1274" t="s">
        <v>93</v>
      </c>
      <c r="B675" s="1275"/>
      <c r="C675" s="87">
        <f>C676+C678+C683+C686+C689</f>
        <v>8308200</v>
      </c>
      <c r="D675" s="69"/>
      <c r="E675" s="40"/>
      <c r="F675" s="407"/>
      <c r="G675" s="407"/>
      <c r="H675" s="238"/>
      <c r="I675" s="238"/>
      <c r="J675" s="238"/>
      <c r="K675" s="238"/>
    </row>
    <row r="676" spans="1:11" s="424" customFormat="1" ht="13.5" customHeight="1" x14ac:dyDescent="0.25">
      <c r="A676" s="244" t="s">
        <v>94</v>
      </c>
      <c r="B676" s="46" t="s">
        <v>95</v>
      </c>
      <c r="C676" s="40">
        <f>SUM(C677)</f>
        <v>105600</v>
      </c>
      <c r="E676" s="28"/>
      <c r="F676" s="425"/>
      <c r="G676" s="425"/>
      <c r="H676" s="243"/>
      <c r="I676" s="243"/>
      <c r="J676" s="243"/>
      <c r="K676" s="243"/>
    </row>
    <row r="677" spans="1:11" s="412" customFormat="1" ht="13.5" customHeight="1" x14ac:dyDescent="0.25">
      <c r="A677" s="154" t="s">
        <v>98</v>
      </c>
      <c r="B677" s="344" t="s">
        <v>99</v>
      </c>
      <c r="C677" s="28">
        <v>105600</v>
      </c>
      <c r="E677" s="69"/>
      <c r="F677" s="407"/>
      <c r="G677" s="407"/>
      <c r="H677" s="238"/>
      <c r="I677" s="238"/>
      <c r="J677" s="238"/>
      <c r="K677" s="238"/>
    </row>
    <row r="678" spans="1:11" s="412" customFormat="1" ht="13.5" customHeight="1" x14ac:dyDescent="0.25">
      <c r="A678" s="244" t="s">
        <v>158</v>
      </c>
      <c r="B678" s="245" t="s">
        <v>101</v>
      </c>
      <c r="C678" s="40">
        <f>SUM(C679:C682)</f>
        <v>1391000</v>
      </c>
      <c r="E678" s="69"/>
      <c r="F678" s="407"/>
      <c r="G678" s="407"/>
      <c r="H678" s="238"/>
      <c r="I678" s="238"/>
      <c r="J678" s="238"/>
      <c r="K678" s="238"/>
    </row>
    <row r="679" spans="1:11" s="412" customFormat="1" ht="13.5" customHeight="1" x14ac:dyDescent="0.25">
      <c r="A679" s="154" t="s">
        <v>159</v>
      </c>
      <c r="B679" s="344" t="s">
        <v>160</v>
      </c>
      <c r="C679" s="28">
        <v>1240500</v>
      </c>
      <c r="E679" s="69"/>
      <c r="F679" s="407"/>
      <c r="G679" s="407"/>
      <c r="H679" s="238"/>
      <c r="I679" s="238"/>
      <c r="J679" s="238"/>
      <c r="K679" s="238"/>
    </row>
    <row r="680" spans="1:11" s="412" customFormat="1" ht="13.5" customHeight="1" x14ac:dyDescent="0.25">
      <c r="A680" s="154" t="s">
        <v>208</v>
      </c>
      <c r="B680" s="344" t="s">
        <v>484</v>
      </c>
      <c r="C680" s="28">
        <v>90000</v>
      </c>
      <c r="E680" s="69"/>
      <c r="F680" s="407"/>
      <c r="G680" s="407"/>
      <c r="H680" s="238"/>
      <c r="I680" s="238"/>
      <c r="J680" s="238"/>
      <c r="K680" s="238"/>
    </row>
    <row r="681" spans="1:11" s="412" customFormat="1" ht="13.5" customHeight="1" x14ac:dyDescent="0.2">
      <c r="A681" s="27" t="s">
        <v>187</v>
      </c>
      <c r="B681" s="27" t="s">
        <v>188</v>
      </c>
      <c r="C681" s="28">
        <v>10500</v>
      </c>
      <c r="E681" s="69"/>
      <c r="F681" s="407"/>
      <c r="G681" s="407"/>
      <c r="H681" s="238"/>
      <c r="I681" s="238"/>
      <c r="J681" s="238"/>
      <c r="K681" s="238"/>
    </row>
    <row r="682" spans="1:11" s="412" customFormat="1" ht="13.5" customHeight="1" x14ac:dyDescent="0.25">
      <c r="A682" s="154" t="s">
        <v>104</v>
      </c>
      <c r="B682" s="81" t="s">
        <v>476</v>
      </c>
      <c r="C682" s="28">
        <v>50000</v>
      </c>
      <c r="E682" s="69"/>
      <c r="F682" s="407"/>
      <c r="G682" s="407"/>
      <c r="H682" s="238"/>
      <c r="I682" s="238"/>
      <c r="J682" s="238"/>
      <c r="K682" s="238"/>
    </row>
    <row r="683" spans="1:11" s="412" customFormat="1" ht="13.5" customHeight="1" x14ac:dyDescent="0.25">
      <c r="A683" s="244" t="s">
        <v>106</v>
      </c>
      <c r="B683" s="77" t="s">
        <v>107</v>
      </c>
      <c r="C683" s="40">
        <f>SUM(C684:C685)</f>
        <v>2107000</v>
      </c>
      <c r="E683" s="69"/>
      <c r="F683" s="407"/>
      <c r="G683" s="407"/>
      <c r="H683" s="238"/>
      <c r="I683" s="238"/>
      <c r="J683" s="238"/>
      <c r="K683" s="238"/>
    </row>
    <row r="684" spans="1:11" s="412" customFormat="1" ht="13.5" customHeight="1" x14ac:dyDescent="0.25">
      <c r="A684" s="154" t="s">
        <v>108</v>
      </c>
      <c r="B684" s="89" t="s">
        <v>109</v>
      </c>
      <c r="C684" s="28">
        <v>7000</v>
      </c>
      <c r="E684" s="95"/>
      <c r="F684" s="425"/>
      <c r="G684" s="425"/>
      <c r="H684" s="238"/>
      <c r="I684" s="238"/>
      <c r="J684" s="238"/>
      <c r="K684" s="238"/>
    </row>
    <row r="685" spans="1:11" s="412" customFormat="1" ht="13.5" customHeight="1" x14ac:dyDescent="0.25">
      <c r="A685" s="154" t="s">
        <v>110</v>
      </c>
      <c r="B685" s="154" t="s">
        <v>111</v>
      </c>
      <c r="C685" s="28">
        <v>2100000</v>
      </c>
      <c r="F685" s="407"/>
      <c r="G685" s="407"/>
      <c r="H685" s="238"/>
      <c r="I685" s="238"/>
      <c r="J685" s="238"/>
      <c r="K685" s="238"/>
    </row>
    <row r="686" spans="1:11" s="412" customFormat="1" ht="13.5" customHeight="1" x14ac:dyDescent="0.25">
      <c r="A686" s="244" t="s">
        <v>112</v>
      </c>
      <c r="B686" s="244" t="s">
        <v>113</v>
      </c>
      <c r="C686" s="40">
        <f>SUM(C687:C688)</f>
        <v>15500</v>
      </c>
      <c r="E686" s="255"/>
      <c r="F686" s="407"/>
      <c r="G686" s="407"/>
      <c r="H686" s="238"/>
      <c r="I686" s="238"/>
      <c r="J686" s="238"/>
      <c r="K686" s="238"/>
    </row>
    <row r="687" spans="1:11" s="67" customFormat="1" ht="13" x14ac:dyDescent="0.25">
      <c r="A687" s="52" t="s">
        <v>114</v>
      </c>
      <c r="B687" s="27" t="s">
        <v>115</v>
      </c>
      <c r="C687" s="28">
        <v>10500</v>
      </c>
      <c r="E687" s="3"/>
      <c r="F687" s="3"/>
      <c r="G687" s="3"/>
    </row>
    <row r="688" spans="1:11" s="412" customFormat="1" ht="13.5" customHeight="1" x14ac:dyDescent="0.25">
      <c r="A688" s="154" t="s">
        <v>277</v>
      </c>
      <c r="B688" s="89" t="s">
        <v>278</v>
      </c>
      <c r="C688" s="28">
        <v>5000</v>
      </c>
      <c r="E688" s="69"/>
      <c r="F688" s="407"/>
      <c r="G688" s="407"/>
      <c r="H688" s="238"/>
      <c r="I688" s="238"/>
      <c r="J688" s="238"/>
      <c r="K688" s="238"/>
    </row>
    <row r="689" spans="1:11" s="412" customFormat="1" ht="13.5" customHeight="1" x14ac:dyDescent="0.25">
      <c r="A689" s="244" t="s">
        <v>119</v>
      </c>
      <c r="B689" s="484" t="s">
        <v>122</v>
      </c>
      <c r="C689" s="40">
        <f>SUM(C690:C692)</f>
        <v>4689100</v>
      </c>
      <c r="E689" s="69"/>
      <c r="F689" s="407"/>
      <c r="G689" s="407"/>
      <c r="H689" s="238"/>
      <c r="I689" s="238"/>
      <c r="J689" s="238"/>
      <c r="K689" s="238"/>
    </row>
    <row r="690" spans="1:11" s="412" customFormat="1" ht="13.5" customHeight="1" x14ac:dyDescent="0.25">
      <c r="A690" s="154" t="s">
        <v>121</v>
      </c>
      <c r="B690" s="53" t="s">
        <v>122</v>
      </c>
      <c r="C690" s="28">
        <v>4050000</v>
      </c>
      <c r="E690" s="69"/>
      <c r="F690" s="407"/>
      <c r="G690" s="407"/>
      <c r="H690" s="238"/>
      <c r="I690" s="238"/>
      <c r="J690" s="238"/>
      <c r="K690" s="238"/>
    </row>
    <row r="691" spans="1:11" s="412" customFormat="1" ht="13.5" customHeight="1" x14ac:dyDescent="0.25">
      <c r="A691" s="154" t="s">
        <v>123</v>
      </c>
      <c r="B691" s="154" t="s">
        <v>124</v>
      </c>
      <c r="C691" s="28">
        <v>350500</v>
      </c>
      <c r="E691" s="69"/>
      <c r="F691" s="407"/>
      <c r="G691" s="407"/>
      <c r="H691" s="238"/>
      <c r="I691" s="238"/>
      <c r="J691" s="238"/>
      <c r="K691" s="238"/>
    </row>
    <row r="692" spans="1:11" s="412" customFormat="1" ht="13.5" customHeight="1" x14ac:dyDescent="0.25">
      <c r="A692" s="154" t="s">
        <v>127</v>
      </c>
      <c r="B692" s="344" t="s">
        <v>120</v>
      </c>
      <c r="C692" s="28">
        <v>288600</v>
      </c>
      <c r="E692" s="69"/>
      <c r="F692" s="407"/>
      <c r="G692" s="407"/>
      <c r="H692" s="238"/>
      <c r="I692" s="238"/>
      <c r="J692" s="238"/>
      <c r="K692" s="238"/>
    </row>
    <row r="693" spans="1:11" s="412" customFormat="1" ht="13.5" customHeight="1" thickBot="1" x14ac:dyDescent="0.3">
      <c r="A693" s="154"/>
      <c r="B693" s="344"/>
      <c r="C693" s="28"/>
      <c r="E693" s="69"/>
      <c r="F693" s="407"/>
      <c r="G693" s="407"/>
      <c r="H693" s="238"/>
      <c r="I693" s="238"/>
      <c r="J693" s="238"/>
      <c r="K693" s="238"/>
    </row>
    <row r="694" spans="1:11" s="412" customFormat="1" ht="13.5" customHeight="1" thickBot="1" x14ac:dyDescent="0.25">
      <c r="A694" s="1266" t="s">
        <v>135</v>
      </c>
      <c r="B694" s="1267"/>
      <c r="C694" s="144">
        <f>C695+C698+C702</f>
        <v>242400</v>
      </c>
      <c r="E694" s="69"/>
      <c r="F694" s="407"/>
      <c r="G694" s="407"/>
      <c r="H694" s="238"/>
      <c r="I694" s="238"/>
      <c r="J694" s="238"/>
      <c r="K694" s="238"/>
    </row>
    <row r="695" spans="1:11" s="479" customFormat="1" ht="13.5" customHeight="1" x14ac:dyDescent="0.2">
      <c r="A695" s="484" t="s">
        <v>369</v>
      </c>
      <c r="B695" s="485" t="s">
        <v>370</v>
      </c>
      <c r="C695" s="40">
        <f>SUM(C696:C697)</f>
        <v>57900</v>
      </c>
      <c r="E695" s="396"/>
      <c r="H695" s="215"/>
      <c r="I695" s="215"/>
      <c r="J695" s="215"/>
      <c r="K695" s="215"/>
    </row>
    <row r="696" spans="1:11" s="312" customFormat="1" ht="13.5" customHeight="1" x14ac:dyDescent="0.2">
      <c r="A696" s="53" t="s">
        <v>373</v>
      </c>
      <c r="B696" s="53" t="s">
        <v>374</v>
      </c>
      <c r="C696" s="28">
        <v>32900</v>
      </c>
      <c r="E696" s="311"/>
      <c r="H696" s="191"/>
      <c r="I696" s="191"/>
      <c r="J696" s="191"/>
      <c r="K696" s="191"/>
    </row>
    <row r="697" spans="1:11" s="312" customFormat="1" ht="13.5" customHeight="1" x14ac:dyDescent="0.2">
      <c r="A697" s="53" t="s">
        <v>375</v>
      </c>
      <c r="B697" s="53" t="s">
        <v>376</v>
      </c>
      <c r="C697" s="28">
        <v>25000</v>
      </c>
      <c r="E697" s="311"/>
      <c r="H697" s="191"/>
      <c r="I697" s="191"/>
      <c r="J697" s="191"/>
      <c r="K697" s="191"/>
    </row>
    <row r="698" spans="1:11" s="424" customFormat="1" ht="13.5" customHeight="1" x14ac:dyDescent="0.25">
      <c r="A698" s="68" t="s">
        <v>136</v>
      </c>
      <c r="B698" s="228" t="s">
        <v>137</v>
      </c>
      <c r="C698" s="40">
        <f>SUM(C699:C701)</f>
        <v>144500</v>
      </c>
      <c r="D698" s="28"/>
      <c r="E698" s="28"/>
      <c r="F698" s="425"/>
      <c r="G698" s="425"/>
      <c r="H698" s="243"/>
      <c r="I698" s="243"/>
      <c r="J698" s="243"/>
      <c r="K698" s="243"/>
    </row>
    <row r="699" spans="1:11" s="412" customFormat="1" ht="13.5" customHeight="1" x14ac:dyDescent="0.2">
      <c r="A699" s="52" t="s">
        <v>138</v>
      </c>
      <c r="B699" s="53" t="s">
        <v>139</v>
      </c>
      <c r="C699" s="28">
        <v>90000</v>
      </c>
      <c r="D699" s="69"/>
      <c r="E699" s="69"/>
      <c r="F699" s="407"/>
      <c r="G699" s="407"/>
      <c r="H699" s="238"/>
      <c r="I699" s="238"/>
      <c r="J699" s="238"/>
      <c r="K699" s="238"/>
    </row>
    <row r="700" spans="1:11" s="412" customFormat="1" ht="13.5" customHeight="1" x14ac:dyDescent="0.25">
      <c r="A700" s="52" t="s">
        <v>395</v>
      </c>
      <c r="B700" s="81" t="s">
        <v>396</v>
      </c>
      <c r="C700" s="28">
        <v>24500</v>
      </c>
      <c r="D700" s="83"/>
      <c r="E700" s="69"/>
      <c r="F700" s="407"/>
      <c r="G700" s="407"/>
      <c r="H700" s="238"/>
      <c r="I700" s="238"/>
      <c r="J700" s="238"/>
      <c r="K700" s="238"/>
    </row>
    <row r="701" spans="1:11" s="75" customFormat="1" ht="13.5" customHeight="1" x14ac:dyDescent="0.25">
      <c r="A701" s="52" t="s">
        <v>142</v>
      </c>
      <c r="B701" s="69" t="s">
        <v>143</v>
      </c>
      <c r="C701" s="28">
        <v>30000</v>
      </c>
      <c r="D701" s="82"/>
      <c r="E701" s="83"/>
      <c r="F701" s="94"/>
      <c r="G701" s="94"/>
      <c r="H701" s="81"/>
    </row>
    <row r="702" spans="1:11" s="412" customFormat="1" ht="13.5" customHeight="1" x14ac:dyDescent="0.2">
      <c r="A702" s="68" t="s">
        <v>144</v>
      </c>
      <c r="B702" s="83" t="s">
        <v>145</v>
      </c>
      <c r="C702" s="40">
        <f>SUM(C703)</f>
        <v>40000</v>
      </c>
      <c r="D702" s="83"/>
      <c r="E702" s="69"/>
      <c r="F702" s="407"/>
      <c r="G702" s="407"/>
      <c r="H702" s="238"/>
      <c r="I702" s="238"/>
      <c r="J702" s="238"/>
      <c r="K702" s="238"/>
    </row>
    <row r="703" spans="1:11" s="412" customFormat="1" ht="13.5" customHeight="1" x14ac:dyDescent="0.25">
      <c r="A703" s="52" t="s">
        <v>146</v>
      </c>
      <c r="B703" s="81" t="s">
        <v>147</v>
      </c>
      <c r="C703" s="28">
        <v>40000</v>
      </c>
      <c r="D703" s="69"/>
      <c r="E703" s="69"/>
      <c r="F703" s="407"/>
      <c r="G703" s="407"/>
      <c r="H703" s="238"/>
      <c r="I703" s="238"/>
      <c r="J703" s="238"/>
      <c r="K703" s="238"/>
    </row>
    <row r="704" spans="1:11" s="489" customFormat="1" ht="13.5" customHeight="1" x14ac:dyDescent="0.3">
      <c r="A704" s="486"/>
      <c r="B704" s="486"/>
      <c r="C704" s="487"/>
      <c r="D704" s="486"/>
      <c r="E704" s="488"/>
      <c r="F704" s="302"/>
      <c r="G704" s="302"/>
    </row>
    <row r="705" spans="1:7" s="489" customFormat="1" ht="13.5" customHeight="1" x14ac:dyDescent="0.3">
      <c r="A705" s="486"/>
      <c r="B705" s="486"/>
      <c r="C705" s="487"/>
      <c r="D705" s="486"/>
      <c r="E705" s="488"/>
      <c r="F705" s="302"/>
      <c r="G705" s="302"/>
    </row>
    <row r="706" spans="1:7" s="489" customFormat="1" ht="13.5" customHeight="1" x14ac:dyDescent="0.3">
      <c r="A706" s="486"/>
      <c r="B706" s="486"/>
      <c r="C706" s="487"/>
      <c r="D706" s="486"/>
      <c r="E706" s="488"/>
      <c r="F706" s="302"/>
      <c r="G706" s="302"/>
    </row>
    <row r="707" spans="1:7" s="489" customFormat="1" ht="13.5" customHeight="1" x14ac:dyDescent="0.3">
      <c r="A707" s="486"/>
      <c r="B707" s="486"/>
      <c r="C707" s="487"/>
      <c r="D707" s="486"/>
      <c r="E707" s="488"/>
      <c r="F707" s="302"/>
      <c r="G707" s="302"/>
    </row>
    <row r="708" spans="1:7" s="489" customFormat="1" ht="13.5" customHeight="1" x14ac:dyDescent="0.3">
      <c r="A708" s="486"/>
      <c r="B708" s="486"/>
      <c r="C708" s="487"/>
      <c r="D708" s="486"/>
      <c r="E708" s="488"/>
      <c r="F708" s="302"/>
      <c r="G708" s="302"/>
    </row>
    <row r="709" spans="1:7" s="489" customFormat="1" ht="13.5" customHeight="1" x14ac:dyDescent="0.3">
      <c r="A709" s="486"/>
      <c r="B709" s="486"/>
      <c r="C709" s="487"/>
      <c r="D709" s="486"/>
      <c r="E709" s="488"/>
      <c r="F709" s="302"/>
      <c r="G709" s="302"/>
    </row>
    <row r="710" spans="1:7" s="489" customFormat="1" ht="13.5" customHeight="1" x14ac:dyDescent="0.3">
      <c r="A710" s="486"/>
      <c r="B710" s="486"/>
      <c r="C710" s="487"/>
      <c r="D710" s="486"/>
      <c r="E710" s="488"/>
      <c r="F710" s="302"/>
      <c r="G710" s="302"/>
    </row>
    <row r="711" spans="1:7" s="489" customFormat="1" ht="13.5" customHeight="1" x14ac:dyDescent="0.3">
      <c r="A711" s="486"/>
      <c r="B711" s="486"/>
      <c r="C711" s="487"/>
      <c r="D711" s="486"/>
      <c r="E711" s="488"/>
      <c r="F711" s="302"/>
      <c r="G711" s="302"/>
    </row>
    <row r="712" spans="1:7" s="489" customFormat="1" ht="13.5" customHeight="1" x14ac:dyDescent="0.3">
      <c r="A712" s="486"/>
      <c r="B712" s="486"/>
      <c r="C712" s="487"/>
      <c r="D712" s="486"/>
      <c r="E712" s="488"/>
      <c r="F712" s="302"/>
      <c r="G712" s="302"/>
    </row>
    <row r="713" spans="1:7" s="489" customFormat="1" ht="13.5" customHeight="1" x14ac:dyDescent="0.3">
      <c r="A713" s="486"/>
      <c r="B713" s="486"/>
      <c r="C713" s="487"/>
      <c r="D713" s="486"/>
      <c r="E713" s="488"/>
      <c r="F713" s="302"/>
      <c r="G713" s="302"/>
    </row>
    <row r="714" spans="1:7" s="489" customFormat="1" ht="13.5" customHeight="1" x14ac:dyDescent="0.3">
      <c r="A714" s="486"/>
      <c r="B714" s="486"/>
      <c r="C714" s="487"/>
      <c r="D714" s="486"/>
      <c r="E714" s="488"/>
      <c r="F714" s="302"/>
      <c r="G714" s="302"/>
    </row>
    <row r="715" spans="1:7" s="489" customFormat="1" ht="13.5" customHeight="1" x14ac:dyDescent="0.3">
      <c r="A715" s="486"/>
      <c r="B715" s="486"/>
      <c r="C715" s="487"/>
      <c r="D715" s="486"/>
      <c r="E715" s="488"/>
      <c r="F715" s="302"/>
      <c r="G715" s="302"/>
    </row>
    <row r="716" spans="1:7" s="489" customFormat="1" ht="13.5" customHeight="1" x14ac:dyDescent="0.3">
      <c r="A716" s="486"/>
      <c r="B716" s="486"/>
      <c r="C716" s="487"/>
      <c r="D716" s="486"/>
      <c r="E716" s="488"/>
      <c r="F716" s="302"/>
      <c r="G716" s="302"/>
    </row>
    <row r="717" spans="1:7" s="489" customFormat="1" ht="13.5" customHeight="1" x14ac:dyDescent="0.3">
      <c r="A717" s="486"/>
      <c r="B717" s="486"/>
      <c r="C717" s="487"/>
      <c r="D717" s="486"/>
      <c r="E717" s="488"/>
      <c r="F717" s="302"/>
      <c r="G717" s="302"/>
    </row>
    <row r="718" spans="1:7" s="489" customFormat="1" ht="13.5" customHeight="1" x14ac:dyDescent="0.3">
      <c r="A718" s="486"/>
      <c r="B718" s="486"/>
      <c r="C718" s="487"/>
      <c r="D718" s="486"/>
      <c r="E718" s="488"/>
      <c r="F718" s="302"/>
      <c r="G718" s="302"/>
    </row>
    <row r="719" spans="1:7" s="489" customFormat="1" ht="13.5" customHeight="1" x14ac:dyDescent="0.3">
      <c r="A719" s="486"/>
      <c r="B719" s="486"/>
      <c r="C719" s="487"/>
      <c r="D719" s="486"/>
      <c r="E719" s="488"/>
      <c r="F719" s="302"/>
      <c r="G719" s="302"/>
    </row>
    <row r="720" spans="1:7" s="489" customFormat="1" ht="13.5" customHeight="1" x14ac:dyDescent="0.3">
      <c r="A720" s="486"/>
      <c r="B720" s="486"/>
      <c r="C720" s="487"/>
      <c r="D720" s="486"/>
      <c r="E720" s="488"/>
      <c r="F720" s="302"/>
      <c r="G720" s="302"/>
    </row>
    <row r="721" spans="1:7" s="489" customFormat="1" ht="13.5" customHeight="1" x14ac:dyDescent="0.3">
      <c r="A721" s="486"/>
      <c r="B721" s="486"/>
      <c r="C721" s="487"/>
      <c r="D721" s="486"/>
      <c r="E721" s="488"/>
      <c r="F721" s="302"/>
      <c r="G721" s="302"/>
    </row>
    <row r="722" spans="1:7" s="489" customFormat="1" ht="13.5" customHeight="1" x14ac:dyDescent="0.3">
      <c r="A722" s="486"/>
      <c r="B722" s="486"/>
      <c r="C722" s="487"/>
      <c r="D722" s="486"/>
      <c r="E722" s="488"/>
      <c r="F722" s="302"/>
      <c r="G722" s="302"/>
    </row>
    <row r="723" spans="1:7" s="489" customFormat="1" ht="13.5" customHeight="1" x14ac:dyDescent="0.3">
      <c r="A723" s="486"/>
      <c r="B723" s="486"/>
      <c r="C723" s="487"/>
      <c r="D723" s="486"/>
      <c r="E723" s="488"/>
      <c r="F723" s="302"/>
      <c r="G723" s="302"/>
    </row>
    <row r="724" spans="1:7" s="489" customFormat="1" ht="13.5" customHeight="1" x14ac:dyDescent="0.3">
      <c r="A724" s="486"/>
      <c r="B724" s="486"/>
      <c r="C724" s="487"/>
      <c r="D724" s="486"/>
      <c r="E724" s="488"/>
      <c r="F724" s="302"/>
      <c r="G724" s="302"/>
    </row>
    <row r="725" spans="1:7" s="489" customFormat="1" ht="13.5" customHeight="1" x14ac:dyDescent="0.3">
      <c r="A725" s="486"/>
      <c r="B725" s="486"/>
      <c r="C725" s="487"/>
      <c r="D725" s="486"/>
      <c r="E725" s="488"/>
      <c r="F725" s="302"/>
      <c r="G725" s="302"/>
    </row>
    <row r="726" spans="1:7" s="489" customFormat="1" ht="13.5" customHeight="1" x14ac:dyDescent="0.3">
      <c r="A726" s="486"/>
      <c r="B726" s="486"/>
      <c r="C726" s="487"/>
      <c r="D726" s="486"/>
      <c r="E726" s="488"/>
      <c r="F726" s="302"/>
      <c r="G726" s="302"/>
    </row>
    <row r="727" spans="1:7" s="489" customFormat="1" ht="13.5" customHeight="1" x14ac:dyDescent="0.3">
      <c r="A727" s="486"/>
      <c r="B727" s="486"/>
      <c r="C727" s="487"/>
      <c r="D727" s="486"/>
      <c r="E727" s="488"/>
      <c r="F727" s="302"/>
      <c r="G727" s="302"/>
    </row>
    <row r="728" spans="1:7" s="489" customFormat="1" ht="13.5" customHeight="1" x14ac:dyDescent="0.3">
      <c r="A728" s="486"/>
      <c r="B728" s="486"/>
      <c r="C728" s="487"/>
      <c r="D728" s="486"/>
      <c r="E728" s="488"/>
      <c r="F728" s="302"/>
      <c r="G728" s="302"/>
    </row>
    <row r="729" spans="1:7" s="489" customFormat="1" ht="13.5" customHeight="1" x14ac:dyDescent="0.3">
      <c r="A729" s="486"/>
      <c r="B729" s="486"/>
      <c r="C729" s="487"/>
      <c r="D729" s="486"/>
      <c r="E729" s="488"/>
      <c r="F729" s="302"/>
      <c r="G729" s="302"/>
    </row>
    <row r="730" spans="1:7" s="489" customFormat="1" ht="13.5" customHeight="1" x14ac:dyDescent="0.3">
      <c r="A730" s="486"/>
      <c r="B730" s="486"/>
      <c r="C730" s="487"/>
      <c r="D730" s="486"/>
      <c r="E730" s="488"/>
      <c r="F730" s="302"/>
      <c r="G730" s="302"/>
    </row>
    <row r="731" spans="1:7" s="489" customFormat="1" ht="13.5" customHeight="1" x14ac:dyDescent="0.3">
      <c r="A731" s="486"/>
      <c r="B731" s="486"/>
      <c r="C731" s="487"/>
      <c r="D731" s="486"/>
      <c r="E731" s="488"/>
      <c r="F731" s="302"/>
      <c r="G731" s="302"/>
    </row>
    <row r="732" spans="1:7" s="489" customFormat="1" ht="13.5" customHeight="1" x14ac:dyDescent="0.3">
      <c r="A732" s="486"/>
      <c r="B732" s="486"/>
      <c r="C732" s="487"/>
      <c r="D732" s="486"/>
      <c r="E732" s="488"/>
      <c r="F732" s="302"/>
      <c r="G732" s="302"/>
    </row>
    <row r="733" spans="1:7" s="489" customFormat="1" ht="13.5" customHeight="1" x14ac:dyDescent="0.3">
      <c r="A733" s="486"/>
      <c r="B733" s="486"/>
      <c r="C733" s="487"/>
      <c r="D733" s="486"/>
      <c r="E733" s="488"/>
      <c r="F733" s="302"/>
      <c r="G733" s="302"/>
    </row>
    <row r="734" spans="1:7" s="489" customFormat="1" ht="13.5" customHeight="1" x14ac:dyDescent="0.3">
      <c r="A734" s="486"/>
      <c r="B734" s="486"/>
      <c r="C734" s="487"/>
      <c r="D734" s="486"/>
      <c r="E734" s="488"/>
      <c r="F734" s="302"/>
      <c r="G734" s="302"/>
    </row>
    <row r="735" spans="1:7" s="489" customFormat="1" ht="13.5" customHeight="1" x14ac:dyDescent="0.3">
      <c r="A735" s="486"/>
      <c r="B735" s="486"/>
      <c r="C735" s="487"/>
      <c r="D735" s="486"/>
      <c r="E735" s="488"/>
      <c r="F735" s="302"/>
      <c r="G735" s="302"/>
    </row>
    <row r="736" spans="1:7" s="489" customFormat="1" ht="13.5" customHeight="1" x14ac:dyDescent="0.3">
      <c r="A736" s="486"/>
      <c r="B736" s="486"/>
      <c r="C736" s="487"/>
      <c r="D736" s="486"/>
      <c r="E736" s="488"/>
      <c r="F736" s="302"/>
      <c r="G736" s="302"/>
    </row>
    <row r="737" spans="1:7" s="489" customFormat="1" ht="13.5" customHeight="1" x14ac:dyDescent="0.3">
      <c r="A737" s="486"/>
      <c r="B737" s="486"/>
      <c r="C737" s="487"/>
      <c r="D737" s="486"/>
      <c r="E737" s="488"/>
      <c r="F737" s="302"/>
      <c r="G737" s="302"/>
    </row>
    <row r="738" spans="1:7" s="489" customFormat="1" ht="13.5" customHeight="1" x14ac:dyDescent="0.3">
      <c r="A738" s="486"/>
      <c r="B738" s="486"/>
      <c r="C738" s="487"/>
      <c r="D738" s="486"/>
      <c r="E738" s="488"/>
      <c r="F738" s="302"/>
      <c r="G738" s="302"/>
    </row>
    <row r="739" spans="1:7" s="489" customFormat="1" ht="13.5" customHeight="1" x14ac:dyDescent="0.3">
      <c r="A739" s="486"/>
      <c r="B739" s="486"/>
      <c r="C739" s="487"/>
      <c r="D739" s="486"/>
      <c r="E739" s="488"/>
      <c r="F739" s="302"/>
      <c r="G739" s="302"/>
    </row>
    <row r="740" spans="1:7" s="489" customFormat="1" ht="13.5" customHeight="1" x14ac:dyDescent="0.3">
      <c r="A740" s="486"/>
      <c r="B740" s="486"/>
      <c r="C740" s="487"/>
      <c r="D740" s="486"/>
      <c r="E740" s="488"/>
      <c r="F740" s="302"/>
      <c r="G740" s="302"/>
    </row>
    <row r="741" spans="1:7" s="489" customFormat="1" ht="13.5" customHeight="1" x14ac:dyDescent="0.3">
      <c r="A741" s="486"/>
      <c r="B741" s="486"/>
      <c r="C741" s="487"/>
      <c r="D741" s="486"/>
      <c r="E741" s="488"/>
      <c r="F741" s="302"/>
      <c r="G741" s="302"/>
    </row>
    <row r="742" spans="1:7" s="489" customFormat="1" ht="13.5" customHeight="1" x14ac:dyDescent="0.3">
      <c r="A742" s="486"/>
      <c r="B742" s="486"/>
      <c r="C742" s="487"/>
      <c r="D742" s="486"/>
      <c r="E742" s="488"/>
      <c r="F742" s="302"/>
      <c r="G742" s="302"/>
    </row>
    <row r="743" spans="1:7" s="489" customFormat="1" ht="13.5" customHeight="1" x14ac:dyDescent="0.3">
      <c r="A743" s="486"/>
      <c r="B743" s="486"/>
      <c r="C743" s="487"/>
      <c r="D743" s="486"/>
      <c r="E743" s="488"/>
      <c r="F743" s="302"/>
      <c r="G743" s="302"/>
    </row>
    <row r="744" spans="1:7" s="489" customFormat="1" ht="13.5" customHeight="1" x14ac:dyDescent="0.3">
      <c r="A744" s="486"/>
      <c r="B744" s="486"/>
      <c r="C744" s="487"/>
      <c r="D744" s="486"/>
      <c r="E744" s="488"/>
      <c r="F744" s="302"/>
      <c r="G744" s="302"/>
    </row>
    <row r="745" spans="1:7" s="489" customFormat="1" ht="13.5" customHeight="1" x14ac:dyDescent="0.3">
      <c r="A745" s="486"/>
      <c r="B745" s="486"/>
      <c r="C745" s="487"/>
      <c r="D745" s="486"/>
      <c r="E745" s="488"/>
      <c r="F745" s="302"/>
      <c r="G745" s="302"/>
    </row>
    <row r="746" spans="1:7" s="489" customFormat="1" ht="13.5" customHeight="1" x14ac:dyDescent="0.3">
      <c r="A746" s="486"/>
      <c r="B746" s="486"/>
      <c r="C746" s="487"/>
      <c r="D746" s="486"/>
      <c r="E746" s="488"/>
      <c r="F746" s="302"/>
      <c r="G746" s="302"/>
    </row>
    <row r="747" spans="1:7" s="489" customFormat="1" ht="13.5" customHeight="1" x14ac:dyDescent="0.3">
      <c r="A747" s="486"/>
      <c r="B747" s="486"/>
      <c r="C747" s="487"/>
      <c r="D747" s="486"/>
      <c r="E747" s="488"/>
      <c r="F747" s="302"/>
      <c r="G747" s="302"/>
    </row>
    <row r="748" spans="1:7" s="489" customFormat="1" ht="13.5" customHeight="1" x14ac:dyDescent="0.3">
      <c r="A748" s="486"/>
      <c r="B748" s="486"/>
      <c r="C748" s="487"/>
      <c r="D748" s="486"/>
      <c r="E748" s="488"/>
      <c r="F748" s="302"/>
      <c r="G748" s="302"/>
    </row>
    <row r="749" spans="1:7" s="489" customFormat="1" ht="13.5" customHeight="1" x14ac:dyDescent="0.3">
      <c r="A749" s="486"/>
      <c r="B749" s="486"/>
      <c r="C749" s="487"/>
      <c r="D749" s="486"/>
      <c r="E749" s="488"/>
      <c r="F749" s="302"/>
      <c r="G749" s="302"/>
    </row>
    <row r="750" spans="1:7" s="489" customFormat="1" ht="13.5" customHeight="1" x14ac:dyDescent="0.3">
      <c r="A750" s="486"/>
      <c r="B750" s="486"/>
      <c r="C750" s="487"/>
      <c r="D750" s="486"/>
      <c r="E750" s="488"/>
      <c r="F750" s="302"/>
      <c r="G750" s="302"/>
    </row>
    <row r="751" spans="1:7" s="489" customFormat="1" ht="13.5" customHeight="1" x14ac:dyDescent="0.3">
      <c r="A751" s="486"/>
      <c r="B751" s="486"/>
      <c r="C751" s="487"/>
      <c r="D751" s="486"/>
      <c r="E751" s="488"/>
      <c r="F751" s="302"/>
      <c r="G751" s="302"/>
    </row>
    <row r="752" spans="1:7" s="489" customFormat="1" ht="13.5" customHeight="1" x14ac:dyDescent="0.3">
      <c r="A752" s="486"/>
      <c r="B752" s="486"/>
      <c r="C752" s="487"/>
      <c r="D752" s="486"/>
      <c r="E752" s="488"/>
      <c r="F752" s="302"/>
      <c r="G752" s="302"/>
    </row>
    <row r="753" spans="1:7" s="489" customFormat="1" ht="13.5" customHeight="1" x14ac:dyDescent="0.3">
      <c r="A753" s="486"/>
      <c r="B753" s="486"/>
      <c r="C753" s="487"/>
      <c r="D753" s="486"/>
      <c r="E753" s="488"/>
      <c r="F753" s="302"/>
      <c r="G753" s="302"/>
    </row>
    <row r="754" spans="1:7" s="489" customFormat="1" ht="13.5" customHeight="1" x14ac:dyDescent="0.3">
      <c r="A754" s="486"/>
      <c r="B754" s="486"/>
      <c r="C754" s="487"/>
      <c r="D754" s="486"/>
      <c r="E754" s="488"/>
      <c r="F754" s="302"/>
      <c r="G754" s="302"/>
    </row>
    <row r="755" spans="1:7" s="489" customFormat="1" ht="13.5" customHeight="1" x14ac:dyDescent="0.3">
      <c r="A755" s="486"/>
      <c r="B755" s="486"/>
      <c r="C755" s="487"/>
      <c r="D755" s="486"/>
      <c r="E755" s="488"/>
      <c r="F755" s="302"/>
      <c r="G755" s="302"/>
    </row>
    <row r="756" spans="1:7" s="489" customFormat="1" ht="13.5" customHeight="1" x14ac:dyDescent="0.3">
      <c r="A756" s="486"/>
      <c r="B756" s="486"/>
      <c r="C756" s="487"/>
      <c r="D756" s="486"/>
      <c r="E756" s="488"/>
      <c r="F756" s="302"/>
      <c r="G756" s="302"/>
    </row>
    <row r="757" spans="1:7" s="489" customFormat="1" ht="13.5" customHeight="1" x14ac:dyDescent="0.3">
      <c r="A757" s="486"/>
      <c r="B757" s="486"/>
      <c r="C757" s="487"/>
      <c r="D757" s="486"/>
      <c r="E757" s="488"/>
      <c r="F757" s="302"/>
      <c r="G757" s="302"/>
    </row>
    <row r="758" spans="1:7" s="489" customFormat="1" ht="13.5" customHeight="1" x14ac:dyDescent="0.3">
      <c r="A758" s="486"/>
      <c r="B758" s="486"/>
      <c r="C758" s="487"/>
      <c r="D758" s="486"/>
      <c r="E758" s="488"/>
      <c r="F758" s="302"/>
      <c r="G758" s="302"/>
    </row>
    <row r="759" spans="1:7" s="489" customFormat="1" ht="13.5" customHeight="1" x14ac:dyDescent="0.3">
      <c r="A759" s="486"/>
      <c r="B759" s="486"/>
      <c r="C759" s="487"/>
      <c r="D759" s="486"/>
      <c r="E759" s="488"/>
      <c r="F759" s="302"/>
      <c r="G759" s="302"/>
    </row>
    <row r="760" spans="1:7" s="489" customFormat="1" ht="13.5" customHeight="1" x14ac:dyDescent="0.3">
      <c r="A760" s="486"/>
      <c r="B760" s="486"/>
      <c r="C760" s="487"/>
      <c r="D760" s="486"/>
      <c r="E760" s="488"/>
      <c r="F760" s="302"/>
      <c r="G760" s="302"/>
    </row>
    <row r="761" spans="1:7" s="489" customFormat="1" ht="13.5" customHeight="1" x14ac:dyDescent="0.3">
      <c r="A761" s="486"/>
      <c r="B761" s="486"/>
      <c r="C761" s="487"/>
      <c r="D761" s="486"/>
      <c r="E761" s="488"/>
      <c r="F761" s="302"/>
      <c r="G761" s="302"/>
    </row>
    <row r="762" spans="1:7" s="489" customFormat="1" ht="13.5" customHeight="1" x14ac:dyDescent="0.3">
      <c r="A762" s="486"/>
      <c r="B762" s="486"/>
      <c r="C762" s="487"/>
      <c r="D762" s="486"/>
      <c r="E762" s="488"/>
      <c r="F762" s="302"/>
      <c r="G762" s="302"/>
    </row>
    <row r="763" spans="1:7" s="489" customFormat="1" ht="13.5" customHeight="1" x14ac:dyDescent="0.3">
      <c r="A763" s="486"/>
      <c r="B763" s="486"/>
      <c r="C763" s="487"/>
      <c r="D763" s="486"/>
      <c r="E763" s="488"/>
      <c r="F763" s="302"/>
      <c r="G763" s="302"/>
    </row>
    <row r="764" spans="1:7" s="489" customFormat="1" ht="13.5" customHeight="1" x14ac:dyDescent="0.3">
      <c r="A764" s="486"/>
      <c r="B764" s="486"/>
      <c r="C764" s="487"/>
      <c r="D764" s="486"/>
      <c r="E764" s="488"/>
      <c r="F764" s="302"/>
      <c r="G764" s="302"/>
    </row>
    <row r="765" spans="1:7" s="489" customFormat="1" ht="13.5" customHeight="1" x14ac:dyDescent="0.3">
      <c r="A765" s="486"/>
      <c r="B765" s="486"/>
      <c r="C765" s="487"/>
      <c r="D765" s="486"/>
      <c r="E765" s="488"/>
      <c r="F765" s="302"/>
      <c r="G765" s="302"/>
    </row>
    <row r="766" spans="1:7" s="489" customFormat="1" ht="13.5" customHeight="1" x14ac:dyDescent="0.3">
      <c r="A766" s="486"/>
      <c r="B766" s="486"/>
      <c r="C766" s="487"/>
      <c r="D766" s="486"/>
      <c r="E766" s="488"/>
      <c r="F766" s="302"/>
      <c r="G766" s="302"/>
    </row>
    <row r="767" spans="1:7" s="489" customFormat="1" ht="13.5" customHeight="1" x14ac:dyDescent="0.3">
      <c r="A767" s="486"/>
      <c r="B767" s="486"/>
      <c r="C767" s="487"/>
      <c r="D767" s="486"/>
      <c r="E767" s="488"/>
      <c r="F767" s="302"/>
      <c r="G767" s="302"/>
    </row>
    <row r="768" spans="1:7" s="489" customFormat="1" ht="13.5" customHeight="1" x14ac:dyDescent="0.3">
      <c r="A768" s="486"/>
      <c r="B768" s="486"/>
      <c r="C768" s="487"/>
      <c r="D768" s="486"/>
      <c r="E768" s="488"/>
      <c r="F768" s="302"/>
      <c r="G768" s="302"/>
    </row>
    <row r="769" spans="1:7" s="489" customFormat="1" ht="13.5" customHeight="1" x14ac:dyDescent="0.3">
      <c r="A769" s="486"/>
      <c r="B769" s="486"/>
      <c r="C769" s="487"/>
      <c r="D769" s="486"/>
      <c r="E769" s="488"/>
      <c r="F769" s="302"/>
      <c r="G769" s="302"/>
    </row>
    <row r="770" spans="1:7" s="489" customFormat="1" ht="13.5" customHeight="1" x14ac:dyDescent="0.3">
      <c r="A770" s="486"/>
      <c r="B770" s="486"/>
      <c r="C770" s="487"/>
      <c r="D770" s="486"/>
      <c r="E770" s="488"/>
      <c r="F770" s="302"/>
      <c r="G770" s="302"/>
    </row>
    <row r="771" spans="1:7" s="489" customFormat="1" ht="13.5" customHeight="1" x14ac:dyDescent="0.3">
      <c r="A771" s="486"/>
      <c r="B771" s="486"/>
      <c r="C771" s="487"/>
      <c r="D771" s="486"/>
      <c r="E771" s="488"/>
      <c r="F771" s="302"/>
      <c r="G771" s="302"/>
    </row>
    <row r="772" spans="1:7" s="489" customFormat="1" ht="13.5" customHeight="1" x14ac:dyDescent="0.3">
      <c r="A772" s="486"/>
      <c r="B772" s="486"/>
      <c r="C772" s="487"/>
      <c r="D772" s="486"/>
      <c r="E772" s="488"/>
      <c r="F772" s="302"/>
      <c r="G772" s="302"/>
    </row>
    <row r="773" spans="1:7" s="489" customFormat="1" ht="13.5" customHeight="1" x14ac:dyDescent="0.3">
      <c r="A773" s="486"/>
      <c r="B773" s="486"/>
      <c r="C773" s="487"/>
      <c r="D773" s="486"/>
      <c r="E773" s="488"/>
      <c r="F773" s="302"/>
      <c r="G773" s="302"/>
    </row>
    <row r="774" spans="1:7" s="489" customFormat="1" ht="13.5" customHeight="1" x14ac:dyDescent="0.3">
      <c r="A774" s="486"/>
      <c r="B774" s="486"/>
      <c r="C774" s="487"/>
      <c r="D774" s="486"/>
      <c r="E774" s="488"/>
      <c r="F774" s="302"/>
      <c r="G774" s="302"/>
    </row>
    <row r="775" spans="1:7" s="489" customFormat="1" ht="13.5" customHeight="1" x14ac:dyDescent="0.3">
      <c r="A775" s="486"/>
      <c r="B775" s="486"/>
      <c r="C775" s="487"/>
      <c r="D775" s="486"/>
      <c r="E775" s="488"/>
      <c r="F775" s="302"/>
      <c r="G775" s="302"/>
    </row>
    <row r="776" spans="1:7" s="489" customFormat="1" ht="13.5" customHeight="1" x14ac:dyDescent="0.3">
      <c r="A776" s="486"/>
      <c r="B776" s="486"/>
      <c r="C776" s="487"/>
      <c r="D776" s="486"/>
      <c r="E776" s="488"/>
      <c r="F776" s="302"/>
      <c r="G776" s="302"/>
    </row>
    <row r="777" spans="1:7" s="489" customFormat="1" ht="13.5" customHeight="1" x14ac:dyDescent="0.3">
      <c r="A777" s="486"/>
      <c r="B777" s="486"/>
      <c r="C777" s="487"/>
      <c r="D777" s="486"/>
      <c r="E777" s="488"/>
      <c r="F777" s="302"/>
      <c r="G777" s="302"/>
    </row>
    <row r="778" spans="1:7" s="489" customFormat="1" ht="13.5" customHeight="1" x14ac:dyDescent="0.3">
      <c r="A778" s="486"/>
      <c r="B778" s="486"/>
      <c r="C778" s="487"/>
      <c r="D778" s="486"/>
      <c r="E778" s="488"/>
      <c r="F778" s="302"/>
      <c r="G778" s="302"/>
    </row>
    <row r="779" spans="1:7" s="489" customFormat="1" ht="13.5" customHeight="1" x14ac:dyDescent="0.3">
      <c r="A779" s="486"/>
      <c r="B779" s="486"/>
      <c r="C779" s="487"/>
      <c r="D779" s="486"/>
      <c r="E779" s="488"/>
      <c r="F779" s="302"/>
      <c r="G779" s="302"/>
    </row>
    <row r="780" spans="1:7" s="489" customFormat="1" ht="13.5" customHeight="1" x14ac:dyDescent="0.3">
      <c r="A780" s="486"/>
      <c r="B780" s="486"/>
      <c r="C780" s="487"/>
      <c r="D780" s="486"/>
      <c r="E780" s="488"/>
      <c r="F780" s="302"/>
      <c r="G780" s="302"/>
    </row>
    <row r="781" spans="1:7" s="489" customFormat="1" ht="13.5" customHeight="1" x14ac:dyDescent="0.3">
      <c r="A781" s="486"/>
      <c r="B781" s="486"/>
      <c r="C781" s="487"/>
      <c r="D781" s="486"/>
      <c r="E781" s="488"/>
      <c r="F781" s="302"/>
      <c r="G781" s="302"/>
    </row>
    <row r="782" spans="1:7" s="489" customFormat="1" ht="13.5" customHeight="1" x14ac:dyDescent="0.3">
      <c r="A782" s="486"/>
      <c r="B782" s="486"/>
      <c r="C782" s="487"/>
      <c r="D782" s="486"/>
      <c r="E782" s="488"/>
      <c r="F782" s="302"/>
      <c r="G782" s="302"/>
    </row>
    <row r="783" spans="1:7" s="489" customFormat="1" ht="13.5" customHeight="1" x14ac:dyDescent="0.3">
      <c r="A783" s="486"/>
      <c r="B783" s="486"/>
      <c r="C783" s="487"/>
      <c r="D783" s="486"/>
      <c r="E783" s="488"/>
      <c r="F783" s="302"/>
      <c r="G783" s="302"/>
    </row>
    <row r="784" spans="1:7" s="489" customFormat="1" ht="13.5" customHeight="1" x14ac:dyDescent="0.3">
      <c r="A784" s="486"/>
      <c r="B784" s="486"/>
      <c r="C784" s="487"/>
      <c r="D784" s="486"/>
      <c r="E784" s="488"/>
      <c r="F784" s="302"/>
      <c r="G784" s="302"/>
    </row>
    <row r="785" spans="1:7" s="489" customFormat="1" ht="13.5" customHeight="1" x14ac:dyDescent="0.3">
      <c r="A785" s="486"/>
      <c r="B785" s="486"/>
      <c r="C785" s="487"/>
      <c r="D785" s="486"/>
      <c r="E785" s="488"/>
      <c r="F785" s="302"/>
      <c r="G785" s="302"/>
    </row>
    <row r="786" spans="1:7" s="489" customFormat="1" ht="13.5" customHeight="1" x14ac:dyDescent="0.3">
      <c r="A786" s="486"/>
      <c r="B786" s="486"/>
      <c r="C786" s="487"/>
      <c r="D786" s="486"/>
      <c r="E786" s="488"/>
      <c r="F786" s="302"/>
      <c r="G786" s="302"/>
    </row>
    <row r="787" spans="1:7" s="489" customFormat="1" ht="13.5" customHeight="1" x14ac:dyDescent="0.3">
      <c r="A787" s="486"/>
      <c r="B787" s="486"/>
      <c r="C787" s="487"/>
      <c r="D787" s="486"/>
      <c r="E787" s="488"/>
      <c r="F787" s="302"/>
      <c r="G787" s="302"/>
    </row>
    <row r="788" spans="1:7" s="489" customFormat="1" ht="13.5" customHeight="1" x14ac:dyDescent="0.3">
      <c r="A788" s="486"/>
      <c r="B788" s="486"/>
      <c r="C788" s="487"/>
      <c r="D788" s="486"/>
      <c r="E788" s="488"/>
      <c r="F788" s="302"/>
      <c r="G788" s="302"/>
    </row>
    <row r="789" spans="1:7" s="489" customFormat="1" ht="13.5" customHeight="1" x14ac:dyDescent="0.3">
      <c r="A789" s="486"/>
      <c r="B789" s="486"/>
      <c r="C789" s="487"/>
      <c r="D789" s="486"/>
      <c r="E789" s="488"/>
      <c r="F789" s="302"/>
      <c r="G789" s="302"/>
    </row>
    <row r="790" spans="1:7" s="489" customFormat="1" ht="13.5" customHeight="1" x14ac:dyDescent="0.3">
      <c r="A790" s="486"/>
      <c r="B790" s="486"/>
      <c r="C790" s="487"/>
      <c r="D790" s="486"/>
      <c r="E790" s="488"/>
      <c r="F790" s="302"/>
      <c r="G790" s="302"/>
    </row>
    <row r="791" spans="1:7" s="489" customFormat="1" ht="13.5" customHeight="1" x14ac:dyDescent="0.3">
      <c r="A791" s="486"/>
      <c r="B791" s="486"/>
      <c r="C791" s="487"/>
      <c r="D791" s="486"/>
      <c r="E791" s="488"/>
      <c r="F791" s="302"/>
      <c r="G791" s="302"/>
    </row>
    <row r="792" spans="1:7" s="489" customFormat="1" ht="13.5" customHeight="1" x14ac:dyDescent="0.3">
      <c r="A792" s="486"/>
      <c r="B792" s="486"/>
      <c r="C792" s="487"/>
      <c r="D792" s="486"/>
      <c r="E792" s="488"/>
      <c r="F792" s="302"/>
      <c r="G792" s="302"/>
    </row>
    <row r="793" spans="1:7" s="489" customFormat="1" ht="13.5" customHeight="1" x14ac:dyDescent="0.3">
      <c r="A793" s="486"/>
      <c r="B793" s="486"/>
      <c r="C793" s="487"/>
      <c r="D793" s="486"/>
      <c r="E793" s="488"/>
      <c r="F793" s="302"/>
      <c r="G793" s="302"/>
    </row>
    <row r="794" spans="1:7" s="489" customFormat="1" ht="13.5" customHeight="1" x14ac:dyDescent="0.3">
      <c r="A794" s="486"/>
      <c r="B794" s="486"/>
      <c r="C794" s="487"/>
      <c r="D794" s="486"/>
      <c r="E794" s="488"/>
      <c r="F794" s="302"/>
      <c r="G794" s="302"/>
    </row>
    <row r="795" spans="1:7" s="489" customFormat="1" ht="13.5" customHeight="1" x14ac:dyDescent="0.3">
      <c r="A795" s="486"/>
      <c r="B795" s="486"/>
      <c r="C795" s="487"/>
      <c r="D795" s="486"/>
      <c r="E795" s="488"/>
      <c r="F795" s="302"/>
      <c r="G795" s="302"/>
    </row>
    <row r="796" spans="1:7" s="489" customFormat="1" ht="13.5" customHeight="1" x14ac:dyDescent="0.3">
      <c r="A796" s="486"/>
      <c r="B796" s="486"/>
      <c r="C796" s="487"/>
      <c r="D796" s="486"/>
      <c r="E796" s="488"/>
      <c r="F796" s="302"/>
      <c r="G796" s="302"/>
    </row>
    <row r="797" spans="1:7" s="489" customFormat="1" ht="13.5" customHeight="1" x14ac:dyDescent="0.3">
      <c r="A797" s="486"/>
      <c r="B797" s="486"/>
      <c r="C797" s="487"/>
      <c r="D797" s="486"/>
      <c r="E797" s="488"/>
      <c r="F797" s="302"/>
      <c r="G797" s="302"/>
    </row>
    <row r="798" spans="1:7" s="489" customFormat="1" ht="13.5" customHeight="1" x14ac:dyDescent="0.3">
      <c r="A798" s="486"/>
      <c r="B798" s="486"/>
      <c r="C798" s="487"/>
      <c r="D798" s="486"/>
      <c r="E798" s="488"/>
      <c r="F798" s="302"/>
      <c r="G798" s="302"/>
    </row>
    <row r="799" spans="1:7" s="489" customFormat="1" ht="13.5" customHeight="1" x14ac:dyDescent="0.3">
      <c r="A799" s="486"/>
      <c r="B799" s="486"/>
      <c r="C799" s="487"/>
      <c r="D799" s="486"/>
      <c r="E799" s="488"/>
      <c r="F799" s="302"/>
      <c r="G799" s="302"/>
    </row>
    <row r="800" spans="1:7" s="489" customFormat="1" ht="13.5" customHeight="1" x14ac:dyDescent="0.3">
      <c r="A800" s="486"/>
      <c r="B800" s="486"/>
      <c r="C800" s="487"/>
      <c r="D800" s="486"/>
      <c r="E800" s="488"/>
      <c r="F800" s="302"/>
      <c r="G800" s="302"/>
    </row>
    <row r="801" spans="1:7" s="489" customFormat="1" ht="13.5" customHeight="1" x14ac:dyDescent="0.3">
      <c r="A801" s="486"/>
      <c r="B801" s="486"/>
      <c r="C801" s="487"/>
      <c r="D801" s="486"/>
      <c r="E801" s="488"/>
      <c r="F801" s="302"/>
      <c r="G801" s="302"/>
    </row>
    <row r="802" spans="1:7" s="489" customFormat="1" ht="13.5" customHeight="1" x14ac:dyDescent="0.3">
      <c r="A802" s="486"/>
      <c r="B802" s="486"/>
      <c r="C802" s="487"/>
      <c r="D802" s="486"/>
      <c r="E802" s="488"/>
      <c r="F802" s="302"/>
      <c r="G802" s="302"/>
    </row>
    <row r="803" spans="1:7" s="489" customFormat="1" ht="13.5" customHeight="1" x14ac:dyDescent="0.3">
      <c r="A803" s="486"/>
      <c r="B803" s="486"/>
      <c r="C803" s="487"/>
      <c r="D803" s="486"/>
      <c r="E803" s="488"/>
      <c r="F803" s="302"/>
      <c r="G803" s="302"/>
    </row>
    <row r="804" spans="1:7" s="489" customFormat="1" ht="13.5" customHeight="1" x14ac:dyDescent="0.3">
      <c r="A804" s="486"/>
      <c r="B804" s="486"/>
      <c r="C804" s="487"/>
      <c r="D804" s="486"/>
      <c r="E804" s="488"/>
      <c r="F804" s="302"/>
      <c r="G804" s="302"/>
    </row>
    <row r="805" spans="1:7" s="489" customFormat="1" ht="13.5" customHeight="1" x14ac:dyDescent="0.3">
      <c r="A805" s="486"/>
      <c r="B805" s="486"/>
      <c r="C805" s="487"/>
      <c r="D805" s="486"/>
      <c r="E805" s="488"/>
      <c r="F805" s="302"/>
      <c r="G805" s="302"/>
    </row>
    <row r="806" spans="1:7" s="489" customFormat="1" ht="13.5" customHeight="1" x14ac:dyDescent="0.3">
      <c r="A806" s="486"/>
      <c r="B806" s="486"/>
      <c r="C806" s="487"/>
      <c r="D806" s="486"/>
      <c r="E806" s="488"/>
      <c r="F806" s="302"/>
      <c r="G806" s="302"/>
    </row>
    <row r="807" spans="1:7" s="489" customFormat="1" ht="13.5" customHeight="1" x14ac:dyDescent="0.3">
      <c r="A807" s="486"/>
      <c r="B807" s="486"/>
      <c r="C807" s="487"/>
      <c r="D807" s="486"/>
      <c r="E807" s="488"/>
      <c r="F807" s="302"/>
      <c r="G807" s="302"/>
    </row>
    <row r="808" spans="1:7" s="489" customFormat="1" ht="13.5" customHeight="1" x14ac:dyDescent="0.3">
      <c r="A808" s="486"/>
      <c r="B808" s="486"/>
      <c r="C808" s="487"/>
      <c r="D808" s="486"/>
      <c r="E808" s="488"/>
      <c r="F808" s="302"/>
      <c r="G808" s="302"/>
    </row>
    <row r="809" spans="1:7" s="489" customFormat="1" ht="13.5" customHeight="1" x14ac:dyDescent="0.3">
      <c r="A809" s="486"/>
      <c r="B809" s="486"/>
      <c r="C809" s="487"/>
      <c r="D809" s="486"/>
      <c r="E809" s="488"/>
      <c r="F809" s="302"/>
      <c r="G809" s="302"/>
    </row>
    <row r="810" spans="1:7" s="489" customFormat="1" ht="13.5" customHeight="1" x14ac:dyDescent="0.3">
      <c r="A810" s="486"/>
      <c r="B810" s="486"/>
      <c r="C810" s="487"/>
      <c r="D810" s="486"/>
      <c r="E810" s="488"/>
      <c r="F810" s="302"/>
      <c r="G810" s="302"/>
    </row>
    <row r="811" spans="1:7" s="489" customFormat="1" ht="13.5" customHeight="1" x14ac:dyDescent="0.3">
      <c r="A811" s="486"/>
      <c r="B811" s="486"/>
      <c r="C811" s="487"/>
      <c r="D811" s="486"/>
      <c r="E811" s="488"/>
      <c r="F811" s="302"/>
      <c r="G811" s="302"/>
    </row>
    <row r="812" spans="1:7" s="489" customFormat="1" ht="13.5" customHeight="1" x14ac:dyDescent="0.3">
      <c r="A812" s="486"/>
      <c r="B812" s="486"/>
      <c r="C812" s="487"/>
      <c r="D812" s="486"/>
      <c r="E812" s="488"/>
      <c r="F812" s="302"/>
      <c r="G812" s="302"/>
    </row>
    <row r="813" spans="1:7" s="489" customFormat="1" ht="13.5" customHeight="1" x14ac:dyDescent="0.3">
      <c r="A813" s="486"/>
      <c r="B813" s="486"/>
      <c r="C813" s="487"/>
      <c r="D813" s="486"/>
      <c r="E813" s="488"/>
      <c r="F813" s="302"/>
      <c r="G813" s="302"/>
    </row>
    <row r="814" spans="1:7" s="489" customFormat="1" ht="13.5" customHeight="1" x14ac:dyDescent="0.3">
      <c r="A814" s="486"/>
      <c r="B814" s="486"/>
      <c r="C814" s="487"/>
      <c r="D814" s="486"/>
      <c r="E814" s="488"/>
      <c r="F814" s="302"/>
      <c r="G814" s="302"/>
    </row>
    <row r="815" spans="1:7" s="489" customFormat="1" ht="13.5" customHeight="1" x14ac:dyDescent="0.3">
      <c r="A815" s="486"/>
      <c r="B815" s="486"/>
      <c r="C815" s="487"/>
      <c r="D815" s="486"/>
      <c r="E815" s="488"/>
      <c r="F815" s="302"/>
      <c r="G815" s="302"/>
    </row>
    <row r="816" spans="1:7" s="489" customFormat="1" ht="13.5" customHeight="1" x14ac:dyDescent="0.3">
      <c r="A816" s="486"/>
      <c r="B816" s="486"/>
      <c r="C816" s="487"/>
      <c r="D816" s="486"/>
      <c r="E816" s="488"/>
      <c r="F816" s="302"/>
      <c r="G816" s="302"/>
    </row>
    <row r="817" spans="1:7" s="489" customFormat="1" ht="13.5" customHeight="1" x14ac:dyDescent="0.3">
      <c r="A817" s="486"/>
      <c r="B817" s="486"/>
      <c r="C817" s="487"/>
      <c r="D817" s="486"/>
      <c r="E817" s="488"/>
      <c r="F817" s="302"/>
      <c r="G817" s="302"/>
    </row>
    <row r="818" spans="1:7" s="489" customFormat="1" ht="13.5" customHeight="1" x14ac:dyDescent="0.3">
      <c r="A818" s="486"/>
      <c r="B818" s="486"/>
      <c r="C818" s="487"/>
      <c r="D818" s="486"/>
      <c r="E818" s="488"/>
      <c r="F818" s="302"/>
      <c r="G818" s="302"/>
    </row>
    <row r="819" spans="1:7" s="489" customFormat="1" ht="13.5" customHeight="1" x14ac:dyDescent="0.3">
      <c r="A819" s="486"/>
      <c r="B819" s="486"/>
      <c r="C819" s="487"/>
      <c r="D819" s="486"/>
      <c r="E819" s="488"/>
      <c r="F819" s="302"/>
      <c r="G819" s="302"/>
    </row>
    <row r="820" spans="1:7" s="489" customFormat="1" ht="13.5" customHeight="1" x14ac:dyDescent="0.3">
      <c r="A820" s="486"/>
      <c r="B820" s="486"/>
      <c r="C820" s="487"/>
      <c r="D820" s="486"/>
      <c r="E820" s="488"/>
      <c r="F820" s="302"/>
      <c r="G820" s="302"/>
    </row>
    <row r="821" spans="1:7" s="489" customFormat="1" ht="13.5" customHeight="1" x14ac:dyDescent="0.3">
      <c r="A821" s="486"/>
      <c r="B821" s="486"/>
      <c r="C821" s="487"/>
      <c r="D821" s="486"/>
      <c r="E821" s="488"/>
      <c r="F821" s="302"/>
      <c r="G821" s="302"/>
    </row>
    <row r="822" spans="1:7" s="489" customFormat="1" ht="13.5" customHeight="1" x14ac:dyDescent="0.3">
      <c r="A822" s="486"/>
      <c r="B822" s="486"/>
      <c r="C822" s="487"/>
      <c r="D822" s="486"/>
      <c r="E822" s="488"/>
      <c r="F822" s="302"/>
      <c r="G822" s="302"/>
    </row>
    <row r="823" spans="1:7" s="489" customFormat="1" ht="13.5" customHeight="1" x14ac:dyDescent="0.3">
      <c r="A823" s="486"/>
      <c r="B823" s="486"/>
      <c r="C823" s="487"/>
      <c r="D823" s="486"/>
      <c r="E823" s="488"/>
      <c r="F823" s="302"/>
      <c r="G823" s="302"/>
    </row>
    <row r="824" spans="1:7" s="489" customFormat="1" ht="13.5" customHeight="1" x14ac:dyDescent="0.3">
      <c r="A824" s="486"/>
      <c r="B824" s="486"/>
      <c r="C824" s="487"/>
      <c r="D824" s="486"/>
      <c r="E824" s="488"/>
      <c r="F824" s="302"/>
      <c r="G824" s="302"/>
    </row>
    <row r="825" spans="1:7" s="489" customFormat="1" ht="13.5" customHeight="1" x14ac:dyDescent="0.3">
      <c r="A825" s="486"/>
      <c r="B825" s="486"/>
      <c r="C825" s="487"/>
      <c r="D825" s="486"/>
      <c r="E825" s="488"/>
      <c r="F825" s="302"/>
      <c r="G825" s="302"/>
    </row>
    <row r="826" spans="1:7" s="489" customFormat="1" ht="13.5" customHeight="1" x14ac:dyDescent="0.3">
      <c r="A826" s="486"/>
      <c r="B826" s="486"/>
      <c r="C826" s="487"/>
      <c r="D826" s="486"/>
      <c r="E826" s="488"/>
      <c r="F826" s="302"/>
      <c r="G826" s="302"/>
    </row>
    <row r="827" spans="1:7" s="489" customFormat="1" ht="13.5" customHeight="1" x14ac:dyDescent="0.3">
      <c r="A827" s="486"/>
      <c r="B827" s="486"/>
      <c r="C827" s="487"/>
      <c r="D827" s="486"/>
      <c r="E827" s="488"/>
      <c r="F827" s="302"/>
      <c r="G827" s="302"/>
    </row>
    <row r="828" spans="1:7" s="489" customFormat="1" ht="13.5" customHeight="1" x14ac:dyDescent="0.3">
      <c r="A828" s="486"/>
      <c r="B828" s="486"/>
      <c r="C828" s="487"/>
      <c r="D828" s="486"/>
      <c r="E828" s="488"/>
      <c r="F828" s="302"/>
      <c r="G828" s="302"/>
    </row>
    <row r="829" spans="1:7" s="489" customFormat="1" ht="13.5" customHeight="1" x14ac:dyDescent="0.3">
      <c r="A829" s="486"/>
      <c r="B829" s="486"/>
      <c r="C829" s="487"/>
      <c r="D829" s="486"/>
      <c r="E829" s="488"/>
      <c r="F829" s="302"/>
      <c r="G829" s="302"/>
    </row>
    <row r="830" spans="1:7" s="489" customFormat="1" ht="13.5" customHeight="1" x14ac:dyDescent="0.3">
      <c r="A830" s="486"/>
      <c r="B830" s="486"/>
      <c r="C830" s="487"/>
      <c r="D830" s="486"/>
      <c r="E830" s="488"/>
      <c r="F830" s="302"/>
      <c r="G830" s="302"/>
    </row>
    <row r="831" spans="1:7" s="489" customFormat="1" ht="13.5" customHeight="1" x14ac:dyDescent="0.3">
      <c r="A831" s="486"/>
      <c r="B831" s="486"/>
      <c r="C831" s="487"/>
      <c r="D831" s="486"/>
      <c r="E831" s="488"/>
      <c r="F831" s="302"/>
      <c r="G831" s="302"/>
    </row>
    <row r="832" spans="1:7" s="489" customFormat="1" ht="13.5" customHeight="1" x14ac:dyDescent="0.3">
      <c r="A832" s="486"/>
      <c r="B832" s="486"/>
      <c r="C832" s="487"/>
      <c r="D832" s="486"/>
      <c r="E832" s="488"/>
      <c r="F832" s="302"/>
      <c r="G832" s="302"/>
    </row>
    <row r="833" spans="1:7" s="489" customFormat="1" ht="13.5" customHeight="1" x14ac:dyDescent="0.3">
      <c r="A833" s="486"/>
      <c r="B833" s="486"/>
      <c r="C833" s="487"/>
      <c r="D833" s="486"/>
      <c r="E833" s="488"/>
      <c r="F833" s="302"/>
      <c r="G833" s="302"/>
    </row>
    <row r="834" spans="1:7" s="489" customFormat="1" ht="13.5" customHeight="1" x14ac:dyDescent="0.3">
      <c r="A834" s="486"/>
      <c r="B834" s="486"/>
      <c r="C834" s="487"/>
      <c r="D834" s="486"/>
      <c r="E834" s="488"/>
      <c r="F834" s="302"/>
      <c r="G834" s="302"/>
    </row>
    <row r="835" spans="1:7" s="489" customFormat="1" ht="13.5" customHeight="1" x14ac:dyDescent="0.3">
      <c r="A835" s="486"/>
      <c r="B835" s="486"/>
      <c r="C835" s="487"/>
      <c r="D835" s="486"/>
      <c r="E835" s="488"/>
      <c r="F835" s="302"/>
      <c r="G835" s="302"/>
    </row>
    <row r="836" spans="1:7" s="489" customFormat="1" ht="13.5" customHeight="1" x14ac:dyDescent="0.3">
      <c r="A836" s="486"/>
      <c r="B836" s="486"/>
      <c r="C836" s="487"/>
      <c r="D836" s="486"/>
      <c r="E836" s="488"/>
      <c r="F836" s="302"/>
      <c r="G836" s="302"/>
    </row>
    <row r="837" spans="1:7" s="489" customFormat="1" ht="13.5" customHeight="1" x14ac:dyDescent="0.3">
      <c r="A837" s="486"/>
      <c r="B837" s="486"/>
      <c r="C837" s="487"/>
      <c r="D837" s="486"/>
      <c r="E837" s="488"/>
      <c r="F837" s="302"/>
      <c r="G837" s="302"/>
    </row>
    <row r="838" spans="1:7" s="489" customFormat="1" ht="13.5" customHeight="1" x14ac:dyDescent="0.3">
      <c r="A838" s="486"/>
      <c r="B838" s="486"/>
      <c r="C838" s="487"/>
      <c r="D838" s="486"/>
      <c r="E838" s="488"/>
      <c r="F838" s="302"/>
      <c r="G838" s="302"/>
    </row>
    <row r="839" spans="1:7" s="489" customFormat="1" ht="13.5" customHeight="1" x14ac:dyDescent="0.3">
      <c r="A839" s="486"/>
      <c r="B839" s="486"/>
      <c r="C839" s="487"/>
      <c r="D839" s="486"/>
      <c r="E839" s="488"/>
      <c r="F839" s="302"/>
      <c r="G839" s="302"/>
    </row>
    <row r="840" spans="1:7" s="489" customFormat="1" ht="13.5" customHeight="1" x14ac:dyDescent="0.3">
      <c r="A840" s="486"/>
      <c r="B840" s="486"/>
      <c r="C840" s="487"/>
      <c r="D840" s="486"/>
      <c r="E840" s="488"/>
      <c r="F840" s="302"/>
      <c r="G840" s="302"/>
    </row>
    <row r="841" spans="1:7" s="489" customFormat="1" ht="13.5" customHeight="1" x14ac:dyDescent="0.3">
      <c r="A841" s="486"/>
      <c r="B841" s="486"/>
      <c r="C841" s="487"/>
      <c r="D841" s="486"/>
      <c r="E841" s="488"/>
      <c r="F841" s="302"/>
      <c r="G841" s="302"/>
    </row>
    <row r="842" spans="1:7" s="489" customFormat="1" ht="13.5" customHeight="1" x14ac:dyDescent="0.3">
      <c r="A842" s="486"/>
      <c r="B842" s="486"/>
      <c r="C842" s="487"/>
      <c r="D842" s="486"/>
      <c r="E842" s="488"/>
      <c r="F842" s="302"/>
      <c r="G842" s="302"/>
    </row>
    <row r="843" spans="1:7" s="489" customFormat="1" ht="13.5" customHeight="1" x14ac:dyDescent="0.3">
      <c r="A843" s="486"/>
      <c r="B843" s="486"/>
      <c r="C843" s="487"/>
      <c r="D843" s="486"/>
      <c r="E843" s="488"/>
      <c r="F843" s="302"/>
      <c r="G843" s="302"/>
    </row>
    <row r="844" spans="1:7" s="489" customFormat="1" ht="13.5" customHeight="1" x14ac:dyDescent="0.3">
      <c r="A844" s="486"/>
      <c r="B844" s="486"/>
      <c r="C844" s="487"/>
      <c r="D844" s="486"/>
      <c r="E844" s="488"/>
      <c r="F844" s="302"/>
      <c r="G844" s="302"/>
    </row>
    <row r="845" spans="1:7" s="489" customFormat="1" ht="13.5" customHeight="1" x14ac:dyDescent="0.3">
      <c r="A845" s="486"/>
      <c r="B845" s="486"/>
      <c r="C845" s="487"/>
      <c r="D845" s="486"/>
      <c r="E845" s="488"/>
      <c r="F845" s="302"/>
      <c r="G845" s="302"/>
    </row>
    <row r="846" spans="1:7" s="489" customFormat="1" ht="13.5" customHeight="1" x14ac:dyDescent="0.3">
      <c r="A846" s="486"/>
      <c r="B846" s="486"/>
      <c r="C846" s="487"/>
      <c r="D846" s="486"/>
      <c r="E846" s="488"/>
      <c r="F846" s="302"/>
      <c r="G846" s="302"/>
    </row>
    <row r="847" spans="1:7" s="489" customFormat="1" ht="13.5" customHeight="1" x14ac:dyDescent="0.3">
      <c r="A847" s="486"/>
      <c r="B847" s="486"/>
      <c r="C847" s="487"/>
      <c r="D847" s="486"/>
      <c r="E847" s="488"/>
      <c r="F847" s="302"/>
      <c r="G847" s="302"/>
    </row>
    <row r="848" spans="1:7" s="489" customFormat="1" ht="13.5" customHeight="1" x14ac:dyDescent="0.3">
      <c r="A848" s="486"/>
      <c r="B848" s="486"/>
      <c r="C848" s="487"/>
      <c r="D848" s="486"/>
      <c r="E848" s="488"/>
      <c r="F848" s="302"/>
      <c r="G848" s="302"/>
    </row>
    <row r="849" spans="1:7" s="489" customFormat="1" ht="13.5" customHeight="1" x14ac:dyDescent="0.3">
      <c r="A849" s="486"/>
      <c r="B849" s="486"/>
      <c r="C849" s="487"/>
      <c r="D849" s="486"/>
      <c r="E849" s="488"/>
      <c r="F849" s="302"/>
      <c r="G849" s="302"/>
    </row>
    <row r="850" spans="1:7" s="489" customFormat="1" ht="13.5" customHeight="1" x14ac:dyDescent="0.3">
      <c r="A850" s="486"/>
      <c r="B850" s="486"/>
      <c r="C850" s="487"/>
      <c r="D850" s="486"/>
      <c r="E850" s="488"/>
      <c r="F850" s="302"/>
      <c r="G850" s="302"/>
    </row>
    <row r="851" spans="1:7" s="489" customFormat="1" ht="13.5" customHeight="1" x14ac:dyDescent="0.3">
      <c r="A851" s="486"/>
      <c r="B851" s="486"/>
      <c r="C851" s="487"/>
      <c r="D851" s="486"/>
      <c r="E851" s="488"/>
      <c r="F851" s="302"/>
      <c r="G851" s="302"/>
    </row>
    <row r="852" spans="1:7" s="489" customFormat="1" ht="13.5" customHeight="1" x14ac:dyDescent="0.3">
      <c r="A852" s="486"/>
      <c r="B852" s="486"/>
      <c r="C852" s="487"/>
      <c r="D852" s="486"/>
      <c r="E852" s="488"/>
      <c r="F852" s="302"/>
      <c r="G852" s="302"/>
    </row>
    <row r="853" spans="1:7" s="489" customFormat="1" ht="13.5" customHeight="1" x14ac:dyDescent="0.3">
      <c r="A853" s="486"/>
      <c r="B853" s="486"/>
      <c r="C853" s="487"/>
      <c r="D853" s="486"/>
      <c r="E853" s="488"/>
      <c r="F853" s="302"/>
      <c r="G853" s="302"/>
    </row>
    <row r="854" spans="1:7" s="489" customFormat="1" ht="13.5" customHeight="1" x14ac:dyDescent="0.3">
      <c r="A854" s="486"/>
      <c r="B854" s="486"/>
      <c r="C854" s="487"/>
      <c r="D854" s="486"/>
      <c r="E854" s="488"/>
      <c r="F854" s="302"/>
      <c r="G854" s="302"/>
    </row>
    <row r="855" spans="1:7" s="489" customFormat="1" ht="13.5" customHeight="1" x14ac:dyDescent="0.3">
      <c r="A855" s="486"/>
      <c r="B855" s="486"/>
      <c r="C855" s="487"/>
      <c r="D855" s="486"/>
      <c r="E855" s="488"/>
      <c r="F855" s="302"/>
      <c r="G855" s="302"/>
    </row>
    <row r="856" spans="1:7" s="489" customFormat="1" ht="13.5" customHeight="1" x14ac:dyDescent="0.3">
      <c r="A856" s="486"/>
      <c r="B856" s="486"/>
      <c r="C856" s="487"/>
      <c r="D856" s="486"/>
      <c r="E856" s="488"/>
      <c r="F856" s="302"/>
      <c r="G856" s="302"/>
    </row>
    <row r="857" spans="1:7" s="489" customFormat="1" ht="13.5" customHeight="1" x14ac:dyDescent="0.3">
      <c r="A857" s="486"/>
      <c r="B857" s="486"/>
      <c r="C857" s="487"/>
      <c r="D857" s="486"/>
      <c r="E857" s="488"/>
      <c r="F857" s="302"/>
      <c r="G857" s="302"/>
    </row>
    <row r="858" spans="1:7" s="489" customFormat="1" ht="13.5" customHeight="1" x14ac:dyDescent="0.3">
      <c r="A858" s="486"/>
      <c r="B858" s="486"/>
      <c r="C858" s="487"/>
      <c r="D858" s="486"/>
      <c r="E858" s="488"/>
      <c r="F858" s="302"/>
      <c r="G858" s="302"/>
    </row>
    <row r="859" spans="1:7" s="489" customFormat="1" ht="13.5" customHeight="1" x14ac:dyDescent="0.3">
      <c r="A859" s="486"/>
      <c r="B859" s="486"/>
      <c r="C859" s="487"/>
      <c r="D859" s="486"/>
      <c r="E859" s="488"/>
      <c r="F859" s="302"/>
      <c r="G859" s="302"/>
    </row>
    <row r="860" spans="1:7" s="489" customFormat="1" ht="13.5" customHeight="1" x14ac:dyDescent="0.3">
      <c r="A860" s="486"/>
      <c r="B860" s="486"/>
      <c r="C860" s="487"/>
      <c r="D860" s="486"/>
      <c r="E860" s="488"/>
      <c r="F860" s="302"/>
      <c r="G860" s="302"/>
    </row>
    <row r="861" spans="1:7" s="489" customFormat="1" ht="13.5" customHeight="1" x14ac:dyDescent="0.3">
      <c r="A861" s="486"/>
      <c r="B861" s="486"/>
      <c r="C861" s="487"/>
      <c r="D861" s="486"/>
      <c r="E861" s="488"/>
      <c r="F861" s="302"/>
      <c r="G861" s="302"/>
    </row>
    <row r="862" spans="1:7" s="489" customFormat="1" ht="13.5" customHeight="1" x14ac:dyDescent="0.3">
      <c r="A862" s="486"/>
      <c r="B862" s="486"/>
      <c r="C862" s="487"/>
      <c r="D862" s="486"/>
      <c r="E862" s="488"/>
      <c r="F862" s="302"/>
      <c r="G862" s="302"/>
    </row>
    <row r="863" spans="1:7" s="489" customFormat="1" ht="13.5" customHeight="1" x14ac:dyDescent="0.3">
      <c r="A863" s="486"/>
      <c r="B863" s="486"/>
      <c r="C863" s="487"/>
      <c r="D863" s="486"/>
      <c r="E863" s="488"/>
      <c r="F863" s="302"/>
      <c r="G863" s="302"/>
    </row>
    <row r="864" spans="1:7" s="489" customFormat="1" ht="13.5" customHeight="1" x14ac:dyDescent="0.3">
      <c r="A864" s="486"/>
      <c r="B864" s="486"/>
      <c r="C864" s="487"/>
      <c r="D864" s="486"/>
      <c r="E864" s="488"/>
      <c r="F864" s="302"/>
      <c r="G864" s="302"/>
    </row>
    <row r="865" spans="1:7" s="489" customFormat="1" ht="13.5" customHeight="1" x14ac:dyDescent="0.3">
      <c r="A865" s="486"/>
      <c r="B865" s="486"/>
      <c r="C865" s="487"/>
      <c r="D865" s="486"/>
      <c r="E865" s="488"/>
      <c r="F865" s="302"/>
      <c r="G865" s="302"/>
    </row>
    <row r="866" spans="1:7" s="489" customFormat="1" ht="13.5" customHeight="1" x14ac:dyDescent="0.3">
      <c r="A866" s="486"/>
      <c r="B866" s="486"/>
      <c r="C866" s="487"/>
      <c r="D866" s="486"/>
      <c r="E866" s="488"/>
      <c r="F866" s="302"/>
      <c r="G866" s="302"/>
    </row>
    <row r="867" spans="1:7" s="489" customFormat="1" ht="13.5" customHeight="1" x14ac:dyDescent="0.3">
      <c r="A867" s="486"/>
      <c r="B867" s="486"/>
      <c r="C867" s="487"/>
      <c r="D867" s="486"/>
      <c r="E867" s="488"/>
      <c r="F867" s="302"/>
      <c r="G867" s="302"/>
    </row>
    <row r="868" spans="1:7" s="489" customFormat="1" ht="13.5" customHeight="1" x14ac:dyDescent="0.3">
      <c r="A868" s="486"/>
      <c r="B868" s="486"/>
      <c r="C868" s="487"/>
      <c r="D868" s="486"/>
      <c r="E868" s="488"/>
      <c r="F868" s="302"/>
      <c r="G868" s="302"/>
    </row>
    <row r="869" spans="1:7" s="489" customFormat="1" ht="13.5" customHeight="1" x14ac:dyDescent="0.3">
      <c r="A869" s="486"/>
      <c r="B869" s="486"/>
      <c r="C869" s="487"/>
      <c r="D869" s="486"/>
      <c r="E869" s="488"/>
      <c r="F869" s="302"/>
      <c r="G869" s="302"/>
    </row>
    <row r="870" spans="1:7" s="489" customFormat="1" ht="13.5" customHeight="1" x14ac:dyDescent="0.3">
      <c r="A870" s="486"/>
      <c r="B870" s="486"/>
      <c r="C870" s="487"/>
      <c r="D870" s="486"/>
      <c r="E870" s="488"/>
      <c r="F870" s="302"/>
      <c r="G870" s="302"/>
    </row>
    <row r="871" spans="1:7" s="489" customFormat="1" ht="13.5" customHeight="1" x14ac:dyDescent="0.3">
      <c r="A871" s="486"/>
      <c r="B871" s="486"/>
      <c r="C871" s="487"/>
      <c r="D871" s="486"/>
      <c r="E871" s="488"/>
      <c r="F871" s="302"/>
      <c r="G871" s="302"/>
    </row>
    <row r="872" spans="1:7" s="489" customFormat="1" ht="13.5" customHeight="1" x14ac:dyDescent="0.3">
      <c r="A872" s="486"/>
      <c r="B872" s="486"/>
      <c r="C872" s="487"/>
      <c r="D872" s="486"/>
      <c r="E872" s="488"/>
      <c r="F872" s="302"/>
      <c r="G872" s="302"/>
    </row>
    <row r="873" spans="1:7" s="489" customFormat="1" ht="13.5" customHeight="1" x14ac:dyDescent="0.3">
      <c r="A873" s="486"/>
      <c r="B873" s="486"/>
      <c r="C873" s="487"/>
      <c r="D873" s="486"/>
      <c r="E873" s="488"/>
      <c r="F873" s="302"/>
      <c r="G873" s="302"/>
    </row>
    <row r="874" spans="1:7" s="489" customFormat="1" ht="13.5" customHeight="1" x14ac:dyDescent="0.3">
      <c r="A874" s="486"/>
      <c r="B874" s="486"/>
      <c r="C874" s="487"/>
      <c r="D874" s="486"/>
      <c r="E874" s="488"/>
      <c r="F874" s="302"/>
      <c r="G874" s="302"/>
    </row>
    <row r="875" spans="1:7" s="489" customFormat="1" ht="13.5" customHeight="1" x14ac:dyDescent="0.3">
      <c r="A875" s="486"/>
      <c r="B875" s="486"/>
      <c r="C875" s="487"/>
      <c r="D875" s="486"/>
      <c r="E875" s="488"/>
      <c r="F875" s="302"/>
      <c r="G875" s="302"/>
    </row>
    <row r="876" spans="1:7" s="489" customFormat="1" ht="13.5" customHeight="1" x14ac:dyDescent="0.3">
      <c r="A876" s="486"/>
      <c r="B876" s="486"/>
      <c r="C876" s="487"/>
      <c r="D876" s="486"/>
      <c r="E876" s="488"/>
      <c r="F876" s="302"/>
      <c r="G876" s="302"/>
    </row>
    <row r="877" spans="1:7" s="489" customFormat="1" ht="13.5" customHeight="1" x14ac:dyDescent="0.3">
      <c r="A877" s="486"/>
      <c r="B877" s="486"/>
      <c r="C877" s="487"/>
      <c r="D877" s="486"/>
      <c r="E877" s="488"/>
      <c r="F877" s="302"/>
      <c r="G877" s="302"/>
    </row>
    <row r="878" spans="1:7" s="489" customFormat="1" ht="13.5" customHeight="1" x14ac:dyDescent="0.3">
      <c r="A878" s="486"/>
      <c r="B878" s="486"/>
      <c r="C878" s="487"/>
      <c r="D878" s="486"/>
      <c r="E878" s="488"/>
      <c r="F878" s="302"/>
      <c r="G878" s="302"/>
    </row>
    <row r="879" spans="1:7" s="489" customFormat="1" ht="13.5" customHeight="1" x14ac:dyDescent="0.3">
      <c r="A879" s="486"/>
      <c r="B879" s="486"/>
      <c r="C879" s="487"/>
      <c r="D879" s="486"/>
      <c r="E879" s="488"/>
      <c r="F879" s="302"/>
      <c r="G879" s="302"/>
    </row>
    <row r="880" spans="1:7" s="489" customFormat="1" ht="13.5" customHeight="1" x14ac:dyDescent="0.3">
      <c r="A880" s="486"/>
      <c r="B880" s="486"/>
      <c r="C880" s="487"/>
      <c r="D880" s="486"/>
      <c r="E880" s="488"/>
      <c r="F880" s="302"/>
      <c r="G880" s="302"/>
    </row>
    <row r="881" spans="1:7" s="489" customFormat="1" ht="13.5" customHeight="1" x14ac:dyDescent="0.3">
      <c r="A881" s="486"/>
      <c r="B881" s="486"/>
      <c r="C881" s="487"/>
      <c r="D881" s="486"/>
      <c r="E881" s="488"/>
      <c r="F881" s="302"/>
      <c r="G881" s="302"/>
    </row>
    <row r="882" spans="1:7" s="489" customFormat="1" ht="13.5" customHeight="1" x14ac:dyDescent="0.3">
      <c r="A882" s="486"/>
      <c r="B882" s="486"/>
      <c r="C882" s="487"/>
      <c r="D882" s="486"/>
      <c r="E882" s="488"/>
      <c r="F882" s="302"/>
      <c r="G882" s="302"/>
    </row>
    <row r="883" spans="1:7" s="489" customFormat="1" ht="13.5" customHeight="1" x14ac:dyDescent="0.3">
      <c r="A883" s="486"/>
      <c r="B883" s="486"/>
      <c r="C883" s="487"/>
      <c r="D883" s="486"/>
      <c r="E883" s="488"/>
      <c r="F883" s="302"/>
      <c r="G883" s="302"/>
    </row>
    <row r="884" spans="1:7" s="489" customFormat="1" ht="13.5" customHeight="1" x14ac:dyDescent="0.3">
      <c r="A884" s="486"/>
      <c r="B884" s="486"/>
      <c r="C884" s="487"/>
      <c r="D884" s="486"/>
      <c r="E884" s="488"/>
      <c r="F884" s="302"/>
      <c r="G884" s="302"/>
    </row>
    <row r="885" spans="1:7" s="489" customFormat="1" ht="13.5" customHeight="1" x14ac:dyDescent="0.3">
      <c r="A885" s="486"/>
      <c r="B885" s="486"/>
      <c r="C885" s="487"/>
      <c r="D885" s="486"/>
      <c r="E885" s="488"/>
      <c r="F885" s="302"/>
      <c r="G885" s="302"/>
    </row>
    <row r="886" spans="1:7" s="489" customFormat="1" ht="13.5" customHeight="1" x14ac:dyDescent="0.3">
      <c r="A886" s="486"/>
      <c r="B886" s="486"/>
      <c r="C886" s="487"/>
      <c r="D886" s="486"/>
      <c r="E886" s="488"/>
      <c r="F886" s="302"/>
      <c r="G886" s="302"/>
    </row>
    <row r="887" spans="1:7" s="489" customFormat="1" ht="13.5" customHeight="1" x14ac:dyDescent="0.3">
      <c r="A887" s="486"/>
      <c r="B887" s="486"/>
      <c r="C887" s="487"/>
      <c r="D887" s="486"/>
      <c r="E887" s="488"/>
      <c r="F887" s="302"/>
      <c r="G887" s="302"/>
    </row>
    <row r="888" spans="1:7" s="489" customFormat="1" ht="13.5" customHeight="1" x14ac:dyDescent="0.3">
      <c r="A888" s="486"/>
      <c r="B888" s="486"/>
      <c r="C888" s="487"/>
      <c r="D888" s="486"/>
      <c r="E888" s="488"/>
      <c r="F888" s="302"/>
      <c r="G888" s="302"/>
    </row>
    <row r="889" spans="1:7" s="489" customFormat="1" ht="13.5" customHeight="1" x14ac:dyDescent="0.3">
      <c r="A889" s="486"/>
      <c r="B889" s="486"/>
      <c r="C889" s="487"/>
      <c r="D889" s="486"/>
      <c r="E889" s="488"/>
      <c r="F889" s="302"/>
      <c r="G889" s="302"/>
    </row>
    <row r="890" spans="1:7" s="489" customFormat="1" ht="13.5" customHeight="1" x14ac:dyDescent="0.3">
      <c r="A890" s="486"/>
      <c r="B890" s="486"/>
      <c r="C890" s="487"/>
      <c r="D890" s="486"/>
      <c r="E890" s="488"/>
      <c r="F890" s="302"/>
      <c r="G890" s="302"/>
    </row>
    <row r="891" spans="1:7" s="489" customFormat="1" ht="13.5" customHeight="1" x14ac:dyDescent="0.3">
      <c r="A891" s="486"/>
      <c r="B891" s="486"/>
      <c r="C891" s="487"/>
      <c r="D891" s="486"/>
      <c r="E891" s="488"/>
      <c r="F891" s="302"/>
      <c r="G891" s="302"/>
    </row>
    <row r="892" spans="1:7" s="489" customFormat="1" ht="13.5" customHeight="1" x14ac:dyDescent="0.3">
      <c r="A892" s="486"/>
      <c r="B892" s="486"/>
      <c r="C892" s="487"/>
      <c r="D892" s="486"/>
      <c r="E892" s="488"/>
      <c r="F892" s="302"/>
      <c r="G892" s="302"/>
    </row>
    <row r="893" spans="1:7" s="489" customFormat="1" ht="13.5" customHeight="1" x14ac:dyDescent="0.3">
      <c r="A893" s="486"/>
      <c r="B893" s="486"/>
      <c r="C893" s="487"/>
      <c r="D893" s="486"/>
      <c r="E893" s="488"/>
      <c r="F893" s="302"/>
      <c r="G893" s="302"/>
    </row>
    <row r="894" spans="1:7" s="489" customFormat="1" ht="13.5" customHeight="1" x14ac:dyDescent="0.3">
      <c r="A894" s="486"/>
      <c r="B894" s="486"/>
      <c r="C894" s="487"/>
      <c r="D894" s="486"/>
      <c r="E894" s="488"/>
      <c r="F894" s="302"/>
      <c r="G894" s="302"/>
    </row>
    <row r="895" spans="1:7" s="489" customFormat="1" ht="13.5" customHeight="1" x14ac:dyDescent="0.3">
      <c r="A895" s="486"/>
      <c r="B895" s="486"/>
      <c r="C895" s="487"/>
      <c r="D895" s="486"/>
      <c r="E895" s="488"/>
      <c r="F895" s="302"/>
      <c r="G895" s="302"/>
    </row>
    <row r="896" spans="1:7" s="489" customFormat="1" ht="13.5" customHeight="1" x14ac:dyDescent="0.3">
      <c r="A896" s="486"/>
      <c r="B896" s="486"/>
      <c r="C896" s="487"/>
      <c r="D896" s="486"/>
      <c r="E896" s="488"/>
      <c r="F896" s="302"/>
      <c r="G896" s="302"/>
    </row>
    <row r="897" spans="1:7" s="489" customFormat="1" ht="13.5" customHeight="1" x14ac:dyDescent="0.3">
      <c r="A897" s="486"/>
      <c r="B897" s="486"/>
      <c r="C897" s="487"/>
      <c r="D897" s="486"/>
      <c r="E897" s="488"/>
      <c r="F897" s="302"/>
      <c r="G897" s="302"/>
    </row>
    <row r="898" spans="1:7" s="489" customFormat="1" ht="13.5" customHeight="1" x14ac:dyDescent="0.3">
      <c r="A898" s="486"/>
      <c r="B898" s="486"/>
      <c r="C898" s="487"/>
      <c r="D898" s="486"/>
      <c r="E898" s="488"/>
      <c r="F898" s="302"/>
      <c r="G898" s="302"/>
    </row>
    <row r="899" spans="1:7" s="489" customFormat="1" ht="13.5" customHeight="1" x14ac:dyDescent="0.3">
      <c r="A899" s="486"/>
      <c r="B899" s="486"/>
      <c r="C899" s="487"/>
      <c r="D899" s="486"/>
      <c r="E899" s="488"/>
      <c r="F899" s="302"/>
      <c r="G899" s="302"/>
    </row>
    <row r="900" spans="1:7" s="489" customFormat="1" ht="13.5" customHeight="1" x14ac:dyDescent="0.3">
      <c r="A900" s="486"/>
      <c r="B900" s="486"/>
      <c r="C900" s="487"/>
      <c r="D900" s="486"/>
      <c r="E900" s="488"/>
      <c r="F900" s="302"/>
      <c r="G900" s="302"/>
    </row>
    <row r="901" spans="1:7" s="489" customFormat="1" ht="13.5" customHeight="1" x14ac:dyDescent="0.3">
      <c r="A901" s="486"/>
      <c r="B901" s="486"/>
      <c r="C901" s="487"/>
      <c r="D901" s="486"/>
      <c r="E901" s="488"/>
      <c r="F901" s="302"/>
      <c r="G901" s="302"/>
    </row>
    <row r="902" spans="1:7" s="489" customFormat="1" ht="13.5" customHeight="1" x14ac:dyDescent="0.3">
      <c r="A902" s="486"/>
      <c r="B902" s="486"/>
      <c r="C902" s="487"/>
      <c r="D902" s="486"/>
      <c r="E902" s="488"/>
      <c r="F902" s="302"/>
      <c r="G902" s="302"/>
    </row>
    <row r="903" spans="1:7" s="489" customFormat="1" ht="13.5" customHeight="1" x14ac:dyDescent="0.3">
      <c r="A903" s="486"/>
      <c r="B903" s="486"/>
      <c r="C903" s="487"/>
      <c r="D903" s="486"/>
      <c r="E903" s="488"/>
      <c r="F903" s="302"/>
      <c r="G903" s="302"/>
    </row>
    <row r="904" spans="1:7" s="489" customFormat="1" ht="13.5" customHeight="1" x14ac:dyDescent="0.3">
      <c r="A904" s="486"/>
      <c r="B904" s="486"/>
      <c r="C904" s="487"/>
      <c r="D904" s="486"/>
      <c r="E904" s="488"/>
      <c r="F904" s="302"/>
      <c r="G904" s="302"/>
    </row>
    <row r="905" spans="1:7" s="489" customFormat="1" ht="13.5" customHeight="1" x14ac:dyDescent="0.3">
      <c r="A905" s="486"/>
      <c r="B905" s="486"/>
      <c r="C905" s="487"/>
      <c r="D905" s="486"/>
      <c r="E905" s="488"/>
      <c r="F905" s="302"/>
      <c r="G905" s="302"/>
    </row>
    <row r="906" spans="1:7" s="489" customFormat="1" ht="13.5" customHeight="1" x14ac:dyDescent="0.3">
      <c r="A906" s="486"/>
      <c r="B906" s="486"/>
      <c r="C906" s="487"/>
      <c r="D906" s="486"/>
      <c r="E906" s="488"/>
      <c r="F906" s="302"/>
      <c r="G906" s="302"/>
    </row>
    <row r="907" spans="1:7" s="489" customFormat="1" ht="13.5" customHeight="1" x14ac:dyDescent="0.3">
      <c r="A907" s="486"/>
      <c r="B907" s="486"/>
      <c r="C907" s="487"/>
      <c r="D907" s="486"/>
      <c r="E907" s="488"/>
      <c r="F907" s="302"/>
      <c r="G907" s="302"/>
    </row>
    <row r="908" spans="1:7" s="489" customFormat="1" ht="13.5" customHeight="1" x14ac:dyDescent="0.3">
      <c r="A908" s="486"/>
      <c r="B908" s="486"/>
      <c r="C908" s="487"/>
      <c r="D908" s="486"/>
      <c r="E908" s="488"/>
      <c r="F908" s="302"/>
      <c r="G908" s="302"/>
    </row>
    <row r="909" spans="1:7" s="489" customFormat="1" ht="13.5" customHeight="1" x14ac:dyDescent="0.3">
      <c r="A909" s="486"/>
      <c r="B909" s="486"/>
      <c r="C909" s="487"/>
      <c r="D909" s="486"/>
      <c r="E909" s="488"/>
      <c r="F909" s="302"/>
      <c r="G909" s="302"/>
    </row>
    <row r="910" spans="1:7" s="489" customFormat="1" ht="13.5" customHeight="1" x14ac:dyDescent="0.3">
      <c r="A910" s="486"/>
      <c r="B910" s="486"/>
      <c r="C910" s="487"/>
      <c r="D910" s="486"/>
      <c r="E910" s="488"/>
      <c r="F910" s="302"/>
      <c r="G910" s="302"/>
    </row>
    <row r="911" spans="1:7" s="489" customFormat="1" ht="13.5" customHeight="1" x14ac:dyDescent="0.3">
      <c r="A911" s="486"/>
      <c r="B911" s="486"/>
      <c r="C911" s="487"/>
      <c r="D911" s="486"/>
      <c r="E911" s="488"/>
      <c r="F911" s="302"/>
      <c r="G911" s="302"/>
    </row>
    <row r="912" spans="1:7" s="489" customFormat="1" ht="13.5" customHeight="1" x14ac:dyDescent="0.3">
      <c r="A912" s="486"/>
      <c r="B912" s="486"/>
      <c r="C912" s="487"/>
      <c r="D912" s="486"/>
      <c r="E912" s="488"/>
      <c r="F912" s="302"/>
      <c r="G912" s="302"/>
    </row>
    <row r="913" spans="1:7" s="489" customFormat="1" ht="13.5" customHeight="1" x14ac:dyDescent="0.3">
      <c r="A913" s="486"/>
      <c r="B913" s="486"/>
      <c r="C913" s="487"/>
      <c r="D913" s="486"/>
      <c r="E913" s="488"/>
      <c r="F913" s="302"/>
      <c r="G913" s="302"/>
    </row>
    <row r="914" spans="1:7" s="489" customFormat="1" ht="13.5" customHeight="1" x14ac:dyDescent="0.3">
      <c r="A914" s="486"/>
      <c r="B914" s="486"/>
      <c r="C914" s="487"/>
      <c r="D914" s="486"/>
      <c r="E914" s="488"/>
      <c r="F914" s="302"/>
      <c r="G914" s="302"/>
    </row>
    <row r="915" spans="1:7" s="489" customFormat="1" ht="13.5" customHeight="1" x14ac:dyDescent="0.3">
      <c r="A915" s="486"/>
      <c r="B915" s="486"/>
      <c r="C915" s="487"/>
      <c r="D915" s="486"/>
      <c r="E915" s="488"/>
      <c r="F915" s="302"/>
      <c r="G915" s="302"/>
    </row>
    <row r="916" spans="1:7" s="489" customFormat="1" ht="13.5" customHeight="1" x14ac:dyDescent="0.3">
      <c r="A916" s="486"/>
      <c r="B916" s="486"/>
      <c r="C916" s="487"/>
      <c r="D916" s="486"/>
      <c r="E916" s="488"/>
      <c r="F916" s="302"/>
      <c r="G916" s="302"/>
    </row>
    <row r="917" spans="1:7" s="489" customFormat="1" ht="13.5" customHeight="1" x14ac:dyDescent="0.3">
      <c r="A917" s="486"/>
      <c r="B917" s="486"/>
      <c r="C917" s="487"/>
      <c r="D917" s="486"/>
      <c r="E917" s="488"/>
      <c r="F917" s="302"/>
      <c r="G917" s="302"/>
    </row>
    <row r="918" spans="1:7" s="489" customFormat="1" ht="13.5" customHeight="1" x14ac:dyDescent="0.3">
      <c r="A918" s="486"/>
      <c r="B918" s="486"/>
      <c r="C918" s="487"/>
      <c r="D918" s="486"/>
      <c r="E918" s="488"/>
      <c r="F918" s="302"/>
      <c r="G918" s="302"/>
    </row>
    <row r="919" spans="1:7" s="489" customFormat="1" ht="13.5" customHeight="1" x14ac:dyDescent="0.3">
      <c r="A919" s="486"/>
      <c r="B919" s="486"/>
      <c r="C919" s="487"/>
      <c r="D919" s="486"/>
      <c r="E919" s="488"/>
      <c r="F919" s="302"/>
      <c r="G919" s="302"/>
    </row>
    <row r="920" spans="1:7" s="489" customFormat="1" ht="13.5" customHeight="1" x14ac:dyDescent="0.3">
      <c r="A920" s="486"/>
      <c r="B920" s="486"/>
      <c r="C920" s="487"/>
      <c r="D920" s="486"/>
      <c r="E920" s="488"/>
      <c r="F920" s="302"/>
      <c r="G920" s="302"/>
    </row>
    <row r="921" spans="1:7" s="489" customFormat="1" ht="13.5" customHeight="1" x14ac:dyDescent="0.3">
      <c r="A921" s="486"/>
      <c r="B921" s="486"/>
      <c r="C921" s="487"/>
      <c r="D921" s="486"/>
      <c r="E921" s="488"/>
      <c r="F921" s="302"/>
      <c r="G921" s="302"/>
    </row>
    <row r="922" spans="1:7" s="489" customFormat="1" ht="13.5" customHeight="1" x14ac:dyDescent="0.3">
      <c r="A922" s="486"/>
      <c r="B922" s="486"/>
      <c r="C922" s="487"/>
      <c r="D922" s="486"/>
      <c r="E922" s="488"/>
      <c r="F922" s="302"/>
      <c r="G922" s="302"/>
    </row>
    <row r="923" spans="1:7" s="489" customFormat="1" ht="13.5" customHeight="1" x14ac:dyDescent="0.3">
      <c r="A923" s="486"/>
      <c r="B923" s="486"/>
      <c r="C923" s="487"/>
      <c r="D923" s="486"/>
      <c r="E923" s="488"/>
      <c r="F923" s="302"/>
      <c r="G923" s="302"/>
    </row>
    <row r="924" spans="1:7" s="489" customFormat="1" ht="13.5" customHeight="1" x14ac:dyDescent="0.3">
      <c r="A924" s="486"/>
      <c r="B924" s="486"/>
      <c r="C924" s="487"/>
      <c r="D924" s="486"/>
      <c r="E924" s="488"/>
      <c r="F924" s="302"/>
      <c r="G924" s="302"/>
    </row>
    <row r="925" spans="1:7" s="489" customFormat="1" ht="13.5" customHeight="1" x14ac:dyDescent="0.3">
      <c r="A925" s="486"/>
      <c r="B925" s="486"/>
      <c r="C925" s="487"/>
      <c r="D925" s="486"/>
      <c r="E925" s="488"/>
      <c r="F925" s="302"/>
      <c r="G925" s="302"/>
    </row>
    <row r="926" spans="1:7" s="489" customFormat="1" ht="13.5" customHeight="1" x14ac:dyDescent="0.3">
      <c r="A926" s="486"/>
      <c r="B926" s="486"/>
      <c r="C926" s="487"/>
      <c r="D926" s="486"/>
      <c r="E926" s="488"/>
      <c r="F926" s="302"/>
      <c r="G926" s="302"/>
    </row>
    <row r="927" spans="1:7" s="489" customFormat="1" ht="13.5" customHeight="1" x14ac:dyDescent="0.3">
      <c r="A927" s="486"/>
      <c r="B927" s="486"/>
      <c r="C927" s="487"/>
      <c r="D927" s="486"/>
      <c r="E927" s="488"/>
      <c r="F927" s="302"/>
      <c r="G927" s="302"/>
    </row>
    <row r="928" spans="1:7" s="489" customFormat="1" ht="13.5" customHeight="1" x14ac:dyDescent="0.3">
      <c r="A928" s="486"/>
      <c r="B928" s="486"/>
      <c r="C928" s="487"/>
      <c r="D928" s="486"/>
      <c r="E928" s="488"/>
      <c r="F928" s="302"/>
      <c r="G928" s="302"/>
    </row>
    <row r="929" spans="1:7" s="489" customFormat="1" ht="13.5" customHeight="1" x14ac:dyDescent="0.3">
      <c r="A929" s="486"/>
      <c r="B929" s="486"/>
      <c r="C929" s="487"/>
      <c r="D929" s="486"/>
      <c r="E929" s="488"/>
      <c r="F929" s="302"/>
      <c r="G929" s="302"/>
    </row>
    <row r="930" spans="1:7" s="489" customFormat="1" ht="13.5" customHeight="1" x14ac:dyDescent="0.3">
      <c r="A930" s="486"/>
      <c r="B930" s="486"/>
      <c r="C930" s="487"/>
      <c r="D930" s="486"/>
      <c r="E930" s="488"/>
      <c r="F930" s="302"/>
      <c r="G930" s="302"/>
    </row>
    <row r="931" spans="1:7" s="489" customFormat="1" ht="13.5" customHeight="1" x14ac:dyDescent="0.3">
      <c r="A931" s="486"/>
      <c r="B931" s="486"/>
      <c r="C931" s="487"/>
      <c r="D931" s="486"/>
      <c r="E931" s="488"/>
      <c r="F931" s="302"/>
      <c r="G931" s="302"/>
    </row>
    <row r="932" spans="1:7" s="489" customFormat="1" ht="13.5" customHeight="1" x14ac:dyDescent="0.3">
      <c r="A932" s="486"/>
      <c r="B932" s="486"/>
      <c r="C932" s="487"/>
      <c r="D932" s="486"/>
      <c r="E932" s="488"/>
      <c r="F932" s="302"/>
      <c r="G932" s="302"/>
    </row>
    <row r="933" spans="1:7" s="489" customFormat="1" ht="13.5" customHeight="1" x14ac:dyDescent="0.3">
      <c r="A933" s="486"/>
      <c r="B933" s="486"/>
      <c r="C933" s="487"/>
      <c r="D933" s="486"/>
      <c r="E933" s="488"/>
      <c r="F933" s="302"/>
      <c r="G933" s="302"/>
    </row>
    <row r="934" spans="1:7" s="489" customFormat="1" ht="13.5" customHeight="1" x14ac:dyDescent="0.3">
      <c r="A934" s="486"/>
      <c r="B934" s="486"/>
      <c r="C934" s="487"/>
      <c r="D934" s="486"/>
      <c r="E934" s="488"/>
      <c r="F934" s="302"/>
      <c r="G934" s="302"/>
    </row>
    <row r="935" spans="1:7" s="489" customFormat="1" ht="13.5" customHeight="1" x14ac:dyDescent="0.3">
      <c r="A935" s="486"/>
      <c r="B935" s="486"/>
      <c r="C935" s="487"/>
      <c r="D935" s="486"/>
      <c r="E935" s="488"/>
      <c r="F935" s="302"/>
      <c r="G935" s="302"/>
    </row>
    <row r="936" spans="1:7" s="489" customFormat="1" ht="13.5" customHeight="1" x14ac:dyDescent="0.3">
      <c r="A936" s="486"/>
      <c r="B936" s="486"/>
      <c r="C936" s="487"/>
      <c r="D936" s="486"/>
      <c r="E936" s="488"/>
      <c r="F936" s="302"/>
      <c r="G936" s="302"/>
    </row>
    <row r="937" spans="1:7" s="489" customFormat="1" ht="13.5" customHeight="1" x14ac:dyDescent="0.3">
      <c r="A937" s="486"/>
      <c r="B937" s="486"/>
      <c r="C937" s="487"/>
      <c r="D937" s="486"/>
      <c r="E937" s="488"/>
      <c r="F937" s="302"/>
      <c r="G937" s="302"/>
    </row>
    <row r="938" spans="1:7" s="489" customFormat="1" ht="13.5" customHeight="1" x14ac:dyDescent="0.3">
      <c r="A938" s="486"/>
      <c r="B938" s="486"/>
      <c r="C938" s="487"/>
      <c r="D938" s="486"/>
      <c r="E938" s="488"/>
      <c r="F938" s="302"/>
      <c r="G938" s="302"/>
    </row>
    <row r="939" spans="1:7" s="489" customFormat="1" ht="13.5" customHeight="1" x14ac:dyDescent="0.3">
      <c r="A939" s="486"/>
      <c r="B939" s="486"/>
      <c r="C939" s="487"/>
      <c r="D939" s="486"/>
      <c r="E939" s="488"/>
      <c r="F939" s="302"/>
      <c r="G939" s="302"/>
    </row>
    <row r="940" spans="1:7" s="489" customFormat="1" ht="13.5" customHeight="1" x14ac:dyDescent="0.3">
      <c r="A940" s="486"/>
      <c r="B940" s="486"/>
      <c r="C940" s="487"/>
      <c r="D940" s="486"/>
      <c r="E940" s="488"/>
      <c r="F940" s="302"/>
      <c r="G940" s="302"/>
    </row>
    <row r="941" spans="1:7" s="489" customFormat="1" ht="13.5" customHeight="1" x14ac:dyDescent="0.3">
      <c r="A941" s="486"/>
      <c r="B941" s="486"/>
      <c r="C941" s="487"/>
      <c r="D941" s="486"/>
      <c r="E941" s="488"/>
      <c r="F941" s="302"/>
      <c r="G941" s="302"/>
    </row>
    <row r="942" spans="1:7" s="489" customFormat="1" ht="13.5" customHeight="1" x14ac:dyDescent="0.3">
      <c r="A942" s="486"/>
      <c r="B942" s="486"/>
      <c r="C942" s="487"/>
      <c r="D942" s="486"/>
      <c r="E942" s="488"/>
      <c r="F942" s="302"/>
      <c r="G942" s="302"/>
    </row>
    <row r="943" spans="1:7" s="489" customFormat="1" ht="13.5" customHeight="1" x14ac:dyDescent="0.3">
      <c r="A943" s="486"/>
      <c r="B943" s="486"/>
      <c r="C943" s="487"/>
      <c r="D943" s="486"/>
      <c r="E943" s="488"/>
      <c r="F943" s="302"/>
      <c r="G943" s="302"/>
    </row>
    <row r="944" spans="1:7" s="489" customFormat="1" ht="13.5" customHeight="1" x14ac:dyDescent="0.3">
      <c r="A944" s="486"/>
      <c r="B944" s="486"/>
      <c r="C944" s="487"/>
      <c r="D944" s="486"/>
      <c r="E944" s="488"/>
      <c r="F944" s="302"/>
      <c r="G944" s="302"/>
    </row>
    <row r="945" spans="1:7" s="489" customFormat="1" ht="13.5" customHeight="1" x14ac:dyDescent="0.3">
      <c r="A945" s="486"/>
      <c r="B945" s="486"/>
      <c r="C945" s="487"/>
      <c r="D945" s="486"/>
      <c r="E945" s="488"/>
      <c r="F945" s="302"/>
      <c r="G945" s="302"/>
    </row>
    <row r="946" spans="1:7" s="489" customFormat="1" ht="13.5" customHeight="1" x14ac:dyDescent="0.3">
      <c r="A946" s="486"/>
      <c r="B946" s="486"/>
      <c r="C946" s="487"/>
      <c r="D946" s="486"/>
      <c r="E946" s="488"/>
      <c r="F946" s="302"/>
      <c r="G946" s="302"/>
    </row>
    <row r="947" spans="1:7" s="489" customFormat="1" ht="13.5" customHeight="1" x14ac:dyDescent="0.3">
      <c r="A947" s="486"/>
      <c r="B947" s="486"/>
      <c r="C947" s="487"/>
      <c r="D947" s="486"/>
      <c r="E947" s="488"/>
      <c r="F947" s="302"/>
      <c r="G947" s="302"/>
    </row>
    <row r="948" spans="1:7" s="489" customFormat="1" ht="13.5" customHeight="1" x14ac:dyDescent="0.3">
      <c r="A948" s="486"/>
      <c r="B948" s="486"/>
      <c r="C948" s="487"/>
      <c r="D948" s="486"/>
      <c r="E948" s="488"/>
      <c r="F948" s="302"/>
      <c r="G948" s="302"/>
    </row>
    <row r="949" spans="1:7" s="489" customFormat="1" ht="13.5" customHeight="1" x14ac:dyDescent="0.3">
      <c r="A949" s="486"/>
      <c r="B949" s="486"/>
      <c r="C949" s="487"/>
      <c r="D949" s="486"/>
      <c r="E949" s="488"/>
      <c r="F949" s="302"/>
      <c r="G949" s="302"/>
    </row>
    <row r="950" spans="1:7" s="489" customFormat="1" ht="13.5" customHeight="1" x14ac:dyDescent="0.3">
      <c r="A950" s="486"/>
      <c r="B950" s="486"/>
      <c r="C950" s="487"/>
      <c r="D950" s="486"/>
      <c r="E950" s="488"/>
      <c r="F950" s="302"/>
      <c r="G950" s="302"/>
    </row>
    <row r="951" spans="1:7" s="489" customFormat="1" ht="13.5" customHeight="1" x14ac:dyDescent="0.3">
      <c r="A951" s="486"/>
      <c r="B951" s="486"/>
      <c r="C951" s="487"/>
      <c r="D951" s="486"/>
      <c r="E951" s="488"/>
      <c r="F951" s="302"/>
      <c r="G951" s="302"/>
    </row>
    <row r="952" spans="1:7" s="489" customFormat="1" ht="13.5" customHeight="1" x14ac:dyDescent="0.3">
      <c r="A952" s="486"/>
      <c r="B952" s="486"/>
      <c r="C952" s="487"/>
      <c r="D952" s="486"/>
      <c r="E952" s="488"/>
      <c r="F952" s="302"/>
      <c r="G952" s="302"/>
    </row>
    <row r="953" spans="1:7" s="489" customFormat="1" ht="13.5" customHeight="1" x14ac:dyDescent="0.3">
      <c r="A953" s="486"/>
      <c r="B953" s="486"/>
      <c r="C953" s="487"/>
      <c r="D953" s="486"/>
      <c r="E953" s="488"/>
      <c r="F953" s="302"/>
      <c r="G953" s="302"/>
    </row>
    <row r="954" spans="1:7" s="489" customFormat="1" ht="13.5" customHeight="1" x14ac:dyDescent="0.3">
      <c r="A954" s="486"/>
      <c r="B954" s="486"/>
      <c r="C954" s="487"/>
      <c r="D954" s="486"/>
      <c r="E954" s="488"/>
      <c r="F954" s="302"/>
      <c r="G954" s="302"/>
    </row>
    <row r="955" spans="1:7" s="489" customFormat="1" ht="13.5" customHeight="1" x14ac:dyDescent="0.3">
      <c r="A955" s="486"/>
      <c r="B955" s="486"/>
      <c r="C955" s="487"/>
      <c r="D955" s="486"/>
      <c r="E955" s="488"/>
      <c r="F955" s="302"/>
      <c r="G955" s="302"/>
    </row>
    <row r="956" spans="1:7" s="489" customFormat="1" ht="13.5" customHeight="1" x14ac:dyDescent="0.3">
      <c r="A956" s="486"/>
      <c r="B956" s="486"/>
      <c r="C956" s="487"/>
      <c r="D956" s="486"/>
      <c r="E956" s="488"/>
      <c r="F956" s="302"/>
      <c r="G956" s="302"/>
    </row>
    <row r="957" spans="1:7" s="489" customFormat="1" ht="13.5" customHeight="1" x14ac:dyDescent="0.3">
      <c r="A957" s="486"/>
      <c r="B957" s="486"/>
      <c r="C957" s="487"/>
      <c r="D957" s="486"/>
      <c r="E957" s="488"/>
      <c r="F957" s="302"/>
      <c r="G957" s="302"/>
    </row>
    <row r="958" spans="1:7" s="489" customFormat="1" ht="13.5" customHeight="1" x14ac:dyDescent="0.3">
      <c r="A958" s="486"/>
      <c r="B958" s="486"/>
      <c r="C958" s="487"/>
      <c r="D958" s="486"/>
      <c r="E958" s="488"/>
      <c r="F958" s="302"/>
      <c r="G958" s="302"/>
    </row>
    <row r="959" spans="1:7" s="489" customFormat="1" ht="13.5" customHeight="1" x14ac:dyDescent="0.3">
      <c r="A959" s="486"/>
      <c r="B959" s="486"/>
      <c r="C959" s="487"/>
      <c r="D959" s="486"/>
      <c r="E959" s="488"/>
      <c r="F959" s="302"/>
      <c r="G959" s="302"/>
    </row>
    <row r="960" spans="1:7" s="489" customFormat="1" ht="13.5" customHeight="1" x14ac:dyDescent="0.3">
      <c r="A960" s="486"/>
      <c r="B960" s="486"/>
      <c r="C960" s="487"/>
      <c r="D960" s="486"/>
      <c r="E960" s="488"/>
      <c r="F960" s="302"/>
      <c r="G960" s="302"/>
    </row>
    <row r="961" spans="1:7" s="489" customFormat="1" ht="13.5" customHeight="1" x14ac:dyDescent="0.3">
      <c r="A961" s="486"/>
      <c r="B961" s="486"/>
      <c r="C961" s="487"/>
      <c r="D961" s="486"/>
      <c r="E961" s="488"/>
      <c r="F961" s="302"/>
      <c r="G961" s="302"/>
    </row>
    <row r="962" spans="1:7" s="489" customFormat="1" ht="13.5" customHeight="1" x14ac:dyDescent="0.3">
      <c r="A962" s="486"/>
      <c r="B962" s="486"/>
      <c r="C962" s="487"/>
      <c r="D962" s="486"/>
      <c r="E962" s="488"/>
      <c r="F962" s="302"/>
      <c r="G962" s="302"/>
    </row>
    <row r="963" spans="1:7" s="489" customFormat="1" ht="13.5" customHeight="1" x14ac:dyDescent="0.3">
      <c r="A963" s="486"/>
      <c r="B963" s="486"/>
      <c r="C963" s="487"/>
      <c r="D963" s="486"/>
      <c r="E963" s="488"/>
      <c r="F963" s="302"/>
      <c r="G963" s="302"/>
    </row>
    <row r="964" spans="1:7" s="489" customFormat="1" ht="13.5" customHeight="1" x14ac:dyDescent="0.3">
      <c r="A964" s="486"/>
      <c r="B964" s="486"/>
      <c r="C964" s="487"/>
      <c r="D964" s="486"/>
      <c r="E964" s="488"/>
      <c r="F964" s="302"/>
      <c r="G964" s="302"/>
    </row>
    <row r="965" spans="1:7" s="489" customFormat="1" ht="13.5" customHeight="1" x14ac:dyDescent="0.3">
      <c r="A965" s="486"/>
      <c r="B965" s="486"/>
      <c r="C965" s="487"/>
      <c r="D965" s="486"/>
      <c r="E965" s="488"/>
      <c r="F965" s="302"/>
      <c r="G965" s="302"/>
    </row>
    <row r="966" spans="1:7" s="489" customFormat="1" ht="13.5" customHeight="1" x14ac:dyDescent="0.3">
      <c r="A966" s="486"/>
      <c r="B966" s="486"/>
      <c r="C966" s="487"/>
      <c r="D966" s="486"/>
      <c r="E966" s="488"/>
      <c r="F966" s="302"/>
      <c r="G966" s="302"/>
    </row>
    <row r="967" spans="1:7" s="489" customFormat="1" ht="13.5" customHeight="1" x14ac:dyDescent="0.3">
      <c r="A967" s="486"/>
      <c r="B967" s="486"/>
      <c r="C967" s="487"/>
      <c r="D967" s="486"/>
      <c r="E967" s="488"/>
      <c r="F967" s="302"/>
      <c r="G967" s="302"/>
    </row>
    <row r="968" spans="1:7" s="489" customFormat="1" ht="13.5" customHeight="1" x14ac:dyDescent="0.3">
      <c r="A968" s="486"/>
      <c r="B968" s="486"/>
      <c r="C968" s="487"/>
      <c r="D968" s="486"/>
      <c r="E968" s="488"/>
      <c r="F968" s="302"/>
      <c r="G968" s="302"/>
    </row>
    <row r="969" spans="1:7" s="489" customFormat="1" ht="13.5" customHeight="1" x14ac:dyDescent="0.3">
      <c r="A969" s="486"/>
      <c r="B969" s="486"/>
      <c r="C969" s="487"/>
      <c r="D969" s="486"/>
      <c r="E969" s="488"/>
      <c r="F969" s="302"/>
      <c r="G969" s="302"/>
    </row>
    <row r="970" spans="1:7" s="489" customFormat="1" ht="13.5" customHeight="1" x14ac:dyDescent="0.3">
      <c r="A970" s="486"/>
      <c r="B970" s="486"/>
      <c r="C970" s="487"/>
      <c r="D970" s="486"/>
      <c r="E970" s="488"/>
      <c r="F970" s="302"/>
      <c r="G970" s="302"/>
    </row>
    <row r="971" spans="1:7" s="489" customFormat="1" ht="13.5" customHeight="1" x14ac:dyDescent="0.3">
      <c r="A971" s="486"/>
      <c r="B971" s="486"/>
      <c r="C971" s="487"/>
      <c r="D971" s="486"/>
      <c r="E971" s="488"/>
      <c r="F971" s="302"/>
      <c r="G971" s="302"/>
    </row>
    <row r="972" spans="1:7" s="489" customFormat="1" ht="13.5" customHeight="1" x14ac:dyDescent="0.3">
      <c r="A972" s="486"/>
      <c r="B972" s="486"/>
      <c r="C972" s="487"/>
      <c r="D972" s="486"/>
      <c r="E972" s="488"/>
      <c r="F972" s="302"/>
      <c r="G972" s="302"/>
    </row>
    <row r="973" spans="1:7" s="489" customFormat="1" ht="13.5" customHeight="1" x14ac:dyDescent="0.3">
      <c r="A973" s="486"/>
      <c r="B973" s="486"/>
      <c r="C973" s="487"/>
      <c r="D973" s="486"/>
      <c r="E973" s="488"/>
      <c r="F973" s="302"/>
      <c r="G973" s="302"/>
    </row>
    <row r="974" spans="1:7" s="489" customFormat="1" ht="13.5" customHeight="1" x14ac:dyDescent="0.3">
      <c r="A974" s="486"/>
      <c r="B974" s="486"/>
      <c r="C974" s="487"/>
      <c r="D974" s="486"/>
      <c r="E974" s="488"/>
      <c r="F974" s="302"/>
      <c r="G974" s="302"/>
    </row>
    <row r="975" spans="1:7" s="489" customFormat="1" ht="13.5" customHeight="1" x14ac:dyDescent="0.3">
      <c r="A975" s="486"/>
      <c r="B975" s="486"/>
      <c r="C975" s="487"/>
      <c r="D975" s="486"/>
      <c r="E975" s="488"/>
      <c r="F975" s="302"/>
      <c r="G975" s="302"/>
    </row>
    <row r="976" spans="1:7" s="489" customFormat="1" ht="13.5" customHeight="1" x14ac:dyDescent="0.3">
      <c r="A976" s="486"/>
      <c r="B976" s="486"/>
      <c r="C976" s="487"/>
      <c r="D976" s="486"/>
      <c r="E976" s="488"/>
      <c r="F976" s="302"/>
      <c r="G976" s="302"/>
    </row>
    <row r="977" spans="1:7" s="489" customFormat="1" ht="13.5" customHeight="1" x14ac:dyDescent="0.3">
      <c r="A977" s="486"/>
      <c r="B977" s="486"/>
      <c r="C977" s="487"/>
      <c r="D977" s="486"/>
      <c r="E977" s="488"/>
      <c r="F977" s="302"/>
      <c r="G977" s="302"/>
    </row>
    <row r="978" spans="1:7" s="489" customFormat="1" ht="13.5" customHeight="1" x14ac:dyDescent="0.3">
      <c r="A978" s="486"/>
      <c r="B978" s="486"/>
      <c r="C978" s="487"/>
      <c r="D978" s="486"/>
      <c r="E978" s="488"/>
      <c r="F978" s="302"/>
      <c r="G978" s="302"/>
    </row>
    <row r="979" spans="1:7" s="489" customFormat="1" ht="13.5" customHeight="1" x14ac:dyDescent="0.3">
      <c r="A979" s="486"/>
      <c r="B979" s="486"/>
      <c r="C979" s="487"/>
      <c r="D979" s="486"/>
      <c r="E979" s="488"/>
      <c r="F979" s="302"/>
      <c r="G979" s="302"/>
    </row>
    <row r="980" spans="1:7" s="489" customFormat="1" ht="13.5" customHeight="1" x14ac:dyDescent="0.3">
      <c r="A980" s="486"/>
      <c r="B980" s="486"/>
      <c r="C980" s="487"/>
      <c r="D980" s="486"/>
      <c r="E980" s="488"/>
      <c r="F980" s="302"/>
      <c r="G980" s="302"/>
    </row>
    <row r="981" spans="1:7" s="489" customFormat="1" ht="13.5" customHeight="1" x14ac:dyDescent="0.3">
      <c r="A981" s="486"/>
      <c r="B981" s="486"/>
      <c r="C981" s="487"/>
      <c r="D981" s="486"/>
      <c r="E981" s="488"/>
      <c r="F981" s="302"/>
      <c r="G981" s="302"/>
    </row>
    <row r="982" spans="1:7" s="489" customFormat="1" ht="13.5" customHeight="1" x14ac:dyDescent="0.3">
      <c r="A982" s="486"/>
      <c r="B982" s="486"/>
      <c r="C982" s="487"/>
      <c r="D982" s="486"/>
      <c r="E982" s="488"/>
      <c r="F982" s="302"/>
      <c r="G982" s="302"/>
    </row>
    <row r="983" spans="1:7" s="489" customFormat="1" ht="13.5" customHeight="1" x14ac:dyDescent="0.3">
      <c r="A983" s="486"/>
      <c r="B983" s="486"/>
      <c r="C983" s="487"/>
      <c r="D983" s="486"/>
      <c r="E983" s="488"/>
      <c r="F983" s="302"/>
      <c r="G983" s="302"/>
    </row>
    <row r="984" spans="1:7" s="489" customFormat="1" ht="13.5" customHeight="1" x14ac:dyDescent="0.3">
      <c r="A984" s="486"/>
      <c r="B984" s="486"/>
      <c r="C984" s="487"/>
      <c r="D984" s="486"/>
      <c r="E984" s="488"/>
      <c r="F984" s="302"/>
      <c r="G984" s="302"/>
    </row>
    <row r="985" spans="1:7" s="489" customFormat="1" ht="13.5" customHeight="1" x14ac:dyDescent="0.3">
      <c r="A985" s="486"/>
      <c r="B985" s="486"/>
      <c r="C985" s="487"/>
      <c r="D985" s="486"/>
      <c r="E985" s="488"/>
      <c r="F985" s="302"/>
      <c r="G985" s="302"/>
    </row>
    <row r="986" spans="1:7" s="489" customFormat="1" ht="13.5" customHeight="1" x14ac:dyDescent="0.3">
      <c r="A986" s="486"/>
      <c r="B986" s="486"/>
      <c r="C986" s="487"/>
      <c r="D986" s="486"/>
      <c r="E986" s="488"/>
      <c r="F986" s="302"/>
      <c r="G986" s="302"/>
    </row>
    <row r="987" spans="1:7" s="489" customFormat="1" ht="13.5" customHeight="1" x14ac:dyDescent="0.3">
      <c r="A987" s="486"/>
      <c r="B987" s="486"/>
      <c r="C987" s="487"/>
      <c r="D987" s="486"/>
      <c r="E987" s="488"/>
      <c r="F987" s="302"/>
      <c r="G987" s="302"/>
    </row>
    <row r="988" spans="1:7" s="489" customFormat="1" ht="13.5" customHeight="1" x14ac:dyDescent="0.3">
      <c r="A988" s="486"/>
      <c r="B988" s="486"/>
      <c r="C988" s="487"/>
      <c r="D988" s="486"/>
      <c r="E988" s="488"/>
      <c r="F988" s="302"/>
      <c r="G988" s="302"/>
    </row>
    <row r="989" spans="1:7" s="489" customFormat="1" ht="13.5" customHeight="1" x14ac:dyDescent="0.3">
      <c r="A989" s="486"/>
      <c r="B989" s="486"/>
      <c r="C989" s="487"/>
      <c r="D989" s="486"/>
      <c r="E989" s="488"/>
      <c r="F989" s="302"/>
      <c r="G989" s="302"/>
    </row>
    <row r="990" spans="1:7" s="489" customFormat="1" ht="13.5" customHeight="1" x14ac:dyDescent="0.3">
      <c r="A990" s="486"/>
      <c r="B990" s="486"/>
      <c r="C990" s="487"/>
      <c r="D990" s="486"/>
      <c r="E990" s="488"/>
      <c r="F990" s="302"/>
      <c r="G990" s="302"/>
    </row>
    <row r="991" spans="1:7" s="489" customFormat="1" ht="13.5" customHeight="1" x14ac:dyDescent="0.3">
      <c r="A991" s="486"/>
      <c r="B991" s="486"/>
      <c r="C991" s="487"/>
      <c r="D991" s="486"/>
      <c r="E991" s="488"/>
      <c r="F991" s="302"/>
      <c r="G991" s="302"/>
    </row>
    <row r="992" spans="1:7" s="489" customFormat="1" ht="13.5" customHeight="1" x14ac:dyDescent="0.3">
      <c r="A992" s="486"/>
      <c r="B992" s="486"/>
      <c r="C992" s="487"/>
      <c r="D992" s="486"/>
      <c r="E992" s="488"/>
      <c r="F992" s="302"/>
      <c r="G992" s="302"/>
    </row>
    <row r="993" spans="1:7" s="489" customFormat="1" ht="13.5" customHeight="1" x14ac:dyDescent="0.3">
      <c r="A993" s="486"/>
      <c r="B993" s="486"/>
      <c r="C993" s="487"/>
      <c r="D993" s="486"/>
      <c r="E993" s="488"/>
      <c r="F993" s="302"/>
      <c r="G993" s="302"/>
    </row>
    <row r="994" spans="1:7" s="489" customFormat="1" ht="13.5" customHeight="1" x14ac:dyDescent="0.3">
      <c r="A994" s="486"/>
      <c r="B994" s="486"/>
      <c r="C994" s="487"/>
      <c r="D994" s="486"/>
      <c r="E994" s="488"/>
      <c r="F994" s="302"/>
      <c r="G994" s="302"/>
    </row>
    <row r="995" spans="1:7" s="489" customFormat="1" ht="13.5" customHeight="1" x14ac:dyDescent="0.3">
      <c r="A995" s="486"/>
      <c r="B995" s="486"/>
      <c r="C995" s="487"/>
      <c r="D995" s="486"/>
      <c r="E995" s="488"/>
      <c r="F995" s="302"/>
      <c r="G995" s="302"/>
    </row>
    <row r="996" spans="1:7" s="489" customFormat="1" ht="13.5" customHeight="1" x14ac:dyDescent="0.3">
      <c r="A996" s="486"/>
      <c r="B996" s="486"/>
      <c r="C996" s="487"/>
      <c r="D996" s="486"/>
      <c r="E996" s="488"/>
      <c r="F996" s="302"/>
      <c r="G996" s="302"/>
    </row>
    <row r="997" spans="1:7" s="489" customFormat="1" ht="13.5" customHeight="1" x14ac:dyDescent="0.3">
      <c r="A997" s="486"/>
      <c r="B997" s="486"/>
      <c r="C997" s="487"/>
      <c r="D997" s="486"/>
      <c r="E997" s="488"/>
      <c r="F997" s="302"/>
      <c r="G997" s="302"/>
    </row>
    <row r="998" spans="1:7" s="489" customFormat="1" ht="13.5" customHeight="1" x14ac:dyDescent="0.3">
      <c r="A998" s="486"/>
      <c r="B998" s="486"/>
      <c r="C998" s="487"/>
      <c r="D998" s="486"/>
      <c r="E998" s="488"/>
      <c r="F998" s="302"/>
      <c r="G998" s="302"/>
    </row>
    <row r="999" spans="1:7" s="489" customFormat="1" ht="13.5" customHeight="1" x14ac:dyDescent="0.3">
      <c r="A999" s="486"/>
      <c r="B999" s="486"/>
      <c r="C999" s="487"/>
      <c r="D999" s="486"/>
      <c r="E999" s="488"/>
      <c r="F999" s="302"/>
      <c r="G999" s="302"/>
    </row>
    <row r="1000" spans="1:7" s="489" customFormat="1" ht="13.5" customHeight="1" x14ac:dyDescent="0.3">
      <c r="A1000" s="486"/>
      <c r="B1000" s="486"/>
      <c r="C1000" s="487"/>
      <c r="D1000" s="486"/>
      <c r="E1000" s="488"/>
      <c r="F1000" s="302"/>
      <c r="G1000" s="302"/>
    </row>
    <row r="1001" spans="1:7" s="489" customFormat="1" ht="13.5" customHeight="1" x14ac:dyDescent="0.3">
      <c r="A1001" s="486"/>
      <c r="B1001" s="486"/>
      <c r="C1001" s="487"/>
      <c r="D1001" s="486"/>
      <c r="E1001" s="488"/>
      <c r="F1001" s="302"/>
      <c r="G1001" s="302"/>
    </row>
    <row r="1002" spans="1:7" s="489" customFormat="1" ht="13.5" customHeight="1" x14ac:dyDescent="0.3">
      <c r="A1002" s="486"/>
      <c r="B1002" s="486"/>
      <c r="C1002" s="487"/>
      <c r="D1002" s="486"/>
      <c r="E1002" s="488"/>
      <c r="F1002" s="302"/>
      <c r="G1002" s="302"/>
    </row>
    <row r="1003" spans="1:7" s="489" customFormat="1" ht="13.5" customHeight="1" x14ac:dyDescent="0.3">
      <c r="A1003" s="486"/>
      <c r="B1003" s="486"/>
      <c r="C1003" s="487"/>
      <c r="D1003" s="486"/>
      <c r="E1003" s="488"/>
      <c r="F1003" s="302"/>
      <c r="G1003" s="302"/>
    </row>
    <row r="1004" spans="1:7" s="489" customFormat="1" ht="13.5" customHeight="1" x14ac:dyDescent="0.3">
      <c r="A1004" s="486"/>
      <c r="B1004" s="486"/>
      <c r="C1004" s="487"/>
      <c r="D1004" s="486"/>
      <c r="E1004" s="488"/>
      <c r="F1004" s="302"/>
      <c r="G1004" s="302"/>
    </row>
    <row r="1005" spans="1:7" s="489" customFormat="1" ht="13.5" customHeight="1" x14ac:dyDescent="0.3">
      <c r="A1005" s="486"/>
      <c r="B1005" s="486"/>
      <c r="C1005" s="487"/>
      <c r="D1005" s="486"/>
      <c r="E1005" s="488"/>
      <c r="F1005" s="302"/>
      <c r="G1005" s="302"/>
    </row>
    <row r="1006" spans="1:7" s="489" customFormat="1" ht="13.5" customHeight="1" x14ac:dyDescent="0.3">
      <c r="A1006" s="486"/>
      <c r="B1006" s="486"/>
      <c r="C1006" s="487"/>
      <c r="D1006" s="486"/>
      <c r="E1006" s="488"/>
      <c r="F1006" s="302"/>
      <c r="G1006" s="302"/>
    </row>
    <row r="1007" spans="1:7" s="489" customFormat="1" ht="13.5" customHeight="1" x14ac:dyDescent="0.3">
      <c r="A1007" s="486"/>
      <c r="B1007" s="486"/>
      <c r="C1007" s="487"/>
      <c r="D1007" s="486"/>
      <c r="E1007" s="488"/>
      <c r="F1007" s="302"/>
      <c r="G1007" s="302"/>
    </row>
    <row r="1008" spans="1:7" s="489" customFormat="1" ht="13.5" customHeight="1" x14ac:dyDescent="0.3">
      <c r="A1008" s="486"/>
      <c r="B1008" s="486"/>
      <c r="C1008" s="487"/>
      <c r="D1008" s="486"/>
      <c r="E1008" s="488"/>
      <c r="F1008" s="302"/>
      <c r="G1008" s="302"/>
    </row>
    <row r="1009" spans="1:7" s="489" customFormat="1" ht="13.5" customHeight="1" x14ac:dyDescent="0.3">
      <c r="A1009" s="486"/>
      <c r="B1009" s="486"/>
      <c r="C1009" s="487"/>
      <c r="D1009" s="486"/>
      <c r="E1009" s="488"/>
      <c r="F1009" s="302"/>
      <c r="G1009" s="302"/>
    </row>
    <row r="1010" spans="1:7" s="489" customFormat="1" ht="13.5" customHeight="1" x14ac:dyDescent="0.3">
      <c r="A1010" s="486"/>
      <c r="B1010" s="486"/>
      <c r="C1010" s="487"/>
      <c r="D1010" s="486"/>
      <c r="E1010" s="488"/>
      <c r="F1010" s="302"/>
      <c r="G1010" s="302"/>
    </row>
    <row r="1011" spans="1:7" s="489" customFormat="1" ht="13.5" customHeight="1" x14ac:dyDescent="0.3">
      <c r="A1011" s="486"/>
      <c r="B1011" s="486"/>
      <c r="C1011" s="487"/>
      <c r="D1011" s="486"/>
      <c r="E1011" s="488"/>
      <c r="F1011" s="302"/>
      <c r="G1011" s="302"/>
    </row>
    <row r="1012" spans="1:7" s="489" customFormat="1" ht="13.5" customHeight="1" x14ac:dyDescent="0.3">
      <c r="A1012" s="486"/>
      <c r="B1012" s="486"/>
      <c r="C1012" s="487"/>
      <c r="D1012" s="486"/>
      <c r="E1012" s="488"/>
      <c r="F1012" s="302"/>
      <c r="G1012" s="302"/>
    </row>
    <row r="1013" spans="1:7" s="489" customFormat="1" ht="13.5" customHeight="1" x14ac:dyDescent="0.3">
      <c r="A1013" s="486"/>
      <c r="B1013" s="486"/>
      <c r="C1013" s="487"/>
      <c r="D1013" s="486"/>
      <c r="E1013" s="488"/>
      <c r="F1013" s="302"/>
      <c r="G1013" s="302"/>
    </row>
    <row r="1014" spans="1:7" s="489" customFormat="1" ht="13.5" customHeight="1" x14ac:dyDescent="0.3">
      <c r="A1014" s="486"/>
      <c r="B1014" s="486"/>
      <c r="C1014" s="487"/>
      <c r="D1014" s="486"/>
      <c r="E1014" s="488"/>
      <c r="F1014" s="302"/>
      <c r="G1014" s="302"/>
    </row>
    <row r="1015" spans="1:7" s="489" customFormat="1" ht="13.5" customHeight="1" x14ac:dyDescent="0.3">
      <c r="A1015" s="486"/>
      <c r="B1015" s="486"/>
      <c r="C1015" s="487"/>
      <c r="D1015" s="486"/>
      <c r="E1015" s="488"/>
      <c r="F1015" s="302"/>
      <c r="G1015" s="302"/>
    </row>
    <row r="1016" spans="1:7" s="489" customFormat="1" ht="13.5" customHeight="1" x14ac:dyDescent="0.3">
      <c r="A1016" s="486"/>
      <c r="B1016" s="486"/>
      <c r="C1016" s="487"/>
      <c r="D1016" s="486"/>
      <c r="E1016" s="488"/>
      <c r="F1016" s="302"/>
      <c r="G1016" s="302"/>
    </row>
    <row r="1017" spans="1:7" s="489" customFormat="1" ht="13.5" customHeight="1" x14ac:dyDescent="0.3">
      <c r="A1017" s="486"/>
      <c r="B1017" s="486"/>
      <c r="C1017" s="487"/>
      <c r="D1017" s="486"/>
      <c r="E1017" s="488"/>
      <c r="F1017" s="302"/>
      <c r="G1017" s="302"/>
    </row>
    <row r="1018" spans="1:7" s="489" customFormat="1" ht="13.5" customHeight="1" x14ac:dyDescent="0.3">
      <c r="A1018" s="486"/>
      <c r="B1018" s="486"/>
      <c r="C1018" s="487"/>
      <c r="D1018" s="486"/>
      <c r="E1018" s="488"/>
      <c r="F1018" s="302"/>
      <c r="G1018" s="302"/>
    </row>
    <row r="1019" spans="1:7" s="489" customFormat="1" ht="13.5" customHeight="1" x14ac:dyDescent="0.3">
      <c r="A1019" s="486"/>
      <c r="B1019" s="486"/>
      <c r="C1019" s="487"/>
      <c r="D1019" s="486"/>
      <c r="E1019" s="488"/>
      <c r="F1019" s="302"/>
      <c r="G1019" s="302"/>
    </row>
    <row r="1020" spans="1:7" s="489" customFormat="1" ht="13.5" customHeight="1" x14ac:dyDescent="0.3">
      <c r="A1020" s="486"/>
      <c r="B1020" s="486"/>
      <c r="C1020" s="487"/>
      <c r="D1020" s="486"/>
      <c r="E1020" s="488"/>
      <c r="F1020" s="302"/>
      <c r="G1020" s="302"/>
    </row>
    <row r="1021" spans="1:7" s="489" customFormat="1" ht="13.5" customHeight="1" x14ac:dyDescent="0.3">
      <c r="A1021" s="486"/>
      <c r="B1021" s="486"/>
      <c r="C1021" s="487"/>
      <c r="D1021" s="486"/>
      <c r="E1021" s="488"/>
      <c r="F1021" s="302"/>
      <c r="G1021" s="302"/>
    </row>
    <row r="1022" spans="1:7" s="489" customFormat="1" ht="13.5" customHeight="1" x14ac:dyDescent="0.3">
      <c r="A1022" s="486"/>
      <c r="B1022" s="486"/>
      <c r="C1022" s="487"/>
      <c r="D1022" s="486"/>
      <c r="E1022" s="488"/>
      <c r="F1022" s="302"/>
      <c r="G1022" s="302"/>
    </row>
    <row r="1023" spans="1:7" s="489" customFormat="1" ht="13.5" customHeight="1" x14ac:dyDescent="0.3">
      <c r="A1023" s="486"/>
      <c r="B1023" s="486"/>
      <c r="C1023" s="487"/>
      <c r="D1023" s="486"/>
      <c r="E1023" s="488"/>
      <c r="F1023" s="302"/>
      <c r="G1023" s="302"/>
    </row>
    <row r="1024" spans="1:7" s="489" customFormat="1" ht="13.5" customHeight="1" x14ac:dyDescent="0.3">
      <c r="A1024" s="486"/>
      <c r="B1024" s="486"/>
      <c r="C1024" s="487"/>
      <c r="D1024" s="486"/>
      <c r="E1024" s="488"/>
      <c r="F1024" s="302"/>
      <c r="G1024" s="302"/>
    </row>
    <row r="1025" spans="1:7" s="489" customFormat="1" ht="13.5" customHeight="1" x14ac:dyDescent="0.3">
      <c r="A1025" s="486"/>
      <c r="B1025" s="486"/>
      <c r="C1025" s="487"/>
      <c r="D1025" s="486"/>
      <c r="E1025" s="488"/>
      <c r="F1025" s="302"/>
      <c r="G1025" s="302"/>
    </row>
    <row r="1026" spans="1:7" s="489" customFormat="1" ht="13.5" customHeight="1" x14ac:dyDescent="0.3">
      <c r="A1026" s="486"/>
      <c r="B1026" s="486"/>
      <c r="C1026" s="487"/>
      <c r="D1026" s="486"/>
      <c r="E1026" s="488"/>
      <c r="F1026" s="302"/>
      <c r="G1026" s="302"/>
    </row>
    <row r="1027" spans="1:7" s="489" customFormat="1" ht="13.5" customHeight="1" x14ac:dyDescent="0.3">
      <c r="A1027" s="486"/>
      <c r="B1027" s="486"/>
      <c r="C1027" s="487"/>
      <c r="D1027" s="486"/>
      <c r="E1027" s="488"/>
      <c r="F1027" s="302"/>
      <c r="G1027" s="302"/>
    </row>
    <row r="1028" spans="1:7" s="489" customFormat="1" ht="13.5" customHeight="1" x14ac:dyDescent="0.3">
      <c r="A1028" s="486"/>
      <c r="B1028" s="486"/>
      <c r="C1028" s="487"/>
      <c r="D1028" s="486"/>
      <c r="E1028" s="488"/>
      <c r="F1028" s="302"/>
      <c r="G1028" s="302"/>
    </row>
    <row r="1029" spans="1:7" s="489" customFormat="1" ht="13.5" customHeight="1" x14ac:dyDescent="0.3">
      <c r="A1029" s="486"/>
      <c r="B1029" s="486"/>
      <c r="C1029" s="487"/>
      <c r="D1029" s="486"/>
      <c r="E1029" s="488"/>
      <c r="F1029" s="302"/>
      <c r="G1029" s="302"/>
    </row>
    <row r="1030" spans="1:7" s="489" customFormat="1" ht="13.5" customHeight="1" x14ac:dyDescent="0.3">
      <c r="A1030" s="486"/>
      <c r="B1030" s="486"/>
      <c r="C1030" s="487"/>
      <c r="D1030" s="486"/>
      <c r="E1030" s="488"/>
      <c r="F1030" s="302"/>
      <c r="G1030" s="302"/>
    </row>
    <row r="1031" spans="1:7" s="489" customFormat="1" ht="13.5" customHeight="1" x14ac:dyDescent="0.3">
      <c r="A1031" s="486"/>
      <c r="B1031" s="486"/>
      <c r="C1031" s="487"/>
      <c r="D1031" s="486"/>
      <c r="E1031" s="488"/>
      <c r="F1031" s="302"/>
      <c r="G1031" s="302"/>
    </row>
    <row r="1032" spans="1:7" s="489" customFormat="1" ht="13.5" customHeight="1" x14ac:dyDescent="0.3">
      <c r="A1032" s="486"/>
      <c r="B1032" s="486"/>
      <c r="C1032" s="487"/>
      <c r="D1032" s="486"/>
      <c r="E1032" s="488"/>
      <c r="F1032" s="302"/>
      <c r="G1032" s="302"/>
    </row>
    <row r="1033" spans="1:7" s="489" customFormat="1" ht="13.5" customHeight="1" x14ac:dyDescent="0.3">
      <c r="A1033" s="486"/>
      <c r="B1033" s="486"/>
      <c r="C1033" s="487"/>
      <c r="D1033" s="486"/>
      <c r="E1033" s="488"/>
      <c r="F1033" s="302"/>
      <c r="G1033" s="302"/>
    </row>
    <row r="1034" spans="1:7" s="489" customFormat="1" ht="13.5" customHeight="1" x14ac:dyDescent="0.3">
      <c r="A1034" s="486"/>
      <c r="B1034" s="486"/>
      <c r="C1034" s="487"/>
      <c r="D1034" s="486"/>
      <c r="E1034" s="488"/>
      <c r="F1034" s="302"/>
      <c r="G1034" s="302"/>
    </row>
    <row r="1035" spans="1:7" s="489" customFormat="1" ht="13.5" customHeight="1" x14ac:dyDescent="0.3">
      <c r="A1035" s="486"/>
      <c r="B1035" s="486"/>
      <c r="C1035" s="487"/>
      <c r="D1035" s="486"/>
      <c r="E1035" s="488"/>
      <c r="F1035" s="302"/>
      <c r="G1035" s="302"/>
    </row>
    <row r="1036" spans="1:7" s="489" customFormat="1" ht="13.5" customHeight="1" x14ac:dyDescent="0.3">
      <c r="A1036" s="486"/>
      <c r="B1036" s="486"/>
      <c r="C1036" s="487"/>
      <c r="D1036" s="486"/>
      <c r="E1036" s="488"/>
      <c r="F1036" s="302"/>
      <c r="G1036" s="302"/>
    </row>
    <row r="1037" spans="1:7" s="489" customFormat="1" ht="13.5" customHeight="1" x14ac:dyDescent="0.3">
      <c r="A1037" s="486"/>
      <c r="B1037" s="486"/>
      <c r="C1037" s="487"/>
      <c r="D1037" s="486"/>
      <c r="E1037" s="488"/>
      <c r="F1037" s="302"/>
      <c r="G1037" s="302"/>
    </row>
    <row r="1038" spans="1:7" s="489" customFormat="1" ht="13.5" customHeight="1" x14ac:dyDescent="0.3">
      <c r="A1038" s="486"/>
      <c r="B1038" s="486"/>
      <c r="C1038" s="487"/>
      <c r="D1038" s="486"/>
      <c r="E1038" s="488"/>
      <c r="F1038" s="302"/>
      <c r="G1038" s="302"/>
    </row>
    <row r="1039" spans="1:7" s="489" customFormat="1" ht="13.5" customHeight="1" x14ac:dyDescent="0.3">
      <c r="A1039" s="486"/>
      <c r="B1039" s="486"/>
      <c r="C1039" s="487"/>
      <c r="D1039" s="486"/>
      <c r="E1039" s="488"/>
      <c r="F1039" s="302"/>
      <c r="G1039" s="302"/>
    </row>
    <row r="1040" spans="1:7" s="489" customFormat="1" ht="13.5" customHeight="1" x14ac:dyDescent="0.3">
      <c r="A1040" s="486"/>
      <c r="B1040" s="486"/>
      <c r="C1040" s="487"/>
      <c r="D1040" s="486"/>
      <c r="E1040" s="488"/>
      <c r="F1040" s="302"/>
      <c r="G1040" s="302"/>
    </row>
    <row r="1041" spans="1:7" s="489" customFormat="1" ht="13.5" customHeight="1" x14ac:dyDescent="0.3">
      <c r="A1041" s="486"/>
      <c r="B1041" s="486"/>
      <c r="C1041" s="487"/>
      <c r="D1041" s="486"/>
      <c r="E1041" s="488"/>
      <c r="F1041" s="302"/>
      <c r="G1041" s="302"/>
    </row>
    <row r="1042" spans="1:7" s="489" customFormat="1" ht="13.5" customHeight="1" x14ac:dyDescent="0.3">
      <c r="A1042" s="486"/>
      <c r="B1042" s="486"/>
      <c r="C1042" s="487"/>
      <c r="D1042" s="486"/>
      <c r="E1042" s="488"/>
      <c r="F1042" s="302"/>
      <c r="G1042" s="302"/>
    </row>
    <row r="1043" spans="1:7" s="489" customFormat="1" ht="13.5" customHeight="1" x14ac:dyDescent="0.3">
      <c r="A1043" s="486"/>
      <c r="B1043" s="486"/>
      <c r="C1043" s="487"/>
      <c r="D1043" s="486"/>
      <c r="E1043" s="488"/>
      <c r="F1043" s="302"/>
      <c r="G1043" s="302"/>
    </row>
    <row r="1044" spans="1:7" s="489" customFormat="1" ht="13.5" customHeight="1" x14ac:dyDescent="0.3">
      <c r="A1044" s="486"/>
      <c r="B1044" s="486"/>
      <c r="C1044" s="487"/>
      <c r="D1044" s="486"/>
      <c r="E1044" s="488"/>
      <c r="F1044" s="302"/>
      <c r="G1044" s="302"/>
    </row>
    <row r="1045" spans="1:7" s="489" customFormat="1" ht="13.5" customHeight="1" x14ac:dyDescent="0.3">
      <c r="A1045" s="486"/>
      <c r="B1045" s="486"/>
      <c r="C1045" s="487"/>
      <c r="D1045" s="486"/>
      <c r="E1045" s="488"/>
      <c r="F1045" s="302"/>
      <c r="G1045" s="302"/>
    </row>
    <row r="1046" spans="1:7" s="489" customFormat="1" ht="13.5" customHeight="1" x14ac:dyDescent="0.3">
      <c r="A1046" s="486"/>
      <c r="B1046" s="486"/>
      <c r="C1046" s="487"/>
      <c r="D1046" s="486"/>
      <c r="E1046" s="488"/>
      <c r="F1046" s="302"/>
      <c r="G1046" s="302"/>
    </row>
    <row r="1047" spans="1:7" s="489" customFormat="1" ht="13.5" customHeight="1" x14ac:dyDescent="0.3">
      <c r="A1047" s="486"/>
      <c r="B1047" s="486"/>
      <c r="C1047" s="487"/>
      <c r="D1047" s="486"/>
      <c r="E1047" s="488"/>
      <c r="F1047" s="302"/>
      <c r="G1047" s="302"/>
    </row>
    <row r="1048" spans="1:7" s="489" customFormat="1" ht="13.5" customHeight="1" x14ac:dyDescent="0.3">
      <c r="A1048" s="486"/>
      <c r="B1048" s="486"/>
      <c r="C1048" s="487"/>
      <c r="D1048" s="486"/>
      <c r="E1048" s="488"/>
      <c r="F1048" s="302"/>
      <c r="G1048" s="302"/>
    </row>
    <row r="1049" spans="1:7" s="489" customFormat="1" ht="13.5" customHeight="1" x14ac:dyDescent="0.3">
      <c r="A1049" s="486"/>
      <c r="B1049" s="486"/>
      <c r="C1049" s="487"/>
      <c r="D1049" s="486"/>
      <c r="E1049" s="488"/>
      <c r="F1049" s="302"/>
      <c r="G1049" s="302"/>
    </row>
    <row r="1050" spans="1:7" s="489" customFormat="1" ht="13.5" customHeight="1" x14ac:dyDescent="0.3">
      <c r="A1050" s="486"/>
      <c r="B1050" s="486"/>
      <c r="C1050" s="487"/>
      <c r="D1050" s="486"/>
      <c r="E1050" s="488"/>
      <c r="F1050" s="302"/>
      <c r="G1050" s="302"/>
    </row>
    <row r="1051" spans="1:7" s="489" customFormat="1" ht="13.5" customHeight="1" x14ac:dyDescent="0.3">
      <c r="A1051" s="486"/>
      <c r="B1051" s="486"/>
      <c r="C1051" s="487"/>
      <c r="D1051" s="486"/>
      <c r="E1051" s="488"/>
      <c r="F1051" s="302"/>
      <c r="G1051" s="302"/>
    </row>
    <row r="1052" spans="1:7" s="489" customFormat="1" ht="13.5" customHeight="1" x14ac:dyDescent="0.3">
      <c r="A1052" s="486"/>
      <c r="B1052" s="486"/>
      <c r="C1052" s="487"/>
      <c r="D1052" s="486"/>
      <c r="E1052" s="488"/>
      <c r="F1052" s="302"/>
      <c r="G1052" s="302"/>
    </row>
    <row r="1053" spans="1:7" s="489" customFormat="1" ht="13.5" customHeight="1" x14ac:dyDescent="0.3">
      <c r="A1053" s="486"/>
      <c r="B1053" s="486"/>
      <c r="C1053" s="487"/>
      <c r="D1053" s="486"/>
      <c r="E1053" s="488"/>
      <c r="F1053" s="302"/>
      <c r="G1053" s="302"/>
    </row>
    <row r="1054" spans="1:7" s="489" customFormat="1" ht="13.5" customHeight="1" x14ac:dyDescent="0.3">
      <c r="A1054" s="486"/>
      <c r="B1054" s="486"/>
      <c r="C1054" s="487"/>
      <c r="D1054" s="486"/>
      <c r="E1054" s="488"/>
      <c r="F1054" s="302"/>
      <c r="G1054" s="302"/>
    </row>
    <row r="1055" spans="1:7" s="489" customFormat="1" ht="13.5" customHeight="1" x14ac:dyDescent="0.3">
      <c r="A1055" s="486"/>
      <c r="B1055" s="486"/>
      <c r="C1055" s="487"/>
      <c r="D1055" s="486"/>
      <c r="E1055" s="488"/>
      <c r="F1055" s="302"/>
      <c r="G1055" s="302"/>
    </row>
    <row r="1056" spans="1:7" s="489" customFormat="1" ht="13.5" customHeight="1" x14ac:dyDescent="0.3">
      <c r="A1056" s="486"/>
      <c r="B1056" s="486"/>
      <c r="C1056" s="487"/>
      <c r="D1056" s="486"/>
      <c r="E1056" s="488"/>
      <c r="F1056" s="302"/>
      <c r="G1056" s="302"/>
    </row>
    <row r="1057" spans="1:7" s="489" customFormat="1" ht="13.5" customHeight="1" x14ac:dyDescent="0.3">
      <c r="A1057" s="486"/>
      <c r="B1057" s="486"/>
      <c r="C1057" s="487"/>
      <c r="D1057" s="486"/>
      <c r="E1057" s="488"/>
      <c r="F1057" s="302"/>
      <c r="G1057" s="302"/>
    </row>
    <row r="1058" spans="1:7" s="489" customFormat="1" ht="13.5" customHeight="1" x14ac:dyDescent="0.3">
      <c r="A1058" s="486"/>
      <c r="B1058" s="486"/>
      <c r="C1058" s="487"/>
      <c r="D1058" s="486"/>
      <c r="E1058" s="488"/>
      <c r="F1058" s="302"/>
      <c r="G1058" s="302"/>
    </row>
    <row r="1059" spans="1:7" s="489" customFormat="1" ht="13.5" customHeight="1" x14ac:dyDescent="0.3">
      <c r="A1059" s="486"/>
      <c r="B1059" s="486"/>
      <c r="C1059" s="487"/>
      <c r="D1059" s="486"/>
      <c r="E1059" s="488"/>
      <c r="F1059" s="302"/>
      <c r="G1059" s="302"/>
    </row>
    <row r="1060" spans="1:7" s="489" customFormat="1" ht="13.5" customHeight="1" x14ac:dyDescent="0.3">
      <c r="A1060" s="486"/>
      <c r="B1060" s="486"/>
      <c r="C1060" s="487"/>
      <c r="D1060" s="486"/>
      <c r="E1060" s="488"/>
      <c r="F1060" s="302"/>
      <c r="G1060" s="302"/>
    </row>
    <row r="1061" spans="1:7" s="489" customFormat="1" ht="13.5" customHeight="1" x14ac:dyDescent="0.3">
      <c r="A1061" s="486"/>
      <c r="B1061" s="486"/>
      <c r="C1061" s="487"/>
      <c r="D1061" s="486"/>
      <c r="E1061" s="488"/>
      <c r="F1061" s="302"/>
      <c r="G1061" s="302"/>
    </row>
    <row r="1062" spans="1:7" s="489" customFormat="1" ht="13.5" customHeight="1" x14ac:dyDescent="0.3">
      <c r="A1062" s="486"/>
      <c r="B1062" s="486"/>
      <c r="C1062" s="487"/>
      <c r="D1062" s="486"/>
      <c r="E1062" s="488"/>
      <c r="F1062" s="302"/>
      <c r="G1062" s="302"/>
    </row>
    <row r="1063" spans="1:7" s="489" customFormat="1" ht="13.5" customHeight="1" x14ac:dyDescent="0.3">
      <c r="A1063" s="486"/>
      <c r="B1063" s="486"/>
      <c r="C1063" s="487"/>
      <c r="D1063" s="486"/>
      <c r="E1063" s="488"/>
      <c r="F1063" s="302"/>
      <c r="G1063" s="302"/>
    </row>
    <row r="1064" spans="1:7" s="489" customFormat="1" ht="13.5" customHeight="1" x14ac:dyDescent="0.3">
      <c r="A1064" s="486"/>
      <c r="B1064" s="486"/>
      <c r="C1064" s="487"/>
      <c r="D1064" s="486"/>
      <c r="E1064" s="488"/>
      <c r="F1064" s="302"/>
      <c r="G1064" s="302"/>
    </row>
    <row r="1065" spans="1:7" s="489" customFormat="1" ht="13.5" customHeight="1" x14ac:dyDescent="0.3">
      <c r="A1065" s="486"/>
      <c r="B1065" s="486"/>
      <c r="C1065" s="487"/>
      <c r="D1065" s="486"/>
      <c r="E1065" s="488"/>
      <c r="F1065" s="302"/>
      <c r="G1065" s="302"/>
    </row>
    <row r="1066" spans="1:7" s="489" customFormat="1" ht="13.5" customHeight="1" x14ac:dyDescent="0.3">
      <c r="A1066" s="486"/>
      <c r="B1066" s="486"/>
      <c r="C1066" s="487"/>
      <c r="D1066" s="486"/>
      <c r="E1066" s="488"/>
      <c r="F1066" s="302"/>
      <c r="G1066" s="302"/>
    </row>
    <row r="1067" spans="1:7" s="489" customFormat="1" ht="13.5" customHeight="1" x14ac:dyDescent="0.3">
      <c r="A1067" s="486"/>
      <c r="B1067" s="486"/>
      <c r="C1067" s="487"/>
      <c r="D1067" s="486"/>
      <c r="E1067" s="488"/>
      <c r="F1067" s="302"/>
      <c r="G1067" s="302"/>
    </row>
    <row r="1068" spans="1:7" s="489" customFormat="1" ht="13.5" customHeight="1" x14ac:dyDescent="0.3">
      <c r="A1068" s="486"/>
      <c r="B1068" s="486"/>
      <c r="C1068" s="487"/>
      <c r="D1068" s="486"/>
      <c r="E1068" s="488"/>
      <c r="F1068" s="302"/>
      <c r="G1068" s="302"/>
    </row>
    <row r="1069" spans="1:7" s="489" customFormat="1" ht="13.5" customHeight="1" x14ac:dyDescent="0.3">
      <c r="A1069" s="486"/>
      <c r="B1069" s="486"/>
      <c r="C1069" s="487"/>
      <c r="D1069" s="486"/>
      <c r="E1069" s="488"/>
      <c r="F1069" s="302"/>
      <c r="G1069" s="302"/>
    </row>
    <row r="1070" spans="1:7" s="489" customFormat="1" ht="13.5" customHeight="1" x14ac:dyDescent="0.3">
      <c r="A1070" s="486"/>
      <c r="B1070" s="486"/>
      <c r="C1070" s="487"/>
      <c r="D1070" s="486"/>
      <c r="E1070" s="488"/>
      <c r="F1070" s="302"/>
      <c r="G1070" s="302"/>
    </row>
    <row r="1071" spans="1:7" s="489" customFormat="1" ht="13.5" customHeight="1" x14ac:dyDescent="0.3">
      <c r="A1071" s="486"/>
      <c r="B1071" s="486"/>
      <c r="C1071" s="487"/>
      <c r="D1071" s="486"/>
      <c r="E1071" s="488"/>
      <c r="F1071" s="302"/>
      <c r="G1071" s="302"/>
    </row>
    <row r="1072" spans="1:7" s="489" customFormat="1" ht="13.5" customHeight="1" x14ac:dyDescent="0.3">
      <c r="A1072" s="486"/>
      <c r="B1072" s="486"/>
      <c r="C1072" s="487"/>
      <c r="D1072" s="486"/>
      <c r="E1072" s="488"/>
      <c r="F1072" s="302"/>
      <c r="G1072" s="302"/>
    </row>
    <row r="1073" spans="1:7" s="489" customFormat="1" ht="13.5" customHeight="1" x14ac:dyDescent="0.3">
      <c r="A1073" s="486"/>
      <c r="B1073" s="486"/>
      <c r="C1073" s="487"/>
      <c r="D1073" s="486"/>
      <c r="E1073" s="488"/>
      <c r="F1073" s="302"/>
      <c r="G1073" s="302"/>
    </row>
    <row r="1074" spans="1:7" s="489" customFormat="1" ht="13.5" customHeight="1" x14ac:dyDescent="0.3">
      <c r="A1074" s="486"/>
      <c r="B1074" s="486"/>
      <c r="C1074" s="487"/>
      <c r="D1074" s="486"/>
      <c r="E1074" s="488"/>
      <c r="F1074" s="302"/>
      <c r="G1074" s="302"/>
    </row>
    <row r="1075" spans="1:7" s="489" customFormat="1" ht="13.5" customHeight="1" x14ac:dyDescent="0.3">
      <c r="A1075" s="486"/>
      <c r="B1075" s="486"/>
      <c r="C1075" s="487"/>
      <c r="D1075" s="486"/>
      <c r="E1075" s="488"/>
      <c r="F1075" s="302"/>
      <c r="G1075" s="302"/>
    </row>
    <row r="1076" spans="1:7" s="489" customFormat="1" ht="13.5" customHeight="1" x14ac:dyDescent="0.3">
      <c r="A1076" s="486"/>
      <c r="B1076" s="486"/>
      <c r="C1076" s="487"/>
      <c r="D1076" s="486"/>
      <c r="E1076" s="488"/>
      <c r="F1076" s="302"/>
      <c r="G1076" s="302"/>
    </row>
    <row r="1077" spans="1:7" s="489" customFormat="1" ht="13.5" customHeight="1" x14ac:dyDescent="0.3">
      <c r="A1077" s="486"/>
      <c r="B1077" s="486"/>
      <c r="C1077" s="487"/>
      <c r="D1077" s="486"/>
      <c r="E1077" s="488"/>
      <c r="F1077" s="302"/>
      <c r="G1077" s="302"/>
    </row>
    <row r="1078" spans="1:7" s="489" customFormat="1" ht="13.5" customHeight="1" x14ac:dyDescent="0.3">
      <c r="A1078" s="486"/>
      <c r="B1078" s="486"/>
      <c r="C1078" s="487"/>
      <c r="D1078" s="486"/>
      <c r="E1078" s="488"/>
      <c r="F1078" s="302"/>
      <c r="G1078" s="302"/>
    </row>
    <row r="1079" spans="1:7" s="489" customFormat="1" ht="13.5" customHeight="1" x14ac:dyDescent="0.3">
      <c r="A1079" s="486"/>
      <c r="B1079" s="486"/>
      <c r="C1079" s="487"/>
      <c r="D1079" s="486"/>
      <c r="E1079" s="488"/>
      <c r="F1079" s="302"/>
      <c r="G1079" s="302"/>
    </row>
    <row r="1080" spans="1:7" s="489" customFormat="1" ht="13.5" customHeight="1" x14ac:dyDescent="0.3">
      <c r="A1080" s="486"/>
      <c r="B1080" s="486"/>
      <c r="C1080" s="487"/>
      <c r="D1080" s="486"/>
      <c r="E1080" s="488"/>
      <c r="F1080" s="302"/>
      <c r="G1080" s="302"/>
    </row>
    <row r="1081" spans="1:7" s="489" customFormat="1" ht="13.5" customHeight="1" x14ac:dyDescent="0.3">
      <c r="A1081" s="486"/>
      <c r="B1081" s="486"/>
      <c r="C1081" s="487"/>
      <c r="D1081" s="486"/>
      <c r="E1081" s="488"/>
      <c r="F1081" s="302"/>
      <c r="G1081" s="302"/>
    </row>
    <row r="1082" spans="1:7" s="489" customFormat="1" ht="13.5" customHeight="1" x14ac:dyDescent="0.3">
      <c r="A1082" s="486"/>
      <c r="B1082" s="486"/>
      <c r="C1082" s="487"/>
      <c r="D1082" s="486"/>
      <c r="E1082" s="488"/>
      <c r="F1082" s="302"/>
      <c r="G1082" s="302"/>
    </row>
    <row r="1083" spans="1:7" s="489" customFormat="1" ht="13.5" customHeight="1" x14ac:dyDescent="0.3">
      <c r="A1083" s="486"/>
      <c r="B1083" s="486"/>
      <c r="C1083" s="487"/>
      <c r="D1083" s="486"/>
      <c r="E1083" s="488"/>
      <c r="F1083" s="302"/>
      <c r="G1083" s="302"/>
    </row>
    <row r="1084" spans="1:7" s="489" customFormat="1" ht="13.5" customHeight="1" x14ac:dyDescent="0.3">
      <c r="A1084" s="486"/>
      <c r="B1084" s="486"/>
      <c r="C1084" s="487"/>
      <c r="D1084" s="486"/>
      <c r="E1084" s="488"/>
      <c r="F1084" s="302"/>
      <c r="G1084" s="302"/>
    </row>
    <row r="1085" spans="1:7" s="489" customFormat="1" ht="13.5" customHeight="1" x14ac:dyDescent="0.3">
      <c r="A1085" s="486"/>
      <c r="B1085" s="486"/>
      <c r="C1085" s="487"/>
      <c r="D1085" s="486"/>
      <c r="E1085" s="488"/>
      <c r="F1085" s="302"/>
      <c r="G1085" s="302"/>
    </row>
    <row r="1086" spans="1:7" s="489" customFormat="1" ht="13.5" customHeight="1" x14ac:dyDescent="0.3">
      <c r="A1086" s="486"/>
      <c r="B1086" s="486"/>
      <c r="C1086" s="487"/>
      <c r="D1086" s="486"/>
      <c r="E1086" s="488"/>
      <c r="F1086" s="302"/>
      <c r="G1086" s="302"/>
    </row>
    <row r="1087" spans="1:7" s="489" customFormat="1" ht="13.5" customHeight="1" x14ac:dyDescent="0.3">
      <c r="A1087" s="486"/>
      <c r="B1087" s="486"/>
      <c r="C1087" s="487"/>
      <c r="D1087" s="486"/>
      <c r="E1087" s="488"/>
      <c r="F1087" s="302"/>
      <c r="G1087" s="302"/>
    </row>
    <row r="1088" spans="1:7" s="489" customFormat="1" ht="13.5" customHeight="1" x14ac:dyDescent="0.3">
      <c r="A1088" s="486"/>
      <c r="B1088" s="486"/>
      <c r="C1088" s="487"/>
      <c r="D1088" s="486"/>
      <c r="E1088" s="488"/>
      <c r="F1088" s="302"/>
      <c r="G1088" s="302"/>
    </row>
    <row r="1089" spans="1:7" s="489" customFormat="1" ht="13.5" customHeight="1" x14ac:dyDescent="0.3">
      <c r="A1089" s="486"/>
      <c r="B1089" s="486"/>
      <c r="C1089" s="487"/>
      <c r="D1089" s="486"/>
      <c r="E1089" s="488"/>
      <c r="F1089" s="302"/>
      <c r="G1089" s="302"/>
    </row>
    <row r="1090" spans="1:7" s="489" customFormat="1" ht="13.5" customHeight="1" x14ac:dyDescent="0.3">
      <c r="A1090" s="486"/>
      <c r="B1090" s="486"/>
      <c r="C1090" s="487"/>
      <c r="D1090" s="486"/>
      <c r="E1090" s="488"/>
      <c r="F1090" s="302"/>
      <c r="G1090" s="302"/>
    </row>
    <row r="1091" spans="1:7" s="489" customFormat="1" ht="13.5" customHeight="1" x14ac:dyDescent="0.3">
      <c r="A1091" s="486"/>
      <c r="B1091" s="486"/>
      <c r="C1091" s="487"/>
      <c r="D1091" s="486"/>
      <c r="E1091" s="488"/>
      <c r="F1091" s="302"/>
      <c r="G1091" s="302"/>
    </row>
    <row r="1092" spans="1:7" s="489" customFormat="1" ht="13.5" customHeight="1" x14ac:dyDescent="0.3">
      <c r="A1092" s="486"/>
      <c r="B1092" s="486"/>
      <c r="C1092" s="487"/>
      <c r="D1092" s="486"/>
      <c r="E1092" s="488"/>
      <c r="F1092" s="302"/>
      <c r="G1092" s="302"/>
    </row>
    <row r="1093" spans="1:7" s="489" customFormat="1" ht="13.5" customHeight="1" x14ac:dyDescent="0.3">
      <c r="A1093" s="486"/>
      <c r="B1093" s="486"/>
      <c r="C1093" s="487"/>
      <c r="D1093" s="486"/>
      <c r="E1093" s="488"/>
      <c r="F1093" s="302"/>
      <c r="G1093" s="302"/>
    </row>
    <row r="1094" spans="1:7" s="489" customFormat="1" ht="13.5" customHeight="1" x14ac:dyDescent="0.3">
      <c r="A1094" s="486"/>
      <c r="B1094" s="486"/>
      <c r="C1094" s="487"/>
      <c r="D1094" s="486"/>
      <c r="E1094" s="488"/>
      <c r="F1094" s="302"/>
      <c r="G1094" s="302"/>
    </row>
    <row r="1095" spans="1:7" s="489" customFormat="1" ht="13.5" customHeight="1" x14ac:dyDescent="0.3">
      <c r="A1095" s="486"/>
      <c r="B1095" s="486"/>
      <c r="C1095" s="487"/>
      <c r="D1095" s="486"/>
      <c r="E1095" s="488"/>
      <c r="F1095" s="302"/>
      <c r="G1095" s="302"/>
    </row>
    <row r="1096" spans="1:7" s="489" customFormat="1" ht="13.5" customHeight="1" x14ac:dyDescent="0.3">
      <c r="A1096" s="486"/>
      <c r="B1096" s="486"/>
      <c r="C1096" s="487"/>
      <c r="D1096" s="486"/>
      <c r="E1096" s="488"/>
      <c r="F1096" s="302"/>
      <c r="G1096" s="302"/>
    </row>
    <row r="1097" spans="1:7" s="489" customFormat="1" ht="13.5" customHeight="1" x14ac:dyDescent="0.3">
      <c r="A1097" s="486"/>
      <c r="B1097" s="486"/>
      <c r="C1097" s="487"/>
      <c r="D1097" s="486"/>
      <c r="E1097" s="488"/>
      <c r="F1097" s="302"/>
      <c r="G1097" s="302"/>
    </row>
    <row r="1098" spans="1:7" s="489" customFormat="1" ht="13.5" customHeight="1" x14ac:dyDescent="0.3">
      <c r="A1098" s="486"/>
      <c r="B1098" s="486"/>
      <c r="C1098" s="487"/>
      <c r="D1098" s="486"/>
      <c r="E1098" s="488"/>
      <c r="F1098" s="302"/>
      <c r="G1098" s="302"/>
    </row>
    <row r="1099" spans="1:7" s="489" customFormat="1" ht="13.5" customHeight="1" x14ac:dyDescent="0.3">
      <c r="A1099" s="486"/>
      <c r="B1099" s="486"/>
      <c r="C1099" s="487"/>
      <c r="D1099" s="486"/>
      <c r="E1099" s="488"/>
      <c r="F1099" s="302"/>
      <c r="G1099" s="302"/>
    </row>
    <row r="1100" spans="1:7" s="489" customFormat="1" ht="13.5" customHeight="1" x14ac:dyDescent="0.3">
      <c r="A1100" s="486"/>
      <c r="B1100" s="486"/>
      <c r="C1100" s="487"/>
      <c r="D1100" s="486"/>
      <c r="E1100" s="488"/>
      <c r="F1100" s="302"/>
      <c r="G1100" s="302"/>
    </row>
    <row r="1101" spans="1:7" s="489" customFormat="1" ht="13.5" customHeight="1" x14ac:dyDescent="0.3">
      <c r="A1101" s="486"/>
      <c r="B1101" s="486"/>
      <c r="C1101" s="487"/>
      <c r="D1101" s="486"/>
      <c r="E1101" s="488"/>
      <c r="F1101" s="302"/>
      <c r="G1101" s="302"/>
    </row>
    <row r="1102" spans="1:7" s="489" customFormat="1" ht="13.5" customHeight="1" x14ac:dyDescent="0.3">
      <c r="A1102" s="486"/>
      <c r="B1102" s="486"/>
      <c r="C1102" s="487"/>
      <c r="D1102" s="486"/>
      <c r="E1102" s="488"/>
      <c r="F1102" s="302"/>
      <c r="G1102" s="302"/>
    </row>
    <row r="1103" spans="1:7" s="489" customFormat="1" ht="13.5" customHeight="1" x14ac:dyDescent="0.3">
      <c r="A1103" s="486"/>
      <c r="B1103" s="486"/>
      <c r="C1103" s="487"/>
      <c r="D1103" s="486"/>
      <c r="E1103" s="488"/>
      <c r="F1103" s="302"/>
      <c r="G1103" s="302"/>
    </row>
    <row r="1104" spans="1:7" s="489" customFormat="1" ht="13.5" customHeight="1" x14ac:dyDescent="0.3">
      <c r="A1104" s="486"/>
      <c r="B1104" s="486"/>
      <c r="C1104" s="487"/>
      <c r="D1104" s="486"/>
      <c r="E1104" s="488"/>
      <c r="F1104" s="302"/>
      <c r="G1104" s="302"/>
    </row>
    <row r="1105" spans="1:7" s="489" customFormat="1" ht="13.5" customHeight="1" x14ac:dyDescent="0.3">
      <c r="A1105" s="486"/>
      <c r="B1105" s="486"/>
      <c r="C1105" s="487"/>
      <c r="D1105" s="486"/>
      <c r="E1105" s="488"/>
      <c r="F1105" s="302"/>
      <c r="G1105" s="302"/>
    </row>
    <row r="1106" spans="1:7" s="489" customFormat="1" ht="13.5" customHeight="1" x14ac:dyDescent="0.3">
      <c r="A1106" s="486"/>
      <c r="B1106" s="486"/>
      <c r="C1106" s="487"/>
      <c r="D1106" s="486"/>
      <c r="E1106" s="488"/>
      <c r="F1106" s="302"/>
      <c r="G1106" s="302"/>
    </row>
    <row r="1107" spans="1:7" s="489" customFormat="1" ht="13.5" customHeight="1" x14ac:dyDescent="0.3">
      <c r="A1107" s="486"/>
      <c r="B1107" s="486"/>
      <c r="C1107" s="487"/>
      <c r="D1107" s="486"/>
      <c r="E1107" s="488"/>
      <c r="F1107" s="302"/>
      <c r="G1107" s="302"/>
    </row>
    <row r="1108" spans="1:7" s="489" customFormat="1" ht="13.5" customHeight="1" x14ac:dyDescent="0.3">
      <c r="A1108" s="486"/>
      <c r="B1108" s="486"/>
      <c r="C1108" s="487"/>
      <c r="D1108" s="486"/>
      <c r="E1108" s="488"/>
      <c r="F1108" s="302"/>
      <c r="G1108" s="302"/>
    </row>
    <row r="1109" spans="1:7" s="489" customFormat="1" ht="13.5" customHeight="1" x14ac:dyDescent="0.3">
      <c r="A1109" s="486"/>
      <c r="B1109" s="486"/>
      <c r="C1109" s="487"/>
      <c r="D1109" s="486"/>
      <c r="E1109" s="488"/>
      <c r="F1109" s="302"/>
      <c r="G1109" s="302"/>
    </row>
    <row r="1110" spans="1:7" s="489" customFormat="1" ht="13.5" customHeight="1" x14ac:dyDescent="0.3">
      <c r="A1110" s="486"/>
      <c r="B1110" s="486"/>
      <c r="C1110" s="487"/>
      <c r="D1110" s="486"/>
      <c r="E1110" s="488"/>
      <c r="F1110" s="302"/>
      <c r="G1110" s="302"/>
    </row>
    <row r="1111" spans="1:7" s="489" customFormat="1" ht="13.5" customHeight="1" x14ac:dyDescent="0.3">
      <c r="A1111" s="486"/>
      <c r="B1111" s="486"/>
      <c r="C1111" s="487"/>
      <c r="D1111" s="486"/>
      <c r="E1111" s="488"/>
      <c r="F1111" s="302"/>
      <c r="G1111" s="302"/>
    </row>
    <row r="1112" spans="1:7" s="489" customFormat="1" ht="13.5" customHeight="1" x14ac:dyDescent="0.3">
      <c r="A1112" s="486"/>
      <c r="B1112" s="486"/>
      <c r="C1112" s="487"/>
      <c r="D1112" s="486"/>
      <c r="E1112" s="488"/>
      <c r="F1112" s="302"/>
      <c r="G1112" s="302"/>
    </row>
    <row r="1113" spans="1:7" s="489" customFormat="1" ht="13.5" customHeight="1" x14ac:dyDescent="0.3">
      <c r="A1113" s="486"/>
      <c r="B1113" s="486"/>
      <c r="C1113" s="487"/>
      <c r="D1113" s="486"/>
      <c r="E1113" s="488"/>
      <c r="F1113" s="302"/>
      <c r="G1113" s="302"/>
    </row>
    <row r="1114" spans="1:7" s="489" customFormat="1" ht="13.5" customHeight="1" x14ac:dyDescent="0.3">
      <c r="A1114" s="486"/>
      <c r="B1114" s="486"/>
      <c r="C1114" s="487"/>
      <c r="D1114" s="486"/>
      <c r="E1114" s="488"/>
      <c r="F1114" s="302"/>
      <c r="G1114" s="302"/>
    </row>
    <row r="1115" spans="1:7" s="489" customFormat="1" ht="13.5" customHeight="1" x14ac:dyDescent="0.3">
      <c r="A1115" s="486"/>
      <c r="B1115" s="486"/>
      <c r="C1115" s="487"/>
      <c r="D1115" s="486"/>
      <c r="E1115" s="488"/>
      <c r="F1115" s="302"/>
      <c r="G1115" s="302"/>
    </row>
    <row r="1116" spans="1:7" s="489" customFormat="1" ht="13.5" customHeight="1" x14ac:dyDescent="0.3">
      <c r="A1116" s="486"/>
      <c r="B1116" s="486"/>
      <c r="C1116" s="487"/>
      <c r="D1116" s="486"/>
      <c r="E1116" s="488"/>
      <c r="F1116" s="302"/>
      <c r="G1116" s="302"/>
    </row>
    <row r="1117" spans="1:7" s="489" customFormat="1" ht="13.5" customHeight="1" x14ac:dyDescent="0.3">
      <c r="A1117" s="486"/>
      <c r="B1117" s="486"/>
      <c r="C1117" s="487"/>
      <c r="D1117" s="486"/>
      <c r="E1117" s="488"/>
      <c r="F1117" s="302"/>
      <c r="G1117" s="302"/>
    </row>
    <row r="1118" spans="1:7" s="489" customFormat="1" ht="13.5" customHeight="1" x14ac:dyDescent="0.3">
      <c r="A1118" s="486"/>
      <c r="B1118" s="486"/>
      <c r="C1118" s="487"/>
      <c r="D1118" s="486"/>
      <c r="E1118" s="488"/>
      <c r="F1118" s="302"/>
      <c r="G1118" s="302"/>
    </row>
    <row r="1119" spans="1:7" s="489" customFormat="1" ht="13.5" customHeight="1" x14ac:dyDescent="0.3">
      <c r="A1119" s="486"/>
      <c r="B1119" s="486"/>
      <c r="C1119" s="487"/>
      <c r="D1119" s="486"/>
      <c r="E1119" s="488"/>
      <c r="F1119" s="302"/>
      <c r="G1119" s="302"/>
    </row>
    <row r="1120" spans="1:7" s="489" customFormat="1" ht="13.5" customHeight="1" x14ac:dyDescent="0.3">
      <c r="A1120" s="486"/>
      <c r="B1120" s="486"/>
      <c r="C1120" s="487"/>
      <c r="D1120" s="486"/>
      <c r="E1120" s="488"/>
      <c r="F1120" s="302"/>
      <c r="G1120" s="302"/>
    </row>
    <row r="1121" spans="1:7" s="489" customFormat="1" ht="13.5" customHeight="1" x14ac:dyDescent="0.3">
      <c r="A1121" s="486"/>
      <c r="B1121" s="486"/>
      <c r="C1121" s="487"/>
      <c r="D1121" s="486"/>
      <c r="E1121" s="488"/>
      <c r="F1121" s="302"/>
      <c r="G1121" s="302"/>
    </row>
    <row r="1122" spans="1:7" s="489" customFormat="1" ht="13.5" customHeight="1" x14ac:dyDescent="0.3">
      <c r="A1122" s="486"/>
      <c r="B1122" s="486"/>
      <c r="C1122" s="487"/>
      <c r="D1122" s="486"/>
      <c r="E1122" s="488"/>
      <c r="F1122" s="302"/>
      <c r="G1122" s="302"/>
    </row>
    <row r="1123" spans="1:7" s="489" customFormat="1" ht="13.5" customHeight="1" x14ac:dyDescent="0.3">
      <c r="A1123" s="486"/>
      <c r="B1123" s="486"/>
      <c r="C1123" s="487"/>
      <c r="D1123" s="486"/>
      <c r="E1123" s="488"/>
      <c r="F1123" s="302"/>
      <c r="G1123" s="302"/>
    </row>
    <row r="1124" spans="1:7" s="489" customFormat="1" ht="13.5" customHeight="1" x14ac:dyDescent="0.3">
      <c r="A1124" s="486"/>
      <c r="B1124" s="486"/>
      <c r="C1124" s="487"/>
      <c r="D1124" s="486"/>
      <c r="E1124" s="488"/>
      <c r="F1124" s="302"/>
      <c r="G1124" s="302"/>
    </row>
    <row r="1125" spans="1:7" s="489" customFormat="1" ht="13.5" customHeight="1" x14ac:dyDescent="0.3">
      <c r="A1125" s="486"/>
      <c r="B1125" s="486"/>
      <c r="C1125" s="487"/>
      <c r="D1125" s="486"/>
      <c r="E1125" s="488"/>
      <c r="F1125" s="302"/>
      <c r="G1125" s="302"/>
    </row>
    <row r="1126" spans="1:7" s="489" customFormat="1" ht="13.5" customHeight="1" x14ac:dyDescent="0.3">
      <c r="A1126" s="486"/>
      <c r="B1126" s="486"/>
      <c r="C1126" s="487"/>
      <c r="D1126" s="486"/>
      <c r="E1126" s="488"/>
      <c r="F1126" s="302"/>
      <c r="G1126" s="302"/>
    </row>
    <row r="1127" spans="1:7" s="489" customFormat="1" ht="13.5" customHeight="1" x14ac:dyDescent="0.3">
      <c r="A1127" s="486"/>
      <c r="B1127" s="486"/>
      <c r="C1127" s="487"/>
      <c r="D1127" s="486"/>
      <c r="E1127" s="488"/>
      <c r="F1127" s="302"/>
      <c r="G1127" s="302"/>
    </row>
    <row r="1128" spans="1:7" s="489" customFormat="1" ht="13.5" customHeight="1" x14ac:dyDescent="0.3">
      <c r="A1128" s="486"/>
      <c r="B1128" s="486"/>
      <c r="C1128" s="487"/>
      <c r="D1128" s="486"/>
      <c r="E1128" s="488"/>
      <c r="F1128" s="302"/>
      <c r="G1128" s="302"/>
    </row>
    <row r="1129" spans="1:7" s="489" customFormat="1" ht="13.5" customHeight="1" x14ac:dyDescent="0.3">
      <c r="A1129" s="486"/>
      <c r="B1129" s="486"/>
      <c r="C1129" s="487"/>
      <c r="D1129" s="486"/>
      <c r="E1129" s="488"/>
      <c r="F1129" s="302"/>
      <c r="G1129" s="302"/>
    </row>
    <row r="1130" spans="1:7" s="489" customFormat="1" ht="13.5" customHeight="1" x14ac:dyDescent="0.3">
      <c r="A1130" s="486"/>
      <c r="B1130" s="486"/>
      <c r="C1130" s="487"/>
      <c r="D1130" s="486"/>
      <c r="E1130" s="488"/>
      <c r="F1130" s="302"/>
      <c r="G1130" s="302"/>
    </row>
    <row r="1131" spans="1:7" s="489" customFormat="1" ht="13.5" customHeight="1" x14ac:dyDescent="0.3">
      <c r="A1131" s="486"/>
      <c r="B1131" s="486"/>
      <c r="C1131" s="487"/>
      <c r="D1131" s="486"/>
      <c r="E1131" s="488"/>
      <c r="F1131" s="302"/>
      <c r="G1131" s="302"/>
    </row>
    <row r="1132" spans="1:7" s="489" customFormat="1" ht="13.5" customHeight="1" x14ac:dyDescent="0.3">
      <c r="A1132" s="486"/>
      <c r="B1132" s="486"/>
      <c r="C1132" s="487"/>
      <c r="D1132" s="486"/>
      <c r="E1132" s="488"/>
      <c r="F1132" s="302"/>
      <c r="G1132" s="302"/>
    </row>
    <row r="1133" spans="1:7" s="489" customFormat="1" ht="13.5" customHeight="1" x14ac:dyDescent="0.3">
      <c r="A1133" s="486"/>
      <c r="B1133" s="486"/>
      <c r="C1133" s="487"/>
      <c r="D1133" s="486"/>
      <c r="E1133" s="488"/>
      <c r="F1133" s="302"/>
      <c r="G1133" s="302"/>
    </row>
    <row r="1134" spans="1:7" s="489" customFormat="1" ht="13.5" customHeight="1" x14ac:dyDescent="0.3">
      <c r="A1134" s="486"/>
      <c r="B1134" s="486"/>
      <c r="C1134" s="487"/>
      <c r="D1134" s="486"/>
      <c r="E1134" s="488"/>
      <c r="F1134" s="302"/>
      <c r="G1134" s="302"/>
    </row>
    <row r="1135" spans="1:7" s="489" customFormat="1" ht="13.5" customHeight="1" x14ac:dyDescent="0.3">
      <c r="A1135" s="486"/>
      <c r="B1135" s="486"/>
      <c r="C1135" s="487"/>
      <c r="D1135" s="486"/>
      <c r="E1135" s="488"/>
      <c r="F1135" s="302"/>
      <c r="G1135" s="302"/>
    </row>
    <row r="1136" spans="1:7" s="489" customFormat="1" ht="13.5" customHeight="1" x14ac:dyDescent="0.3">
      <c r="A1136" s="486"/>
      <c r="B1136" s="486"/>
      <c r="C1136" s="487"/>
      <c r="D1136" s="486"/>
      <c r="E1136" s="488"/>
      <c r="F1136" s="302"/>
      <c r="G1136" s="302"/>
    </row>
    <row r="1137" spans="1:7" s="489" customFormat="1" ht="13.5" customHeight="1" x14ac:dyDescent="0.3">
      <c r="A1137" s="486"/>
      <c r="B1137" s="486"/>
      <c r="C1137" s="487"/>
      <c r="D1137" s="486"/>
      <c r="E1137" s="488"/>
      <c r="F1137" s="302"/>
      <c r="G1137" s="302"/>
    </row>
    <row r="1138" spans="1:7" s="489" customFormat="1" ht="13.5" customHeight="1" x14ac:dyDescent="0.3">
      <c r="A1138" s="486"/>
      <c r="B1138" s="486"/>
      <c r="C1138" s="487"/>
      <c r="D1138" s="486"/>
      <c r="E1138" s="488"/>
      <c r="F1138" s="302"/>
      <c r="G1138" s="302"/>
    </row>
    <row r="1139" spans="1:7" s="489" customFormat="1" ht="13.5" customHeight="1" x14ac:dyDescent="0.3">
      <c r="A1139" s="486"/>
      <c r="B1139" s="486"/>
      <c r="C1139" s="487"/>
      <c r="D1139" s="486"/>
      <c r="E1139" s="488"/>
      <c r="F1139" s="302"/>
      <c r="G1139" s="302"/>
    </row>
    <row r="1140" spans="1:7" s="489" customFormat="1" ht="13.5" customHeight="1" x14ac:dyDescent="0.3">
      <c r="A1140" s="486"/>
      <c r="B1140" s="486"/>
      <c r="C1140" s="487"/>
      <c r="D1140" s="486"/>
      <c r="E1140" s="488"/>
      <c r="F1140" s="302"/>
      <c r="G1140" s="302"/>
    </row>
    <row r="1141" spans="1:7" s="489" customFormat="1" ht="13.5" customHeight="1" x14ac:dyDescent="0.3">
      <c r="A1141" s="486"/>
      <c r="B1141" s="486"/>
      <c r="C1141" s="487"/>
      <c r="D1141" s="486"/>
      <c r="E1141" s="488"/>
      <c r="F1141" s="302"/>
      <c r="G1141" s="302"/>
    </row>
    <row r="1142" spans="1:7" s="489" customFormat="1" ht="13.5" customHeight="1" x14ac:dyDescent="0.3">
      <c r="A1142" s="486"/>
      <c r="B1142" s="486"/>
      <c r="C1142" s="487"/>
      <c r="D1142" s="486"/>
      <c r="E1142" s="488"/>
      <c r="F1142" s="302"/>
      <c r="G1142" s="302"/>
    </row>
    <row r="1143" spans="1:7" s="489" customFormat="1" ht="13.5" customHeight="1" x14ac:dyDescent="0.3">
      <c r="A1143" s="486"/>
      <c r="B1143" s="486"/>
      <c r="C1143" s="487"/>
      <c r="D1143" s="486"/>
      <c r="E1143" s="488"/>
      <c r="F1143" s="302"/>
      <c r="G1143" s="302"/>
    </row>
    <row r="1144" spans="1:7" s="489" customFormat="1" ht="13.5" customHeight="1" x14ac:dyDescent="0.3">
      <c r="A1144" s="486"/>
      <c r="B1144" s="486"/>
      <c r="C1144" s="487"/>
      <c r="D1144" s="486"/>
      <c r="E1144" s="488"/>
      <c r="F1144" s="302"/>
      <c r="G1144" s="302"/>
    </row>
    <row r="1145" spans="1:7" s="489" customFormat="1" ht="13.5" customHeight="1" x14ac:dyDescent="0.3">
      <c r="A1145" s="486"/>
      <c r="B1145" s="486"/>
      <c r="C1145" s="487"/>
      <c r="D1145" s="486"/>
      <c r="E1145" s="488"/>
      <c r="F1145" s="302"/>
      <c r="G1145" s="302"/>
    </row>
    <row r="1146" spans="1:7" s="489" customFormat="1" ht="13.5" customHeight="1" x14ac:dyDescent="0.3">
      <c r="A1146" s="486"/>
      <c r="B1146" s="486"/>
      <c r="C1146" s="487"/>
      <c r="D1146" s="486"/>
      <c r="E1146" s="488"/>
      <c r="F1146" s="302"/>
      <c r="G1146" s="302"/>
    </row>
    <row r="1147" spans="1:7" s="489" customFormat="1" ht="13.5" customHeight="1" x14ac:dyDescent="0.3">
      <c r="A1147" s="486"/>
      <c r="B1147" s="486"/>
      <c r="C1147" s="487"/>
      <c r="D1147" s="486"/>
      <c r="E1147" s="488"/>
      <c r="F1147" s="302"/>
      <c r="G1147" s="302"/>
    </row>
    <row r="1148" spans="1:7" s="489" customFormat="1" ht="13.5" customHeight="1" x14ac:dyDescent="0.3">
      <c r="A1148" s="486"/>
      <c r="B1148" s="486"/>
      <c r="C1148" s="487"/>
      <c r="D1148" s="486"/>
      <c r="E1148" s="488"/>
      <c r="F1148" s="302"/>
      <c r="G1148" s="302"/>
    </row>
    <row r="1149" spans="1:7" s="489" customFormat="1" ht="13.5" customHeight="1" x14ac:dyDescent="0.3">
      <c r="A1149" s="486"/>
      <c r="B1149" s="486"/>
      <c r="C1149" s="487"/>
      <c r="D1149" s="486"/>
      <c r="E1149" s="488"/>
      <c r="F1149" s="302"/>
      <c r="G1149" s="302"/>
    </row>
    <row r="1150" spans="1:7" s="489" customFormat="1" ht="13.5" customHeight="1" x14ac:dyDescent="0.3">
      <c r="A1150" s="486"/>
      <c r="B1150" s="486"/>
      <c r="C1150" s="487"/>
      <c r="D1150" s="486"/>
      <c r="E1150" s="488"/>
      <c r="F1150" s="302"/>
      <c r="G1150" s="302"/>
    </row>
    <row r="1151" spans="1:7" s="489" customFormat="1" ht="13.5" customHeight="1" x14ac:dyDescent="0.3">
      <c r="A1151" s="486"/>
      <c r="B1151" s="486"/>
      <c r="C1151" s="487"/>
      <c r="D1151" s="486"/>
      <c r="E1151" s="488"/>
      <c r="F1151" s="302"/>
      <c r="G1151" s="302"/>
    </row>
    <row r="1152" spans="1:7" s="489" customFormat="1" ht="13.5" customHeight="1" x14ac:dyDescent="0.3">
      <c r="A1152" s="486"/>
      <c r="B1152" s="486"/>
      <c r="C1152" s="487"/>
      <c r="D1152" s="486"/>
      <c r="E1152" s="488"/>
      <c r="F1152" s="302"/>
      <c r="G1152" s="302"/>
    </row>
    <row r="1153" spans="1:7" s="489" customFormat="1" ht="13.5" customHeight="1" x14ac:dyDescent="0.3">
      <c r="A1153" s="486"/>
      <c r="B1153" s="486"/>
      <c r="C1153" s="487"/>
      <c r="D1153" s="486"/>
      <c r="E1153" s="488"/>
      <c r="F1153" s="302"/>
      <c r="G1153" s="302"/>
    </row>
    <row r="1154" spans="1:7" s="489" customFormat="1" ht="13.5" customHeight="1" x14ac:dyDescent="0.3">
      <c r="A1154" s="486"/>
      <c r="B1154" s="486"/>
      <c r="C1154" s="487"/>
      <c r="D1154" s="486"/>
      <c r="E1154" s="488"/>
      <c r="F1154" s="302"/>
      <c r="G1154" s="302"/>
    </row>
    <row r="1155" spans="1:7" s="489" customFormat="1" ht="13.5" customHeight="1" x14ac:dyDescent="0.3">
      <c r="A1155" s="486"/>
      <c r="B1155" s="486"/>
      <c r="C1155" s="487"/>
      <c r="D1155" s="486"/>
      <c r="E1155" s="488"/>
      <c r="F1155" s="302"/>
      <c r="G1155" s="302"/>
    </row>
    <row r="1156" spans="1:7" s="489" customFormat="1" ht="13.5" customHeight="1" x14ac:dyDescent="0.3">
      <c r="A1156" s="486"/>
      <c r="B1156" s="486"/>
      <c r="C1156" s="487"/>
      <c r="D1156" s="486"/>
      <c r="E1156" s="488"/>
      <c r="F1156" s="302"/>
      <c r="G1156" s="302"/>
    </row>
    <row r="1157" spans="1:7" s="489" customFormat="1" ht="13.5" customHeight="1" x14ac:dyDescent="0.3">
      <c r="A1157" s="486"/>
      <c r="B1157" s="486"/>
      <c r="C1157" s="487"/>
      <c r="D1157" s="486"/>
      <c r="E1157" s="488"/>
      <c r="F1157" s="302"/>
      <c r="G1157" s="302"/>
    </row>
    <row r="1158" spans="1:7" s="489" customFormat="1" ht="13.5" customHeight="1" x14ac:dyDescent="0.3">
      <c r="A1158" s="486"/>
      <c r="B1158" s="486"/>
      <c r="C1158" s="487"/>
      <c r="D1158" s="486"/>
      <c r="E1158" s="488"/>
      <c r="F1158" s="302"/>
      <c r="G1158" s="302"/>
    </row>
    <row r="1159" spans="1:7" s="489" customFormat="1" ht="13.5" customHeight="1" x14ac:dyDescent="0.3">
      <c r="A1159" s="486"/>
      <c r="B1159" s="486"/>
      <c r="C1159" s="487"/>
      <c r="D1159" s="486"/>
      <c r="E1159" s="488"/>
      <c r="F1159" s="302"/>
      <c r="G1159" s="302"/>
    </row>
    <row r="1160" spans="1:7" s="489" customFormat="1" ht="13.5" customHeight="1" x14ac:dyDescent="0.3">
      <c r="A1160" s="486"/>
      <c r="B1160" s="486"/>
      <c r="C1160" s="487"/>
      <c r="D1160" s="486"/>
      <c r="E1160" s="488"/>
      <c r="F1160" s="302"/>
      <c r="G1160" s="302"/>
    </row>
    <row r="1161" spans="1:7" s="489" customFormat="1" ht="13.5" customHeight="1" x14ac:dyDescent="0.3">
      <c r="A1161" s="486"/>
      <c r="B1161" s="486"/>
      <c r="C1161" s="487"/>
      <c r="D1161" s="486"/>
      <c r="E1161" s="488"/>
      <c r="F1161" s="302"/>
      <c r="G1161" s="302"/>
    </row>
    <row r="1162" spans="1:7" s="489" customFormat="1" ht="13.5" customHeight="1" x14ac:dyDescent="0.3">
      <c r="A1162" s="486"/>
      <c r="B1162" s="486"/>
      <c r="C1162" s="487"/>
      <c r="D1162" s="486"/>
      <c r="E1162" s="488"/>
      <c r="F1162" s="302"/>
      <c r="G1162" s="302"/>
    </row>
    <row r="1163" spans="1:7" s="489" customFormat="1" ht="13.5" customHeight="1" x14ac:dyDescent="0.3">
      <c r="A1163" s="486"/>
      <c r="B1163" s="486"/>
      <c r="C1163" s="487"/>
      <c r="D1163" s="486"/>
      <c r="E1163" s="488"/>
      <c r="F1163" s="302"/>
      <c r="G1163" s="302"/>
    </row>
    <row r="1164" spans="1:7" s="489" customFormat="1" ht="13.5" customHeight="1" x14ac:dyDescent="0.3">
      <c r="A1164" s="486"/>
      <c r="B1164" s="486"/>
      <c r="C1164" s="487"/>
      <c r="D1164" s="486"/>
      <c r="E1164" s="488"/>
      <c r="F1164" s="302"/>
      <c r="G1164" s="302"/>
    </row>
    <row r="1165" spans="1:7" s="489" customFormat="1" ht="13.5" customHeight="1" x14ac:dyDescent="0.3">
      <c r="A1165" s="486"/>
      <c r="B1165" s="486"/>
      <c r="C1165" s="487"/>
      <c r="D1165" s="486"/>
      <c r="E1165" s="488"/>
      <c r="F1165" s="302"/>
      <c r="G1165" s="302"/>
    </row>
    <row r="1166" spans="1:7" s="489" customFormat="1" ht="13.5" customHeight="1" x14ac:dyDescent="0.3">
      <c r="A1166" s="486"/>
      <c r="B1166" s="486"/>
      <c r="C1166" s="487"/>
      <c r="D1166" s="486"/>
      <c r="E1166" s="488"/>
      <c r="F1166" s="302"/>
      <c r="G1166" s="302"/>
    </row>
    <row r="1167" spans="1:7" s="489" customFormat="1" ht="13.5" customHeight="1" x14ac:dyDescent="0.3">
      <c r="A1167" s="486"/>
      <c r="B1167" s="486"/>
      <c r="C1167" s="487"/>
      <c r="D1167" s="486"/>
      <c r="E1167" s="488"/>
      <c r="F1167" s="302"/>
      <c r="G1167" s="302"/>
    </row>
    <row r="1168" spans="1:7" s="489" customFormat="1" ht="13.5" customHeight="1" x14ac:dyDescent="0.3">
      <c r="A1168" s="486"/>
      <c r="B1168" s="486"/>
      <c r="C1168" s="487"/>
      <c r="D1168" s="486"/>
      <c r="E1168" s="488"/>
      <c r="F1168" s="302"/>
      <c r="G1168" s="302"/>
    </row>
    <row r="1169" spans="1:7" s="489" customFormat="1" ht="13.5" customHeight="1" x14ac:dyDescent="0.3">
      <c r="A1169" s="486"/>
      <c r="B1169" s="486"/>
      <c r="C1169" s="487"/>
      <c r="D1169" s="486"/>
      <c r="E1169" s="488"/>
      <c r="F1169" s="302"/>
      <c r="G1169" s="302"/>
    </row>
    <row r="1170" spans="1:7" s="489" customFormat="1" ht="13.5" customHeight="1" x14ac:dyDescent="0.3">
      <c r="A1170" s="486"/>
      <c r="B1170" s="486"/>
      <c r="C1170" s="487"/>
      <c r="D1170" s="486"/>
      <c r="E1170" s="488"/>
      <c r="F1170" s="302"/>
      <c r="G1170" s="302"/>
    </row>
    <row r="1171" spans="1:7" s="489" customFormat="1" ht="13.5" customHeight="1" x14ac:dyDescent="0.3">
      <c r="A1171" s="486"/>
      <c r="B1171" s="486"/>
      <c r="C1171" s="487"/>
      <c r="D1171" s="486"/>
      <c r="E1171" s="488"/>
      <c r="F1171" s="302"/>
      <c r="G1171" s="302"/>
    </row>
    <row r="1172" spans="1:7" s="489" customFormat="1" ht="13.5" customHeight="1" x14ac:dyDescent="0.3">
      <c r="A1172" s="486"/>
      <c r="B1172" s="486"/>
      <c r="C1172" s="487"/>
      <c r="D1172" s="486"/>
      <c r="E1172" s="488"/>
      <c r="F1172" s="302"/>
      <c r="G1172" s="302"/>
    </row>
    <row r="1173" spans="1:7" s="489" customFormat="1" ht="13.5" customHeight="1" x14ac:dyDescent="0.3">
      <c r="A1173" s="486"/>
      <c r="B1173" s="486"/>
      <c r="C1173" s="487"/>
      <c r="D1173" s="486"/>
      <c r="E1173" s="488"/>
      <c r="F1173" s="302"/>
      <c r="G1173" s="302"/>
    </row>
    <row r="1174" spans="1:7" s="489" customFormat="1" ht="13.5" customHeight="1" x14ac:dyDescent="0.3">
      <c r="A1174" s="486"/>
      <c r="B1174" s="486"/>
      <c r="C1174" s="487"/>
      <c r="D1174" s="486"/>
      <c r="E1174" s="488"/>
      <c r="F1174" s="302"/>
      <c r="G1174" s="302"/>
    </row>
    <row r="1175" spans="1:7" s="489" customFormat="1" ht="13.5" customHeight="1" x14ac:dyDescent="0.3">
      <c r="A1175" s="486"/>
      <c r="B1175" s="486"/>
      <c r="C1175" s="487"/>
      <c r="D1175" s="486"/>
      <c r="E1175" s="488"/>
      <c r="F1175" s="302"/>
      <c r="G1175" s="302"/>
    </row>
    <row r="1176" spans="1:7" s="489" customFormat="1" ht="13.5" customHeight="1" x14ac:dyDescent="0.3">
      <c r="A1176" s="486"/>
      <c r="B1176" s="486"/>
      <c r="C1176" s="487"/>
      <c r="D1176" s="486"/>
      <c r="E1176" s="488"/>
      <c r="F1176" s="302"/>
      <c r="G1176" s="302"/>
    </row>
    <row r="1177" spans="1:7" s="489" customFormat="1" ht="13.5" customHeight="1" x14ac:dyDescent="0.3">
      <c r="A1177" s="486"/>
      <c r="B1177" s="486"/>
      <c r="C1177" s="487"/>
      <c r="D1177" s="486"/>
      <c r="E1177" s="488"/>
      <c r="F1177" s="302"/>
      <c r="G1177" s="302"/>
    </row>
    <row r="1178" spans="1:7" s="489" customFormat="1" ht="13.5" customHeight="1" x14ac:dyDescent="0.3">
      <c r="A1178" s="486"/>
      <c r="B1178" s="486"/>
      <c r="C1178" s="487"/>
      <c r="D1178" s="486"/>
      <c r="E1178" s="488"/>
      <c r="F1178" s="302"/>
      <c r="G1178" s="302"/>
    </row>
    <row r="1179" spans="1:7" s="489" customFormat="1" ht="13.5" customHeight="1" x14ac:dyDescent="0.3">
      <c r="A1179" s="486"/>
      <c r="B1179" s="486"/>
      <c r="C1179" s="487"/>
      <c r="D1179" s="486"/>
      <c r="E1179" s="488"/>
      <c r="F1179" s="302"/>
      <c r="G1179" s="302"/>
    </row>
    <row r="1180" spans="1:7" s="489" customFormat="1" ht="13.5" customHeight="1" x14ac:dyDescent="0.3">
      <c r="A1180" s="486"/>
      <c r="B1180" s="486"/>
      <c r="C1180" s="487"/>
      <c r="D1180" s="486"/>
      <c r="E1180" s="488"/>
      <c r="F1180" s="302"/>
      <c r="G1180" s="302"/>
    </row>
    <row r="1181" spans="1:7" s="489" customFormat="1" ht="13.5" customHeight="1" x14ac:dyDescent="0.3">
      <c r="A1181" s="486"/>
      <c r="B1181" s="486"/>
      <c r="C1181" s="487"/>
      <c r="D1181" s="486"/>
      <c r="E1181" s="488"/>
      <c r="F1181" s="302"/>
      <c r="G1181" s="302"/>
    </row>
    <row r="1182" spans="1:7" s="489" customFormat="1" ht="13.5" customHeight="1" x14ac:dyDescent="0.3">
      <c r="A1182" s="486"/>
      <c r="B1182" s="486"/>
      <c r="C1182" s="487"/>
      <c r="D1182" s="486"/>
      <c r="E1182" s="488"/>
      <c r="F1182" s="302"/>
      <c r="G1182" s="302"/>
    </row>
    <row r="1183" spans="1:7" s="489" customFormat="1" ht="13.5" customHeight="1" x14ac:dyDescent="0.3">
      <c r="A1183" s="486"/>
      <c r="B1183" s="486"/>
      <c r="C1183" s="487"/>
      <c r="D1183" s="486"/>
      <c r="E1183" s="488"/>
      <c r="F1183" s="302"/>
      <c r="G1183" s="302"/>
    </row>
    <row r="1184" spans="1:7" s="489" customFormat="1" ht="13.5" customHeight="1" x14ac:dyDescent="0.3">
      <c r="A1184" s="486"/>
      <c r="B1184" s="486"/>
      <c r="C1184" s="487"/>
      <c r="D1184" s="486"/>
      <c r="E1184" s="488"/>
      <c r="F1184" s="302"/>
      <c r="G1184" s="302"/>
    </row>
    <row r="1185" spans="1:7" s="489" customFormat="1" ht="13.5" customHeight="1" x14ac:dyDescent="0.3">
      <c r="A1185" s="486"/>
      <c r="B1185" s="486"/>
      <c r="C1185" s="487"/>
      <c r="D1185" s="486"/>
      <c r="E1185" s="488"/>
      <c r="F1185" s="302"/>
      <c r="G1185" s="302"/>
    </row>
    <row r="1186" spans="1:7" s="489" customFormat="1" ht="13.5" customHeight="1" x14ac:dyDescent="0.3">
      <c r="A1186" s="486"/>
      <c r="B1186" s="486"/>
      <c r="C1186" s="487"/>
      <c r="D1186" s="486"/>
      <c r="E1186" s="488"/>
      <c r="F1186" s="302"/>
      <c r="G1186" s="302"/>
    </row>
    <row r="1187" spans="1:7" s="489" customFormat="1" ht="13.5" customHeight="1" x14ac:dyDescent="0.3">
      <c r="A1187" s="486"/>
      <c r="B1187" s="486"/>
      <c r="C1187" s="487"/>
      <c r="D1187" s="486"/>
      <c r="E1187" s="488"/>
      <c r="F1187" s="302"/>
      <c r="G1187" s="302"/>
    </row>
    <row r="1188" spans="1:7" s="489" customFormat="1" ht="13.5" customHeight="1" x14ac:dyDescent="0.3">
      <c r="A1188" s="486"/>
      <c r="B1188" s="486"/>
      <c r="C1188" s="487"/>
      <c r="D1188" s="486"/>
      <c r="E1188" s="488"/>
      <c r="F1188" s="302"/>
      <c r="G1188" s="302"/>
    </row>
    <row r="1189" spans="1:7" s="489" customFormat="1" ht="13.5" customHeight="1" x14ac:dyDescent="0.3">
      <c r="A1189" s="486"/>
      <c r="B1189" s="486"/>
      <c r="C1189" s="487"/>
      <c r="D1189" s="486"/>
      <c r="E1189" s="488"/>
      <c r="F1189" s="302"/>
      <c r="G1189" s="302"/>
    </row>
    <row r="1190" spans="1:7" s="489" customFormat="1" ht="13.5" customHeight="1" x14ac:dyDescent="0.3">
      <c r="A1190" s="486"/>
      <c r="B1190" s="486"/>
      <c r="C1190" s="487"/>
      <c r="D1190" s="486"/>
      <c r="E1190" s="488"/>
      <c r="F1190" s="302"/>
      <c r="G1190" s="302"/>
    </row>
    <row r="1191" spans="1:7" s="489" customFormat="1" ht="13.5" customHeight="1" x14ac:dyDescent="0.3">
      <c r="A1191" s="486"/>
      <c r="B1191" s="486"/>
      <c r="C1191" s="487"/>
      <c r="D1191" s="486"/>
      <c r="E1191" s="488"/>
      <c r="F1191" s="302"/>
      <c r="G1191" s="302"/>
    </row>
    <row r="1192" spans="1:7" s="489" customFormat="1" ht="13.5" customHeight="1" x14ac:dyDescent="0.3">
      <c r="A1192" s="486"/>
      <c r="B1192" s="486"/>
      <c r="C1192" s="487"/>
      <c r="D1192" s="486"/>
      <c r="E1192" s="488"/>
      <c r="F1192" s="302"/>
      <c r="G1192" s="302"/>
    </row>
    <row r="1193" spans="1:7" s="489" customFormat="1" ht="13.5" customHeight="1" x14ac:dyDescent="0.3">
      <c r="A1193" s="486"/>
      <c r="B1193" s="486"/>
      <c r="C1193" s="487"/>
      <c r="D1193" s="486"/>
      <c r="E1193" s="488"/>
      <c r="F1193" s="302"/>
      <c r="G1193" s="302"/>
    </row>
    <row r="1194" spans="1:7" s="489" customFormat="1" ht="13.5" customHeight="1" x14ac:dyDescent="0.3">
      <c r="A1194" s="486"/>
      <c r="B1194" s="486"/>
      <c r="C1194" s="487"/>
      <c r="D1194" s="486"/>
      <c r="E1194" s="488"/>
      <c r="F1194" s="302"/>
      <c r="G1194" s="302"/>
    </row>
    <row r="1195" spans="1:7" s="489" customFormat="1" ht="13.5" customHeight="1" x14ac:dyDescent="0.3">
      <c r="A1195" s="486"/>
      <c r="B1195" s="486"/>
      <c r="C1195" s="487"/>
      <c r="D1195" s="486"/>
      <c r="E1195" s="488"/>
      <c r="F1195" s="302"/>
      <c r="G1195" s="302"/>
    </row>
    <row r="1196" spans="1:7" s="489" customFormat="1" ht="13.5" customHeight="1" x14ac:dyDescent="0.3">
      <c r="A1196" s="486"/>
      <c r="B1196" s="486"/>
      <c r="C1196" s="487"/>
      <c r="D1196" s="486"/>
      <c r="E1196" s="488"/>
      <c r="F1196" s="302"/>
      <c r="G1196" s="302"/>
    </row>
    <row r="1197" spans="1:7" s="489" customFormat="1" ht="13.5" customHeight="1" x14ac:dyDescent="0.3">
      <c r="A1197" s="486"/>
      <c r="B1197" s="486"/>
      <c r="C1197" s="487"/>
      <c r="D1197" s="486"/>
      <c r="E1197" s="488"/>
      <c r="F1197" s="302"/>
      <c r="G1197" s="302"/>
    </row>
    <row r="1198" spans="1:7" s="489" customFormat="1" ht="13.5" customHeight="1" x14ac:dyDescent="0.3">
      <c r="A1198" s="486"/>
      <c r="B1198" s="486"/>
      <c r="C1198" s="487"/>
      <c r="D1198" s="486"/>
      <c r="E1198" s="488"/>
      <c r="F1198" s="302"/>
      <c r="G1198" s="302"/>
    </row>
    <row r="1199" spans="1:7" s="489" customFormat="1" ht="13.5" customHeight="1" x14ac:dyDescent="0.3">
      <c r="A1199" s="486"/>
      <c r="B1199" s="486"/>
      <c r="C1199" s="487"/>
      <c r="D1199" s="486"/>
      <c r="E1199" s="488"/>
      <c r="F1199" s="302"/>
      <c r="G1199" s="302"/>
    </row>
    <row r="1200" spans="1:7" s="489" customFormat="1" ht="13.5" customHeight="1" x14ac:dyDescent="0.3">
      <c r="A1200" s="486"/>
      <c r="B1200" s="486"/>
      <c r="C1200" s="487"/>
      <c r="D1200" s="486"/>
      <c r="E1200" s="488"/>
      <c r="F1200" s="302"/>
      <c r="G1200" s="302"/>
    </row>
    <row r="1201" spans="1:7" s="489" customFormat="1" ht="13.5" customHeight="1" x14ac:dyDescent="0.3">
      <c r="A1201" s="486"/>
      <c r="B1201" s="486"/>
      <c r="C1201" s="487"/>
      <c r="D1201" s="486"/>
      <c r="E1201" s="488"/>
      <c r="F1201" s="302"/>
      <c r="G1201" s="302"/>
    </row>
    <row r="1202" spans="1:7" s="489" customFormat="1" ht="13.5" customHeight="1" x14ac:dyDescent="0.3">
      <c r="A1202" s="486"/>
      <c r="B1202" s="486"/>
      <c r="C1202" s="487"/>
      <c r="D1202" s="486"/>
      <c r="E1202" s="488"/>
      <c r="F1202" s="302"/>
      <c r="G1202" s="302"/>
    </row>
    <row r="1203" spans="1:7" s="489" customFormat="1" ht="13.5" customHeight="1" x14ac:dyDescent="0.3">
      <c r="A1203" s="486"/>
      <c r="B1203" s="486"/>
      <c r="C1203" s="487"/>
      <c r="D1203" s="486"/>
      <c r="E1203" s="488"/>
      <c r="F1203" s="302"/>
      <c r="G1203" s="302"/>
    </row>
    <row r="1204" spans="1:7" s="489" customFormat="1" ht="13.5" customHeight="1" x14ac:dyDescent="0.3">
      <c r="A1204" s="486"/>
      <c r="B1204" s="486"/>
      <c r="C1204" s="487"/>
      <c r="D1204" s="486"/>
      <c r="E1204" s="488"/>
      <c r="F1204" s="302"/>
      <c r="G1204" s="302"/>
    </row>
    <row r="1205" spans="1:7" s="489" customFormat="1" ht="13.5" customHeight="1" x14ac:dyDescent="0.3">
      <c r="A1205" s="486"/>
      <c r="B1205" s="486"/>
      <c r="C1205" s="487"/>
      <c r="D1205" s="486"/>
      <c r="E1205" s="488"/>
      <c r="F1205" s="302"/>
      <c r="G1205" s="302"/>
    </row>
    <row r="1206" spans="1:7" s="489" customFormat="1" ht="13.5" customHeight="1" x14ac:dyDescent="0.3">
      <c r="A1206" s="486"/>
      <c r="B1206" s="486"/>
      <c r="C1206" s="487"/>
      <c r="D1206" s="486"/>
      <c r="E1206" s="488"/>
      <c r="F1206" s="302"/>
      <c r="G1206" s="302"/>
    </row>
    <row r="1207" spans="1:7" s="489" customFormat="1" ht="13.5" customHeight="1" x14ac:dyDescent="0.3">
      <c r="A1207" s="486"/>
      <c r="B1207" s="486"/>
      <c r="C1207" s="487"/>
      <c r="D1207" s="486"/>
      <c r="E1207" s="488"/>
      <c r="F1207" s="302"/>
      <c r="G1207" s="302"/>
    </row>
    <row r="1208" spans="1:7" s="489" customFormat="1" ht="13.5" customHeight="1" x14ac:dyDescent="0.3">
      <c r="A1208" s="486"/>
      <c r="B1208" s="486"/>
      <c r="C1208" s="487"/>
      <c r="D1208" s="486"/>
      <c r="E1208" s="488"/>
      <c r="F1208" s="302"/>
      <c r="G1208" s="302"/>
    </row>
    <row r="1209" spans="1:7" s="489" customFormat="1" ht="13.5" customHeight="1" x14ac:dyDescent="0.3">
      <c r="A1209" s="486"/>
      <c r="B1209" s="486"/>
      <c r="C1209" s="487"/>
      <c r="D1209" s="486"/>
      <c r="E1209" s="488"/>
      <c r="F1209" s="302"/>
      <c r="G1209" s="302"/>
    </row>
    <row r="1210" spans="1:7" s="489" customFormat="1" ht="13.5" customHeight="1" x14ac:dyDescent="0.3">
      <c r="A1210" s="486"/>
      <c r="B1210" s="486"/>
      <c r="C1210" s="487"/>
      <c r="D1210" s="486"/>
      <c r="E1210" s="488"/>
      <c r="F1210" s="302"/>
      <c r="G1210" s="302"/>
    </row>
    <row r="1211" spans="1:7" s="489" customFormat="1" ht="13.5" customHeight="1" x14ac:dyDescent="0.3">
      <c r="A1211" s="486"/>
      <c r="B1211" s="486"/>
      <c r="C1211" s="487"/>
      <c r="D1211" s="486"/>
      <c r="E1211" s="488"/>
      <c r="F1211" s="302"/>
      <c r="G1211" s="302"/>
    </row>
    <row r="1212" spans="1:7" s="489" customFormat="1" ht="13.5" customHeight="1" x14ac:dyDescent="0.3">
      <c r="A1212" s="486"/>
      <c r="B1212" s="486"/>
      <c r="C1212" s="487"/>
      <c r="D1212" s="486"/>
      <c r="E1212" s="488"/>
      <c r="F1212" s="302"/>
      <c r="G1212" s="302"/>
    </row>
    <row r="1213" spans="1:7" s="489" customFormat="1" ht="13.5" customHeight="1" x14ac:dyDescent="0.3">
      <c r="A1213" s="486"/>
      <c r="B1213" s="486"/>
      <c r="C1213" s="487"/>
      <c r="D1213" s="486"/>
      <c r="E1213" s="488"/>
      <c r="F1213" s="302"/>
      <c r="G1213" s="302"/>
    </row>
    <row r="1214" spans="1:7" s="489" customFormat="1" ht="13.5" customHeight="1" x14ac:dyDescent="0.3">
      <c r="A1214" s="486"/>
      <c r="B1214" s="486"/>
      <c r="C1214" s="487"/>
      <c r="D1214" s="486"/>
      <c r="E1214" s="488"/>
      <c r="F1214" s="302"/>
      <c r="G1214" s="302"/>
    </row>
    <row r="1215" spans="1:7" s="489" customFormat="1" ht="13.5" customHeight="1" x14ac:dyDescent="0.3">
      <c r="A1215" s="486"/>
      <c r="B1215" s="486"/>
      <c r="C1215" s="487"/>
      <c r="D1215" s="486"/>
      <c r="E1215" s="488"/>
      <c r="F1215" s="302"/>
      <c r="G1215" s="302"/>
    </row>
    <row r="1216" spans="1:7" s="489" customFormat="1" ht="13.5" customHeight="1" x14ac:dyDescent="0.3">
      <c r="A1216" s="486"/>
      <c r="B1216" s="486"/>
      <c r="C1216" s="487"/>
      <c r="D1216" s="486"/>
      <c r="E1216" s="488"/>
      <c r="F1216" s="302"/>
      <c r="G1216" s="302"/>
    </row>
    <row r="1217" spans="1:7" s="489" customFormat="1" ht="13.5" customHeight="1" x14ac:dyDescent="0.3">
      <c r="A1217" s="486"/>
      <c r="B1217" s="486"/>
      <c r="C1217" s="487"/>
      <c r="D1217" s="486"/>
      <c r="E1217" s="488"/>
      <c r="F1217" s="302"/>
      <c r="G1217" s="302"/>
    </row>
    <row r="1218" spans="1:7" s="489" customFormat="1" ht="13.5" customHeight="1" x14ac:dyDescent="0.3">
      <c r="A1218" s="486"/>
      <c r="B1218" s="486"/>
      <c r="C1218" s="487"/>
      <c r="D1218" s="486"/>
      <c r="E1218" s="488"/>
      <c r="F1218" s="302"/>
      <c r="G1218" s="302"/>
    </row>
    <row r="1219" spans="1:7" s="489" customFormat="1" ht="13.5" customHeight="1" x14ac:dyDescent="0.3">
      <c r="A1219" s="486"/>
      <c r="B1219" s="486"/>
      <c r="C1219" s="487"/>
      <c r="D1219" s="486"/>
      <c r="E1219" s="488"/>
      <c r="F1219" s="302"/>
      <c r="G1219" s="302"/>
    </row>
    <row r="1220" spans="1:7" s="489" customFormat="1" ht="13.5" customHeight="1" x14ac:dyDescent="0.3">
      <c r="A1220" s="486"/>
      <c r="B1220" s="486"/>
      <c r="C1220" s="487"/>
      <c r="D1220" s="486"/>
      <c r="E1220" s="488"/>
      <c r="F1220" s="302"/>
      <c r="G1220" s="302"/>
    </row>
    <row r="1221" spans="1:7" s="489" customFormat="1" ht="13.5" customHeight="1" x14ac:dyDescent="0.3">
      <c r="A1221" s="486"/>
      <c r="B1221" s="486"/>
      <c r="C1221" s="487"/>
      <c r="D1221" s="486"/>
      <c r="E1221" s="488"/>
      <c r="F1221" s="302"/>
      <c r="G1221" s="302"/>
    </row>
    <row r="1222" spans="1:7" s="489" customFormat="1" ht="13.5" customHeight="1" x14ac:dyDescent="0.3">
      <c r="A1222" s="486"/>
      <c r="B1222" s="486"/>
      <c r="C1222" s="487"/>
      <c r="D1222" s="486"/>
      <c r="E1222" s="488"/>
      <c r="F1222" s="302"/>
      <c r="G1222" s="302"/>
    </row>
    <row r="1223" spans="1:7" s="489" customFormat="1" ht="13.5" customHeight="1" x14ac:dyDescent="0.3">
      <c r="A1223" s="486"/>
      <c r="B1223" s="486"/>
      <c r="C1223" s="487"/>
      <c r="D1223" s="486"/>
      <c r="E1223" s="488"/>
      <c r="F1223" s="302"/>
      <c r="G1223" s="302"/>
    </row>
    <row r="1224" spans="1:7" s="489" customFormat="1" ht="13.5" customHeight="1" x14ac:dyDescent="0.3">
      <c r="A1224" s="486"/>
      <c r="B1224" s="486"/>
      <c r="C1224" s="487"/>
      <c r="D1224" s="486"/>
      <c r="E1224" s="488"/>
      <c r="F1224" s="302"/>
      <c r="G1224" s="302"/>
    </row>
    <row r="1225" spans="1:7" s="489" customFormat="1" ht="13.5" customHeight="1" x14ac:dyDescent="0.3">
      <c r="A1225" s="486"/>
      <c r="B1225" s="486"/>
      <c r="C1225" s="487"/>
      <c r="D1225" s="486"/>
      <c r="E1225" s="488"/>
      <c r="F1225" s="302"/>
      <c r="G1225" s="302"/>
    </row>
    <row r="1226" spans="1:7" s="489" customFormat="1" ht="13.5" customHeight="1" x14ac:dyDescent="0.3">
      <c r="A1226" s="486"/>
      <c r="B1226" s="486"/>
      <c r="C1226" s="487"/>
      <c r="D1226" s="486"/>
      <c r="E1226" s="488"/>
      <c r="F1226" s="302"/>
      <c r="G1226" s="302"/>
    </row>
    <row r="1227" spans="1:7" s="489" customFormat="1" ht="13.5" customHeight="1" x14ac:dyDescent="0.3">
      <c r="A1227" s="486"/>
      <c r="B1227" s="486"/>
      <c r="C1227" s="487"/>
      <c r="D1227" s="486"/>
      <c r="E1227" s="488"/>
      <c r="F1227" s="302"/>
      <c r="G1227" s="302"/>
    </row>
    <row r="1228" spans="1:7" s="489" customFormat="1" ht="13.5" customHeight="1" x14ac:dyDescent="0.3">
      <c r="A1228" s="486"/>
      <c r="B1228" s="486"/>
      <c r="C1228" s="487"/>
      <c r="D1228" s="486"/>
      <c r="E1228" s="488"/>
      <c r="F1228" s="302"/>
      <c r="G1228" s="302"/>
    </row>
    <row r="1229" spans="1:7" s="489" customFormat="1" ht="13.5" customHeight="1" x14ac:dyDescent="0.3">
      <c r="A1229" s="486"/>
      <c r="B1229" s="486"/>
      <c r="C1229" s="487"/>
      <c r="D1229" s="486"/>
      <c r="E1229" s="488"/>
      <c r="F1229" s="302"/>
      <c r="G1229" s="302"/>
    </row>
    <row r="1230" spans="1:7" s="489" customFormat="1" ht="13.5" customHeight="1" x14ac:dyDescent="0.3">
      <c r="A1230" s="486"/>
      <c r="B1230" s="486"/>
      <c r="C1230" s="487"/>
      <c r="D1230" s="486"/>
      <c r="E1230" s="488"/>
      <c r="F1230" s="302"/>
      <c r="G1230" s="302"/>
    </row>
    <row r="1231" spans="1:7" s="489" customFormat="1" ht="13.5" customHeight="1" x14ac:dyDescent="0.3">
      <c r="A1231" s="486"/>
      <c r="B1231" s="486"/>
      <c r="C1231" s="487"/>
      <c r="D1231" s="486"/>
      <c r="E1231" s="488"/>
      <c r="F1231" s="302"/>
      <c r="G1231" s="302"/>
    </row>
    <row r="1232" spans="1:7" s="489" customFormat="1" ht="13.5" customHeight="1" x14ac:dyDescent="0.3">
      <c r="A1232" s="486"/>
      <c r="B1232" s="486"/>
      <c r="C1232" s="487"/>
      <c r="D1232" s="486"/>
      <c r="E1232" s="488"/>
      <c r="F1232" s="302"/>
      <c r="G1232" s="302"/>
    </row>
    <row r="1233" spans="1:7" s="489" customFormat="1" ht="13.5" customHeight="1" x14ac:dyDescent="0.3">
      <c r="A1233" s="486"/>
      <c r="B1233" s="486"/>
      <c r="C1233" s="487"/>
      <c r="D1233" s="486"/>
      <c r="E1233" s="488"/>
      <c r="F1233" s="302"/>
      <c r="G1233" s="302"/>
    </row>
    <row r="1234" spans="1:7" s="489" customFormat="1" ht="13.5" customHeight="1" x14ac:dyDescent="0.3">
      <c r="A1234" s="486"/>
      <c r="B1234" s="486"/>
      <c r="C1234" s="487"/>
      <c r="D1234" s="486"/>
      <c r="E1234" s="488"/>
      <c r="F1234" s="302"/>
      <c r="G1234" s="302"/>
    </row>
    <row r="1235" spans="1:7" s="489" customFormat="1" ht="13.5" customHeight="1" x14ac:dyDescent="0.3">
      <c r="A1235" s="486"/>
      <c r="B1235" s="486"/>
      <c r="C1235" s="487"/>
      <c r="D1235" s="486"/>
      <c r="E1235" s="488"/>
      <c r="F1235" s="302"/>
      <c r="G1235" s="302"/>
    </row>
    <row r="1236" spans="1:7" s="489" customFormat="1" ht="13.5" customHeight="1" x14ac:dyDescent="0.3">
      <c r="A1236" s="486"/>
      <c r="B1236" s="486"/>
      <c r="C1236" s="487"/>
      <c r="D1236" s="486"/>
      <c r="E1236" s="488"/>
      <c r="F1236" s="302"/>
      <c r="G1236" s="302"/>
    </row>
    <row r="1237" spans="1:7" s="489" customFormat="1" ht="13.5" customHeight="1" x14ac:dyDescent="0.3">
      <c r="A1237" s="486"/>
      <c r="B1237" s="486"/>
      <c r="C1237" s="487"/>
      <c r="D1237" s="486"/>
      <c r="E1237" s="488"/>
      <c r="F1237" s="302"/>
      <c r="G1237" s="302"/>
    </row>
    <row r="1238" spans="1:7" s="489" customFormat="1" ht="13.5" customHeight="1" x14ac:dyDescent="0.3">
      <c r="A1238" s="486"/>
      <c r="B1238" s="486"/>
      <c r="C1238" s="487"/>
      <c r="D1238" s="486"/>
      <c r="E1238" s="488"/>
      <c r="F1238" s="302"/>
      <c r="G1238" s="302"/>
    </row>
    <row r="1239" spans="1:7" s="489" customFormat="1" ht="13.5" customHeight="1" x14ac:dyDescent="0.3">
      <c r="A1239" s="486"/>
      <c r="B1239" s="486"/>
      <c r="C1239" s="487"/>
      <c r="D1239" s="486"/>
      <c r="E1239" s="488"/>
      <c r="F1239" s="302"/>
      <c r="G1239" s="302"/>
    </row>
    <row r="1240" spans="1:7" s="489" customFormat="1" ht="13.5" customHeight="1" x14ac:dyDescent="0.3">
      <c r="A1240" s="486"/>
      <c r="B1240" s="486"/>
      <c r="C1240" s="487"/>
      <c r="D1240" s="486"/>
      <c r="E1240" s="488"/>
      <c r="F1240" s="302"/>
      <c r="G1240" s="302"/>
    </row>
    <row r="1241" spans="1:7" s="489" customFormat="1" ht="13.5" customHeight="1" x14ac:dyDescent="0.3">
      <c r="A1241" s="486"/>
      <c r="B1241" s="486"/>
      <c r="C1241" s="487"/>
      <c r="D1241" s="486"/>
      <c r="E1241" s="488"/>
      <c r="F1241" s="302"/>
      <c r="G1241" s="302"/>
    </row>
    <row r="1242" spans="1:7" s="489" customFormat="1" ht="13.5" customHeight="1" x14ac:dyDescent="0.3">
      <c r="A1242" s="486"/>
      <c r="B1242" s="486"/>
      <c r="C1242" s="487"/>
      <c r="D1242" s="486"/>
      <c r="E1242" s="488"/>
      <c r="F1242" s="302"/>
      <c r="G1242" s="302"/>
    </row>
    <row r="1243" spans="1:7" s="489" customFormat="1" ht="13.5" customHeight="1" x14ac:dyDescent="0.3">
      <c r="A1243" s="486"/>
      <c r="B1243" s="486"/>
      <c r="C1243" s="487"/>
      <c r="D1243" s="486"/>
      <c r="E1243" s="488"/>
      <c r="F1243" s="302"/>
      <c r="G1243" s="302"/>
    </row>
    <row r="1244" spans="1:7" s="489" customFormat="1" ht="13.5" customHeight="1" x14ac:dyDescent="0.3">
      <c r="A1244" s="486"/>
      <c r="B1244" s="486"/>
      <c r="C1244" s="487"/>
      <c r="D1244" s="486"/>
      <c r="E1244" s="488"/>
      <c r="F1244" s="302"/>
      <c r="G1244" s="302"/>
    </row>
    <row r="1245" spans="1:7" s="489" customFormat="1" ht="13.5" customHeight="1" x14ac:dyDescent="0.3">
      <c r="A1245" s="486"/>
      <c r="B1245" s="486"/>
      <c r="C1245" s="487"/>
      <c r="D1245" s="486"/>
      <c r="E1245" s="488"/>
      <c r="F1245" s="302"/>
      <c r="G1245" s="302"/>
    </row>
    <row r="1246" spans="1:7" s="489" customFormat="1" ht="13.5" customHeight="1" x14ac:dyDescent="0.3">
      <c r="A1246" s="486"/>
      <c r="B1246" s="486"/>
      <c r="C1246" s="487"/>
      <c r="D1246" s="486"/>
      <c r="E1246" s="488"/>
      <c r="F1246" s="302"/>
      <c r="G1246" s="302"/>
    </row>
    <row r="1247" spans="1:7" s="489" customFormat="1" ht="13.5" customHeight="1" x14ac:dyDescent="0.3">
      <c r="A1247" s="486"/>
      <c r="B1247" s="486"/>
      <c r="C1247" s="487"/>
      <c r="D1247" s="486"/>
      <c r="E1247" s="488"/>
      <c r="F1247" s="302"/>
      <c r="G1247" s="302"/>
    </row>
    <row r="1248" spans="1:7" s="489" customFormat="1" ht="13.5" customHeight="1" x14ac:dyDescent="0.3">
      <c r="A1248" s="486"/>
      <c r="B1248" s="486"/>
      <c r="C1248" s="487"/>
      <c r="D1248" s="486"/>
      <c r="E1248" s="488"/>
      <c r="F1248" s="302"/>
      <c r="G1248" s="302"/>
    </row>
    <row r="1249" spans="1:7" s="489" customFormat="1" ht="13.5" customHeight="1" x14ac:dyDescent="0.3">
      <c r="A1249" s="486"/>
      <c r="B1249" s="486"/>
      <c r="C1249" s="487"/>
      <c r="D1249" s="486"/>
      <c r="E1249" s="488"/>
      <c r="F1249" s="302"/>
      <c r="G1249" s="302"/>
    </row>
    <row r="1250" spans="1:7" s="489" customFormat="1" ht="13.5" customHeight="1" x14ac:dyDescent="0.3">
      <c r="A1250" s="486"/>
      <c r="B1250" s="486"/>
      <c r="C1250" s="487"/>
      <c r="D1250" s="486"/>
      <c r="E1250" s="488"/>
      <c r="F1250" s="302"/>
      <c r="G1250" s="302"/>
    </row>
    <row r="1251" spans="1:7" s="489" customFormat="1" ht="13.5" customHeight="1" x14ac:dyDescent="0.3">
      <c r="A1251" s="486"/>
      <c r="B1251" s="486"/>
      <c r="C1251" s="487"/>
      <c r="D1251" s="486"/>
      <c r="E1251" s="488"/>
      <c r="F1251" s="302"/>
      <c r="G1251" s="302"/>
    </row>
    <row r="1252" spans="1:7" s="489" customFormat="1" ht="13.5" customHeight="1" x14ac:dyDescent="0.3">
      <c r="A1252" s="486"/>
      <c r="B1252" s="486"/>
      <c r="C1252" s="487"/>
      <c r="D1252" s="486"/>
      <c r="E1252" s="488"/>
      <c r="F1252" s="302"/>
      <c r="G1252" s="302"/>
    </row>
    <row r="1253" spans="1:7" s="489" customFormat="1" ht="13.5" customHeight="1" x14ac:dyDescent="0.3">
      <c r="A1253" s="486"/>
      <c r="B1253" s="486"/>
      <c r="C1253" s="487"/>
      <c r="D1253" s="486"/>
      <c r="E1253" s="488"/>
      <c r="F1253" s="302"/>
      <c r="G1253" s="302"/>
    </row>
    <row r="1254" spans="1:7" s="489" customFormat="1" ht="13.5" customHeight="1" x14ac:dyDescent="0.3">
      <c r="A1254" s="486"/>
      <c r="B1254" s="486"/>
      <c r="C1254" s="487"/>
      <c r="D1254" s="486"/>
      <c r="E1254" s="488"/>
      <c r="F1254" s="302"/>
      <c r="G1254" s="302"/>
    </row>
    <row r="1255" spans="1:7" s="489" customFormat="1" ht="13.5" customHeight="1" x14ac:dyDescent="0.3">
      <c r="A1255" s="486"/>
      <c r="B1255" s="486"/>
      <c r="C1255" s="487"/>
      <c r="D1255" s="486"/>
      <c r="E1255" s="488"/>
      <c r="F1255" s="302"/>
      <c r="G1255" s="302"/>
    </row>
    <row r="1256" spans="1:7" s="489" customFormat="1" ht="13.5" customHeight="1" x14ac:dyDescent="0.3">
      <c r="A1256" s="486"/>
      <c r="B1256" s="486"/>
      <c r="C1256" s="487"/>
      <c r="D1256" s="486"/>
      <c r="E1256" s="488"/>
      <c r="F1256" s="302"/>
      <c r="G1256" s="302"/>
    </row>
    <row r="1257" spans="1:7" s="489" customFormat="1" ht="13.5" customHeight="1" x14ac:dyDescent="0.3">
      <c r="A1257" s="486"/>
      <c r="B1257" s="486"/>
      <c r="C1257" s="487"/>
      <c r="D1257" s="486"/>
      <c r="E1257" s="488"/>
      <c r="F1257" s="302"/>
      <c r="G1257" s="302"/>
    </row>
    <row r="1258" spans="1:7" s="489" customFormat="1" ht="13.5" customHeight="1" x14ac:dyDescent="0.3">
      <c r="A1258" s="486"/>
      <c r="B1258" s="486"/>
      <c r="C1258" s="487"/>
      <c r="D1258" s="486"/>
      <c r="E1258" s="488"/>
      <c r="F1258" s="302"/>
      <c r="G1258" s="302"/>
    </row>
    <row r="1259" spans="1:7" s="489" customFormat="1" ht="13.5" customHeight="1" x14ac:dyDescent="0.3">
      <c r="A1259" s="486"/>
      <c r="B1259" s="486"/>
      <c r="C1259" s="487"/>
      <c r="D1259" s="486"/>
      <c r="E1259" s="488"/>
      <c r="F1259" s="302"/>
      <c r="G1259" s="302"/>
    </row>
    <row r="1260" spans="1:7" s="489" customFormat="1" ht="13.5" customHeight="1" x14ac:dyDescent="0.3">
      <c r="A1260" s="486"/>
      <c r="B1260" s="486"/>
      <c r="C1260" s="487"/>
      <c r="D1260" s="486"/>
      <c r="E1260" s="488"/>
      <c r="F1260" s="302"/>
      <c r="G1260" s="302"/>
    </row>
    <row r="1261" spans="1:7" s="489" customFormat="1" ht="13.5" customHeight="1" x14ac:dyDescent="0.3">
      <c r="A1261" s="486"/>
      <c r="B1261" s="486"/>
      <c r="C1261" s="487"/>
      <c r="D1261" s="486"/>
      <c r="E1261" s="488"/>
      <c r="F1261" s="302"/>
      <c r="G1261" s="302"/>
    </row>
    <row r="1262" spans="1:7" s="489" customFormat="1" ht="13.5" customHeight="1" x14ac:dyDescent="0.3">
      <c r="A1262" s="486"/>
      <c r="B1262" s="486"/>
      <c r="C1262" s="487"/>
      <c r="D1262" s="486"/>
      <c r="E1262" s="488"/>
      <c r="F1262" s="302"/>
      <c r="G1262" s="302"/>
    </row>
    <row r="1263" spans="1:7" s="489" customFormat="1" ht="13.5" customHeight="1" x14ac:dyDescent="0.3">
      <c r="A1263" s="486"/>
      <c r="B1263" s="486"/>
      <c r="C1263" s="487"/>
      <c r="D1263" s="486"/>
      <c r="E1263" s="488"/>
      <c r="F1263" s="302"/>
      <c r="G1263" s="302"/>
    </row>
    <row r="1264" spans="1:7" s="489" customFormat="1" ht="13.5" customHeight="1" x14ac:dyDescent="0.3">
      <c r="A1264" s="486"/>
      <c r="B1264" s="486"/>
      <c r="C1264" s="487"/>
      <c r="D1264" s="486"/>
      <c r="E1264" s="488"/>
      <c r="F1264" s="302"/>
      <c r="G1264" s="302"/>
    </row>
    <row r="1265" spans="1:7" s="489" customFormat="1" ht="13.5" customHeight="1" x14ac:dyDescent="0.3">
      <c r="A1265" s="486"/>
      <c r="B1265" s="486"/>
      <c r="C1265" s="487"/>
      <c r="D1265" s="486"/>
      <c r="E1265" s="488"/>
      <c r="F1265" s="302"/>
      <c r="G1265" s="302"/>
    </row>
    <row r="1266" spans="1:7" s="489" customFormat="1" ht="13.5" customHeight="1" x14ac:dyDescent="0.3">
      <c r="A1266" s="486"/>
      <c r="B1266" s="486"/>
      <c r="C1266" s="487"/>
      <c r="D1266" s="486"/>
      <c r="E1266" s="488"/>
      <c r="F1266" s="302"/>
      <c r="G1266" s="302"/>
    </row>
    <row r="1267" spans="1:7" s="489" customFormat="1" ht="13.5" customHeight="1" x14ac:dyDescent="0.3">
      <c r="A1267" s="486"/>
      <c r="B1267" s="486"/>
      <c r="C1267" s="487"/>
      <c r="D1267" s="486"/>
      <c r="E1267" s="488"/>
      <c r="F1267" s="302"/>
      <c r="G1267" s="302"/>
    </row>
    <row r="1268" spans="1:7" s="489" customFormat="1" ht="13.5" customHeight="1" x14ac:dyDescent="0.3">
      <c r="A1268" s="486"/>
      <c r="B1268" s="486"/>
      <c r="C1268" s="487"/>
      <c r="D1268" s="486"/>
      <c r="E1268" s="488"/>
      <c r="F1268" s="302"/>
      <c r="G1268" s="302"/>
    </row>
    <row r="1269" spans="1:7" s="489" customFormat="1" ht="13.5" customHeight="1" x14ac:dyDescent="0.3">
      <c r="A1269" s="486"/>
      <c r="B1269" s="486"/>
      <c r="C1269" s="487"/>
      <c r="D1269" s="486"/>
      <c r="E1269" s="488"/>
      <c r="F1269" s="302"/>
      <c r="G1269" s="302"/>
    </row>
    <row r="1270" spans="1:7" s="489" customFormat="1" ht="13.5" customHeight="1" x14ac:dyDescent="0.3">
      <c r="A1270" s="486"/>
      <c r="B1270" s="486"/>
      <c r="C1270" s="487"/>
      <c r="D1270" s="486"/>
      <c r="E1270" s="488"/>
      <c r="F1270" s="302"/>
      <c r="G1270" s="302"/>
    </row>
    <row r="1271" spans="1:7" s="489" customFormat="1" ht="13.5" customHeight="1" x14ac:dyDescent="0.3">
      <c r="A1271" s="486"/>
      <c r="B1271" s="486"/>
      <c r="C1271" s="487"/>
      <c r="D1271" s="486"/>
      <c r="E1271" s="488"/>
      <c r="F1271" s="302"/>
      <c r="G1271" s="302"/>
    </row>
    <row r="1272" spans="1:7" s="489" customFormat="1" ht="13.5" customHeight="1" x14ac:dyDescent="0.3">
      <c r="A1272" s="486"/>
      <c r="B1272" s="486"/>
      <c r="C1272" s="487"/>
      <c r="D1272" s="486"/>
      <c r="E1272" s="488"/>
      <c r="F1272" s="302"/>
      <c r="G1272" s="302"/>
    </row>
    <row r="1273" spans="1:7" s="489" customFormat="1" ht="13.5" customHeight="1" x14ac:dyDescent="0.3">
      <c r="A1273" s="486"/>
      <c r="B1273" s="486"/>
      <c r="C1273" s="487"/>
      <c r="D1273" s="486"/>
      <c r="E1273" s="488"/>
      <c r="F1273" s="302"/>
      <c r="G1273" s="302"/>
    </row>
    <row r="1274" spans="1:7" s="489" customFormat="1" ht="13.5" customHeight="1" x14ac:dyDescent="0.3">
      <c r="A1274" s="486"/>
      <c r="B1274" s="486"/>
      <c r="C1274" s="487"/>
      <c r="D1274" s="486"/>
      <c r="E1274" s="488"/>
      <c r="F1274" s="302"/>
      <c r="G1274" s="302"/>
    </row>
    <row r="1275" spans="1:7" s="489" customFormat="1" ht="13.5" customHeight="1" x14ac:dyDescent="0.3">
      <c r="A1275" s="486"/>
      <c r="B1275" s="486"/>
      <c r="C1275" s="487"/>
      <c r="D1275" s="486"/>
      <c r="E1275" s="488"/>
      <c r="F1275" s="302"/>
      <c r="G1275" s="302"/>
    </row>
    <row r="1276" spans="1:7" s="489" customFormat="1" ht="13.5" customHeight="1" x14ac:dyDescent="0.3">
      <c r="A1276" s="486"/>
      <c r="B1276" s="486"/>
      <c r="C1276" s="487"/>
      <c r="D1276" s="486"/>
      <c r="E1276" s="488"/>
      <c r="F1276" s="302"/>
      <c r="G1276" s="302"/>
    </row>
    <row r="1277" spans="1:7" s="489" customFormat="1" ht="13.5" customHeight="1" x14ac:dyDescent="0.3">
      <c r="A1277" s="486"/>
      <c r="B1277" s="486"/>
      <c r="C1277" s="487"/>
      <c r="D1277" s="486"/>
      <c r="E1277" s="488"/>
      <c r="F1277" s="302"/>
      <c r="G1277" s="302"/>
    </row>
    <row r="1278" spans="1:7" s="489" customFormat="1" ht="13.5" customHeight="1" x14ac:dyDescent="0.3">
      <c r="A1278" s="486"/>
      <c r="B1278" s="486"/>
      <c r="C1278" s="487"/>
      <c r="D1278" s="486"/>
      <c r="E1278" s="488"/>
      <c r="F1278" s="302"/>
      <c r="G1278" s="302"/>
    </row>
    <row r="1279" spans="1:7" s="489" customFormat="1" ht="13.5" customHeight="1" x14ac:dyDescent="0.3">
      <c r="A1279" s="486"/>
      <c r="B1279" s="486"/>
      <c r="C1279" s="487"/>
      <c r="D1279" s="486"/>
      <c r="E1279" s="488"/>
      <c r="F1279" s="302"/>
      <c r="G1279" s="302"/>
    </row>
    <row r="1280" spans="1:7" s="489" customFormat="1" ht="13.5" customHeight="1" x14ac:dyDescent="0.3">
      <c r="A1280" s="486"/>
      <c r="B1280" s="486"/>
      <c r="C1280" s="487"/>
      <c r="D1280" s="486"/>
      <c r="E1280" s="488"/>
      <c r="F1280" s="302"/>
      <c r="G1280" s="302"/>
    </row>
    <row r="1281" spans="1:7" s="489" customFormat="1" ht="13.5" customHeight="1" x14ac:dyDescent="0.3">
      <c r="A1281" s="486"/>
      <c r="B1281" s="486"/>
      <c r="C1281" s="487"/>
      <c r="D1281" s="486"/>
      <c r="E1281" s="488"/>
      <c r="F1281" s="302"/>
      <c r="G1281" s="302"/>
    </row>
    <row r="1282" spans="1:7" s="489" customFormat="1" ht="13.5" customHeight="1" x14ac:dyDescent="0.3">
      <c r="A1282" s="486"/>
      <c r="B1282" s="486"/>
      <c r="C1282" s="487"/>
      <c r="D1282" s="486"/>
      <c r="E1282" s="488"/>
      <c r="F1282" s="302"/>
      <c r="G1282" s="302"/>
    </row>
    <row r="1283" spans="1:7" s="489" customFormat="1" ht="13.5" customHeight="1" x14ac:dyDescent="0.3">
      <c r="A1283" s="486"/>
      <c r="B1283" s="486"/>
      <c r="C1283" s="487"/>
      <c r="D1283" s="486"/>
      <c r="E1283" s="488"/>
      <c r="F1283" s="302"/>
      <c r="G1283" s="302"/>
    </row>
    <row r="1284" spans="1:7" s="489" customFormat="1" ht="13.5" customHeight="1" x14ac:dyDescent="0.3">
      <c r="A1284" s="486"/>
      <c r="B1284" s="486"/>
      <c r="C1284" s="487"/>
      <c r="D1284" s="486"/>
      <c r="E1284" s="488"/>
      <c r="F1284" s="302"/>
      <c r="G1284" s="302"/>
    </row>
    <row r="1285" spans="1:7" s="489" customFormat="1" ht="13.5" customHeight="1" x14ac:dyDescent="0.3">
      <c r="A1285" s="486"/>
      <c r="B1285" s="486"/>
      <c r="C1285" s="487"/>
      <c r="D1285" s="486"/>
      <c r="E1285" s="488"/>
      <c r="F1285" s="302"/>
      <c r="G1285" s="302"/>
    </row>
    <row r="1286" spans="1:7" s="489" customFormat="1" ht="13.5" customHeight="1" x14ac:dyDescent="0.3">
      <c r="A1286" s="486"/>
      <c r="B1286" s="486"/>
      <c r="C1286" s="487"/>
      <c r="D1286" s="486"/>
      <c r="E1286" s="488"/>
      <c r="F1286" s="302"/>
      <c r="G1286" s="302"/>
    </row>
    <row r="1287" spans="1:7" s="489" customFormat="1" ht="13.5" customHeight="1" x14ac:dyDescent="0.3">
      <c r="A1287" s="486"/>
      <c r="B1287" s="486"/>
      <c r="C1287" s="487"/>
      <c r="D1287" s="486"/>
      <c r="E1287" s="488"/>
      <c r="F1287" s="302"/>
      <c r="G1287" s="302"/>
    </row>
    <row r="1288" spans="1:7" s="489" customFormat="1" ht="13.5" customHeight="1" x14ac:dyDescent="0.3">
      <c r="A1288" s="486"/>
      <c r="B1288" s="486"/>
      <c r="C1288" s="487"/>
      <c r="D1288" s="486"/>
      <c r="E1288" s="488"/>
      <c r="F1288" s="302"/>
      <c r="G1288" s="302"/>
    </row>
    <row r="1289" spans="1:7" s="489" customFormat="1" ht="13.5" customHeight="1" x14ac:dyDescent="0.3">
      <c r="A1289" s="486"/>
      <c r="B1289" s="486"/>
      <c r="C1289" s="487"/>
      <c r="D1289" s="486"/>
      <c r="E1289" s="488"/>
      <c r="F1289" s="302"/>
      <c r="G1289" s="302"/>
    </row>
    <row r="1290" spans="1:7" s="489" customFormat="1" ht="13.5" customHeight="1" x14ac:dyDescent="0.3">
      <c r="A1290" s="486"/>
      <c r="B1290" s="486"/>
      <c r="C1290" s="487"/>
      <c r="D1290" s="486"/>
      <c r="E1290" s="488"/>
      <c r="F1290" s="302"/>
      <c r="G1290" s="302"/>
    </row>
    <row r="1291" spans="1:7" s="489" customFormat="1" ht="13.5" customHeight="1" x14ac:dyDescent="0.3">
      <c r="A1291" s="486"/>
      <c r="B1291" s="486"/>
      <c r="C1291" s="487"/>
      <c r="D1291" s="486"/>
      <c r="E1291" s="488"/>
      <c r="F1291" s="302"/>
      <c r="G1291" s="302"/>
    </row>
    <row r="1292" spans="1:7" s="489" customFormat="1" ht="13.5" customHeight="1" x14ac:dyDescent="0.3">
      <c r="A1292" s="486"/>
      <c r="B1292" s="486"/>
      <c r="C1292" s="487"/>
      <c r="D1292" s="486"/>
      <c r="E1292" s="488"/>
      <c r="F1292" s="302"/>
      <c r="G1292" s="302"/>
    </row>
    <row r="1293" spans="1:7" s="489" customFormat="1" ht="13.5" customHeight="1" x14ac:dyDescent="0.3">
      <c r="A1293" s="486"/>
      <c r="B1293" s="486"/>
      <c r="C1293" s="487"/>
      <c r="D1293" s="486"/>
      <c r="E1293" s="488"/>
      <c r="F1293" s="302"/>
      <c r="G1293" s="302"/>
    </row>
    <row r="1294" spans="1:7" s="489" customFormat="1" ht="13.5" customHeight="1" x14ac:dyDescent="0.3">
      <c r="A1294" s="486"/>
      <c r="B1294" s="486"/>
      <c r="C1294" s="487"/>
      <c r="D1294" s="486"/>
      <c r="E1294" s="488"/>
      <c r="F1294" s="302"/>
      <c r="G1294" s="302"/>
    </row>
    <row r="1295" spans="1:7" s="489" customFormat="1" ht="13.5" customHeight="1" x14ac:dyDescent="0.3">
      <c r="A1295" s="486"/>
      <c r="B1295" s="486"/>
      <c r="C1295" s="487"/>
      <c r="D1295" s="486"/>
      <c r="E1295" s="488"/>
      <c r="F1295" s="302"/>
      <c r="G1295" s="302"/>
    </row>
    <row r="1296" spans="1:7" s="489" customFormat="1" ht="13.5" customHeight="1" x14ac:dyDescent="0.3">
      <c r="A1296" s="486"/>
      <c r="B1296" s="486"/>
      <c r="C1296" s="487"/>
      <c r="D1296" s="486"/>
      <c r="E1296" s="488"/>
      <c r="F1296" s="302"/>
      <c r="G1296" s="302"/>
    </row>
    <row r="1297" spans="1:7" s="489" customFormat="1" ht="13.5" customHeight="1" x14ac:dyDescent="0.3">
      <c r="A1297" s="486"/>
      <c r="B1297" s="486"/>
      <c r="C1297" s="487"/>
      <c r="D1297" s="486"/>
      <c r="E1297" s="488"/>
      <c r="F1297" s="302"/>
      <c r="G1297" s="302"/>
    </row>
    <row r="1298" spans="1:7" s="489" customFormat="1" ht="13.5" customHeight="1" x14ac:dyDescent="0.3">
      <c r="A1298" s="486"/>
      <c r="B1298" s="486"/>
      <c r="C1298" s="487"/>
      <c r="D1298" s="486"/>
      <c r="E1298" s="488"/>
      <c r="F1298" s="302"/>
      <c r="G1298" s="302"/>
    </row>
    <row r="1299" spans="1:7" s="489" customFormat="1" ht="13.5" customHeight="1" x14ac:dyDescent="0.3">
      <c r="A1299" s="486"/>
      <c r="B1299" s="486"/>
      <c r="C1299" s="487"/>
      <c r="D1299" s="486"/>
      <c r="E1299" s="488"/>
      <c r="F1299" s="302"/>
      <c r="G1299" s="302"/>
    </row>
    <row r="1300" spans="1:7" s="489" customFormat="1" ht="13.5" customHeight="1" x14ac:dyDescent="0.3">
      <c r="A1300" s="486"/>
      <c r="B1300" s="486"/>
      <c r="C1300" s="487"/>
      <c r="D1300" s="486"/>
      <c r="E1300" s="488"/>
      <c r="F1300" s="302"/>
      <c r="G1300" s="302"/>
    </row>
    <row r="1301" spans="1:7" s="489" customFormat="1" ht="13.5" customHeight="1" x14ac:dyDescent="0.3">
      <c r="A1301" s="486"/>
      <c r="B1301" s="486"/>
      <c r="C1301" s="487"/>
      <c r="D1301" s="486"/>
      <c r="E1301" s="488"/>
      <c r="F1301" s="302"/>
      <c r="G1301" s="302"/>
    </row>
    <row r="1302" spans="1:7" s="489" customFormat="1" ht="13.5" customHeight="1" x14ac:dyDescent="0.3">
      <c r="A1302" s="486"/>
      <c r="B1302" s="486"/>
      <c r="C1302" s="487"/>
      <c r="D1302" s="486"/>
      <c r="E1302" s="488"/>
      <c r="F1302" s="302"/>
      <c r="G1302" s="302"/>
    </row>
    <row r="1303" spans="1:7" s="489" customFormat="1" ht="13.5" customHeight="1" x14ac:dyDescent="0.3">
      <c r="A1303" s="486"/>
      <c r="B1303" s="486"/>
      <c r="C1303" s="487"/>
      <c r="D1303" s="486"/>
      <c r="E1303" s="488"/>
      <c r="F1303" s="302"/>
      <c r="G1303" s="302"/>
    </row>
    <row r="1304" spans="1:7" s="489" customFormat="1" ht="13.5" customHeight="1" x14ac:dyDescent="0.3">
      <c r="A1304" s="486"/>
      <c r="B1304" s="486"/>
      <c r="C1304" s="487"/>
      <c r="D1304" s="486"/>
      <c r="E1304" s="488"/>
      <c r="F1304" s="302"/>
      <c r="G1304" s="302"/>
    </row>
    <row r="1305" spans="1:7" s="489" customFormat="1" ht="13.5" customHeight="1" x14ac:dyDescent="0.3">
      <c r="A1305" s="486"/>
      <c r="B1305" s="486"/>
      <c r="C1305" s="487"/>
      <c r="D1305" s="486"/>
      <c r="E1305" s="488"/>
      <c r="F1305" s="302"/>
      <c r="G1305" s="302"/>
    </row>
    <row r="1306" spans="1:7" s="489" customFormat="1" ht="13.5" customHeight="1" x14ac:dyDescent="0.3">
      <c r="A1306" s="486"/>
      <c r="B1306" s="486"/>
      <c r="C1306" s="487"/>
      <c r="D1306" s="486"/>
      <c r="E1306" s="488"/>
      <c r="F1306" s="302"/>
      <c r="G1306" s="302"/>
    </row>
    <row r="1307" spans="1:7" s="489" customFormat="1" ht="13.5" customHeight="1" x14ac:dyDescent="0.3">
      <c r="A1307" s="486"/>
      <c r="B1307" s="486"/>
      <c r="C1307" s="487"/>
      <c r="D1307" s="486"/>
      <c r="E1307" s="488"/>
      <c r="F1307" s="302"/>
      <c r="G1307" s="302"/>
    </row>
    <row r="1308" spans="1:7" s="489" customFormat="1" ht="13.5" customHeight="1" x14ac:dyDescent="0.3">
      <c r="A1308" s="486"/>
      <c r="B1308" s="486"/>
      <c r="C1308" s="487"/>
      <c r="D1308" s="486"/>
      <c r="E1308" s="488"/>
      <c r="F1308" s="302"/>
      <c r="G1308" s="302"/>
    </row>
    <row r="1309" spans="1:7" s="489" customFormat="1" ht="13.5" customHeight="1" x14ac:dyDescent="0.3">
      <c r="A1309" s="486"/>
      <c r="B1309" s="486"/>
      <c r="C1309" s="487"/>
      <c r="D1309" s="486"/>
      <c r="E1309" s="488"/>
      <c r="F1309" s="302"/>
      <c r="G1309" s="302"/>
    </row>
    <row r="1310" spans="1:7" s="489" customFormat="1" ht="13.5" customHeight="1" x14ac:dyDescent="0.3">
      <c r="A1310" s="486"/>
      <c r="B1310" s="486"/>
      <c r="C1310" s="487"/>
      <c r="D1310" s="486"/>
      <c r="E1310" s="488"/>
      <c r="F1310" s="302"/>
      <c r="G1310" s="302"/>
    </row>
    <row r="1311" spans="1:7" s="489" customFormat="1" ht="13.5" customHeight="1" x14ac:dyDescent="0.3">
      <c r="A1311" s="486"/>
      <c r="B1311" s="486"/>
      <c r="C1311" s="487"/>
      <c r="D1311" s="486"/>
      <c r="E1311" s="488"/>
      <c r="F1311" s="302"/>
      <c r="G1311" s="302"/>
    </row>
    <row r="1312" spans="1:7" s="489" customFormat="1" ht="13.5" customHeight="1" x14ac:dyDescent="0.3">
      <c r="A1312" s="486"/>
      <c r="B1312" s="486"/>
      <c r="C1312" s="487"/>
      <c r="D1312" s="486"/>
      <c r="E1312" s="488"/>
      <c r="F1312" s="302"/>
      <c r="G1312" s="302"/>
    </row>
    <row r="1313" spans="1:7" s="489" customFormat="1" ht="13.5" customHeight="1" x14ac:dyDescent="0.3">
      <c r="A1313" s="486"/>
      <c r="B1313" s="486"/>
      <c r="C1313" s="487"/>
      <c r="D1313" s="486"/>
      <c r="E1313" s="488"/>
      <c r="F1313" s="302"/>
      <c r="G1313" s="302"/>
    </row>
    <row r="1314" spans="1:7" s="489" customFormat="1" ht="13.5" customHeight="1" x14ac:dyDescent="0.3">
      <c r="A1314" s="486"/>
      <c r="B1314" s="486"/>
      <c r="C1314" s="487"/>
      <c r="D1314" s="486"/>
      <c r="E1314" s="488"/>
      <c r="F1314" s="302"/>
      <c r="G1314" s="302"/>
    </row>
    <row r="1315" spans="1:7" s="489" customFormat="1" ht="13.5" customHeight="1" x14ac:dyDescent="0.3">
      <c r="A1315" s="486"/>
      <c r="B1315" s="486"/>
      <c r="C1315" s="487"/>
      <c r="D1315" s="486"/>
      <c r="E1315" s="488"/>
      <c r="F1315" s="302"/>
      <c r="G1315" s="302"/>
    </row>
    <row r="1316" spans="1:7" s="489" customFormat="1" ht="13.5" customHeight="1" x14ac:dyDescent="0.3">
      <c r="A1316" s="486"/>
      <c r="B1316" s="486"/>
      <c r="C1316" s="487"/>
      <c r="D1316" s="486"/>
      <c r="E1316" s="488"/>
      <c r="F1316" s="302"/>
      <c r="G1316" s="302"/>
    </row>
    <row r="1317" spans="1:7" s="489" customFormat="1" ht="13.5" customHeight="1" x14ac:dyDescent="0.3">
      <c r="A1317" s="486"/>
      <c r="B1317" s="486"/>
      <c r="C1317" s="487"/>
      <c r="D1317" s="486"/>
      <c r="E1317" s="488"/>
      <c r="F1317" s="302"/>
      <c r="G1317" s="302"/>
    </row>
    <row r="1318" spans="1:7" s="489" customFormat="1" ht="13.5" customHeight="1" x14ac:dyDescent="0.3">
      <c r="A1318" s="486"/>
      <c r="B1318" s="486"/>
      <c r="C1318" s="487"/>
      <c r="D1318" s="486"/>
      <c r="E1318" s="488"/>
      <c r="F1318" s="302"/>
      <c r="G1318" s="302"/>
    </row>
    <row r="1319" spans="1:7" s="489" customFormat="1" ht="13.5" customHeight="1" x14ac:dyDescent="0.3">
      <c r="A1319" s="486"/>
      <c r="B1319" s="486"/>
      <c r="C1319" s="487"/>
      <c r="D1319" s="486"/>
      <c r="E1319" s="488"/>
      <c r="F1319" s="302"/>
      <c r="G1319" s="302"/>
    </row>
    <row r="1320" spans="1:7" s="489" customFormat="1" ht="13.5" customHeight="1" x14ac:dyDescent="0.3">
      <c r="A1320" s="486"/>
      <c r="B1320" s="486"/>
      <c r="C1320" s="487"/>
      <c r="D1320" s="486"/>
      <c r="E1320" s="488"/>
      <c r="F1320" s="302"/>
      <c r="G1320" s="302"/>
    </row>
    <row r="1321" spans="1:7" s="489" customFormat="1" ht="13.5" customHeight="1" x14ac:dyDescent="0.3">
      <c r="A1321" s="486"/>
      <c r="B1321" s="486"/>
      <c r="C1321" s="487"/>
      <c r="D1321" s="486"/>
      <c r="E1321" s="488"/>
      <c r="F1321" s="302"/>
      <c r="G1321" s="302"/>
    </row>
    <row r="1322" spans="1:7" s="489" customFormat="1" ht="13.5" customHeight="1" x14ac:dyDescent="0.3">
      <c r="A1322" s="486"/>
      <c r="B1322" s="486"/>
      <c r="C1322" s="487"/>
      <c r="D1322" s="486"/>
      <c r="E1322" s="488"/>
      <c r="F1322" s="302"/>
      <c r="G1322" s="302"/>
    </row>
    <row r="1323" spans="1:7" s="489" customFormat="1" ht="13.5" customHeight="1" x14ac:dyDescent="0.3">
      <c r="A1323" s="486"/>
      <c r="B1323" s="486"/>
      <c r="C1323" s="487"/>
      <c r="D1323" s="486"/>
      <c r="E1323" s="488"/>
      <c r="F1323" s="302"/>
      <c r="G1323" s="302"/>
    </row>
    <row r="1324" spans="1:7" s="489" customFormat="1" ht="13.5" customHeight="1" x14ac:dyDescent="0.3">
      <c r="A1324" s="486"/>
      <c r="B1324" s="486"/>
      <c r="C1324" s="487"/>
      <c r="D1324" s="486"/>
      <c r="E1324" s="488"/>
      <c r="F1324" s="302"/>
      <c r="G1324" s="302"/>
    </row>
    <row r="1325" spans="1:7" s="489" customFormat="1" ht="13.5" customHeight="1" x14ac:dyDescent="0.3">
      <c r="A1325" s="486"/>
      <c r="B1325" s="486"/>
      <c r="C1325" s="487"/>
      <c r="D1325" s="486"/>
      <c r="E1325" s="488"/>
      <c r="F1325" s="302"/>
      <c r="G1325" s="302"/>
    </row>
    <row r="1326" spans="1:7" s="489" customFormat="1" ht="13.5" customHeight="1" x14ac:dyDescent="0.3">
      <c r="A1326" s="486"/>
      <c r="B1326" s="486"/>
      <c r="C1326" s="487"/>
      <c r="D1326" s="486"/>
      <c r="E1326" s="488"/>
      <c r="F1326" s="302"/>
      <c r="G1326" s="302"/>
    </row>
    <row r="1327" spans="1:7" s="489" customFormat="1" ht="13.5" customHeight="1" x14ac:dyDescent="0.3">
      <c r="A1327" s="486"/>
      <c r="B1327" s="486"/>
      <c r="C1327" s="487"/>
      <c r="D1327" s="486"/>
      <c r="E1327" s="488"/>
      <c r="F1327" s="302"/>
      <c r="G1327" s="302"/>
    </row>
    <row r="1328" spans="1:7" s="489" customFormat="1" ht="13.5" customHeight="1" x14ac:dyDescent="0.3">
      <c r="A1328" s="486"/>
      <c r="B1328" s="486"/>
      <c r="C1328" s="487"/>
      <c r="D1328" s="486"/>
      <c r="E1328" s="488"/>
      <c r="F1328" s="302"/>
      <c r="G1328" s="302"/>
    </row>
    <row r="1329" spans="1:7" s="489" customFormat="1" ht="13.5" customHeight="1" x14ac:dyDescent="0.3">
      <c r="A1329" s="486"/>
      <c r="B1329" s="486"/>
      <c r="C1329" s="487"/>
      <c r="D1329" s="486"/>
      <c r="E1329" s="488"/>
      <c r="F1329" s="302"/>
      <c r="G1329" s="302"/>
    </row>
    <row r="1330" spans="1:7" s="489" customFormat="1" ht="13.5" customHeight="1" x14ac:dyDescent="0.3">
      <c r="A1330" s="486"/>
      <c r="B1330" s="486"/>
      <c r="C1330" s="487"/>
      <c r="D1330" s="486"/>
      <c r="E1330" s="488"/>
      <c r="F1330" s="302"/>
      <c r="G1330" s="302"/>
    </row>
    <row r="1331" spans="1:7" s="489" customFormat="1" ht="13.5" customHeight="1" x14ac:dyDescent="0.3">
      <c r="A1331" s="486"/>
      <c r="B1331" s="486"/>
      <c r="C1331" s="487"/>
      <c r="D1331" s="486"/>
      <c r="E1331" s="488"/>
      <c r="F1331" s="302"/>
      <c r="G1331" s="302"/>
    </row>
    <row r="1332" spans="1:7" s="489" customFormat="1" ht="13.5" customHeight="1" x14ac:dyDescent="0.3">
      <c r="A1332" s="486"/>
      <c r="B1332" s="486"/>
      <c r="C1332" s="487"/>
      <c r="D1332" s="486"/>
      <c r="E1332" s="488"/>
      <c r="F1332" s="302"/>
      <c r="G1332" s="302"/>
    </row>
    <row r="1333" spans="1:7" s="489" customFormat="1" ht="13.5" customHeight="1" x14ac:dyDescent="0.3">
      <c r="A1333" s="486"/>
      <c r="B1333" s="486"/>
      <c r="C1333" s="487"/>
      <c r="D1333" s="486"/>
      <c r="E1333" s="488"/>
      <c r="F1333" s="302"/>
      <c r="G1333" s="302"/>
    </row>
    <row r="1334" spans="1:7" s="489" customFormat="1" ht="13.5" customHeight="1" x14ac:dyDescent="0.3">
      <c r="A1334" s="486"/>
      <c r="B1334" s="486"/>
      <c r="C1334" s="487"/>
      <c r="D1334" s="486"/>
      <c r="E1334" s="488"/>
      <c r="F1334" s="302"/>
      <c r="G1334" s="302"/>
    </row>
    <row r="1335" spans="1:7" s="489" customFormat="1" ht="13.5" customHeight="1" x14ac:dyDescent="0.3">
      <c r="A1335" s="486"/>
      <c r="B1335" s="486"/>
      <c r="C1335" s="487"/>
      <c r="D1335" s="486"/>
      <c r="E1335" s="488"/>
      <c r="F1335" s="302"/>
      <c r="G1335" s="302"/>
    </row>
    <row r="1336" spans="1:7" s="489" customFormat="1" ht="13.5" customHeight="1" x14ac:dyDescent="0.3">
      <c r="A1336" s="486"/>
      <c r="B1336" s="486"/>
      <c r="C1336" s="487"/>
      <c r="D1336" s="486"/>
      <c r="E1336" s="488"/>
      <c r="F1336" s="302"/>
      <c r="G1336" s="302"/>
    </row>
    <row r="1337" spans="1:7" s="489" customFormat="1" ht="13.5" customHeight="1" x14ac:dyDescent="0.3">
      <c r="A1337" s="486"/>
      <c r="B1337" s="486"/>
      <c r="C1337" s="487"/>
      <c r="D1337" s="486"/>
      <c r="E1337" s="488"/>
      <c r="F1337" s="302"/>
      <c r="G1337" s="302"/>
    </row>
    <row r="1338" spans="1:7" s="489" customFormat="1" ht="13.5" customHeight="1" x14ac:dyDescent="0.3">
      <c r="A1338" s="486"/>
      <c r="B1338" s="486"/>
      <c r="C1338" s="487"/>
      <c r="D1338" s="486"/>
      <c r="E1338" s="488"/>
      <c r="F1338" s="302"/>
      <c r="G1338" s="302"/>
    </row>
    <row r="1339" spans="1:7" s="489" customFormat="1" ht="13.5" customHeight="1" x14ac:dyDescent="0.3">
      <c r="A1339" s="486"/>
      <c r="B1339" s="486"/>
      <c r="C1339" s="487"/>
      <c r="D1339" s="486"/>
      <c r="E1339" s="488"/>
      <c r="F1339" s="302"/>
      <c r="G1339" s="302"/>
    </row>
    <row r="1340" spans="1:7" s="489" customFormat="1" ht="13.5" customHeight="1" x14ac:dyDescent="0.3">
      <c r="A1340" s="486"/>
      <c r="B1340" s="486"/>
      <c r="C1340" s="487"/>
      <c r="D1340" s="486"/>
      <c r="E1340" s="488"/>
      <c r="F1340" s="302"/>
      <c r="G1340" s="302"/>
    </row>
    <row r="1341" spans="1:7" s="489" customFormat="1" ht="13.5" customHeight="1" x14ac:dyDescent="0.3">
      <c r="A1341" s="486"/>
      <c r="B1341" s="486"/>
      <c r="C1341" s="487"/>
      <c r="D1341" s="486"/>
      <c r="E1341" s="488"/>
      <c r="F1341" s="302"/>
      <c r="G1341" s="302"/>
    </row>
    <row r="1342" spans="1:7" s="489" customFormat="1" ht="13.5" customHeight="1" x14ac:dyDescent="0.3">
      <c r="A1342" s="486"/>
      <c r="B1342" s="486"/>
      <c r="C1342" s="487"/>
      <c r="D1342" s="486"/>
      <c r="E1342" s="488"/>
      <c r="F1342" s="302"/>
      <c r="G1342" s="302"/>
    </row>
    <row r="1343" spans="1:7" s="489" customFormat="1" ht="13.5" customHeight="1" x14ac:dyDescent="0.3">
      <c r="A1343" s="486"/>
      <c r="B1343" s="486"/>
      <c r="C1343" s="487"/>
      <c r="D1343" s="486"/>
      <c r="E1343" s="488"/>
      <c r="F1343" s="302"/>
      <c r="G1343" s="302"/>
    </row>
    <row r="1344" spans="1:7" s="489" customFormat="1" ht="13.5" customHeight="1" x14ac:dyDescent="0.3">
      <c r="A1344" s="486"/>
      <c r="B1344" s="486"/>
      <c r="C1344" s="487"/>
      <c r="D1344" s="486"/>
      <c r="E1344" s="488"/>
      <c r="F1344" s="302"/>
      <c r="G1344" s="302"/>
    </row>
    <row r="1345" spans="1:7" s="489" customFormat="1" ht="13.5" customHeight="1" x14ac:dyDescent="0.3">
      <c r="A1345" s="486"/>
      <c r="B1345" s="486"/>
      <c r="C1345" s="487"/>
      <c r="D1345" s="486"/>
      <c r="E1345" s="488"/>
      <c r="F1345" s="302"/>
      <c r="G1345" s="302"/>
    </row>
    <row r="1346" spans="1:7" s="489" customFormat="1" ht="13.5" customHeight="1" x14ac:dyDescent="0.3">
      <c r="A1346" s="486"/>
      <c r="B1346" s="486"/>
      <c r="C1346" s="487"/>
      <c r="D1346" s="486"/>
      <c r="E1346" s="488"/>
      <c r="F1346" s="302"/>
      <c r="G1346" s="302"/>
    </row>
    <row r="1347" spans="1:7" s="489" customFormat="1" ht="13.5" customHeight="1" x14ac:dyDescent="0.3">
      <c r="A1347" s="486"/>
      <c r="B1347" s="486"/>
      <c r="C1347" s="487"/>
      <c r="D1347" s="486"/>
      <c r="E1347" s="488"/>
      <c r="F1347" s="302"/>
      <c r="G1347" s="302"/>
    </row>
    <row r="1348" spans="1:7" s="489" customFormat="1" ht="13.5" customHeight="1" x14ac:dyDescent="0.3">
      <c r="A1348" s="486"/>
      <c r="B1348" s="486"/>
      <c r="C1348" s="487"/>
      <c r="D1348" s="486"/>
      <c r="E1348" s="488"/>
      <c r="F1348" s="302"/>
      <c r="G1348" s="302"/>
    </row>
    <row r="1349" spans="1:7" s="489" customFormat="1" ht="13.5" customHeight="1" x14ac:dyDescent="0.3">
      <c r="A1349" s="486"/>
      <c r="B1349" s="486"/>
      <c r="C1349" s="487"/>
      <c r="D1349" s="486"/>
      <c r="E1349" s="488"/>
      <c r="F1349" s="302"/>
      <c r="G1349" s="302"/>
    </row>
    <row r="1350" spans="1:7" s="489" customFormat="1" ht="13.5" customHeight="1" x14ac:dyDescent="0.3">
      <c r="A1350" s="486"/>
      <c r="B1350" s="486"/>
      <c r="C1350" s="487"/>
      <c r="D1350" s="486"/>
      <c r="E1350" s="488"/>
      <c r="F1350" s="302"/>
      <c r="G1350" s="302"/>
    </row>
    <row r="1351" spans="1:7" s="489" customFormat="1" ht="13.5" customHeight="1" x14ac:dyDescent="0.3">
      <c r="A1351" s="486"/>
      <c r="B1351" s="486"/>
      <c r="C1351" s="487"/>
      <c r="D1351" s="486"/>
      <c r="E1351" s="488"/>
      <c r="F1351" s="302"/>
      <c r="G1351" s="302"/>
    </row>
    <row r="1352" spans="1:7" s="489" customFormat="1" ht="13.5" customHeight="1" x14ac:dyDescent="0.3">
      <c r="A1352" s="486"/>
      <c r="B1352" s="486"/>
      <c r="C1352" s="487"/>
      <c r="D1352" s="486"/>
      <c r="E1352" s="488"/>
      <c r="F1352" s="302"/>
      <c r="G1352" s="302"/>
    </row>
    <row r="1353" spans="1:7" s="489" customFormat="1" ht="13.5" customHeight="1" x14ac:dyDescent="0.3">
      <c r="A1353" s="486"/>
      <c r="B1353" s="486"/>
      <c r="C1353" s="487"/>
      <c r="D1353" s="486"/>
      <c r="E1353" s="488"/>
      <c r="F1353" s="302"/>
      <c r="G1353" s="302"/>
    </row>
    <row r="1354" spans="1:7" s="489" customFormat="1" ht="13.5" customHeight="1" x14ac:dyDescent="0.3">
      <c r="A1354" s="486"/>
      <c r="B1354" s="486"/>
      <c r="C1354" s="487"/>
      <c r="D1354" s="486"/>
      <c r="E1354" s="488"/>
      <c r="F1354" s="302"/>
      <c r="G1354" s="302"/>
    </row>
    <row r="1355" spans="1:7" s="489" customFormat="1" ht="13.5" customHeight="1" x14ac:dyDescent="0.3">
      <c r="A1355" s="486"/>
      <c r="B1355" s="486"/>
      <c r="C1355" s="487"/>
      <c r="D1355" s="486"/>
      <c r="E1355" s="488"/>
      <c r="F1355" s="302"/>
      <c r="G1355" s="302"/>
    </row>
    <row r="1356" spans="1:7" s="489" customFormat="1" ht="13.5" customHeight="1" x14ac:dyDescent="0.3">
      <c r="A1356" s="486"/>
      <c r="B1356" s="486"/>
      <c r="C1356" s="487"/>
      <c r="D1356" s="486"/>
      <c r="E1356" s="488"/>
      <c r="F1356" s="302"/>
      <c r="G1356" s="302"/>
    </row>
    <row r="1357" spans="1:7" s="489" customFormat="1" ht="13.5" customHeight="1" x14ac:dyDescent="0.3">
      <c r="A1357" s="486"/>
      <c r="B1357" s="486"/>
      <c r="C1357" s="487"/>
      <c r="D1357" s="486"/>
      <c r="E1357" s="488"/>
      <c r="F1357" s="302"/>
      <c r="G1357" s="302"/>
    </row>
    <row r="1358" spans="1:7" s="489" customFormat="1" ht="13.5" customHeight="1" x14ac:dyDescent="0.3">
      <c r="A1358" s="486"/>
      <c r="B1358" s="486"/>
      <c r="C1358" s="487"/>
      <c r="D1358" s="486"/>
      <c r="E1358" s="488"/>
      <c r="F1358" s="302"/>
      <c r="G1358" s="302"/>
    </row>
    <row r="1359" spans="1:7" s="489" customFormat="1" ht="13.5" customHeight="1" x14ac:dyDescent="0.3">
      <c r="A1359" s="486"/>
      <c r="B1359" s="486"/>
      <c r="C1359" s="487"/>
      <c r="D1359" s="486"/>
      <c r="E1359" s="488"/>
      <c r="F1359" s="302"/>
      <c r="G1359" s="302"/>
    </row>
    <row r="1360" spans="1:7" s="489" customFormat="1" ht="13.5" customHeight="1" x14ac:dyDescent="0.3">
      <c r="A1360" s="486"/>
      <c r="B1360" s="486"/>
      <c r="C1360" s="487"/>
      <c r="D1360" s="486"/>
      <c r="E1360" s="488"/>
      <c r="F1360" s="302"/>
      <c r="G1360" s="302"/>
    </row>
    <row r="1361" spans="1:7" s="489" customFormat="1" ht="13.5" customHeight="1" x14ac:dyDescent="0.3">
      <c r="A1361" s="486"/>
      <c r="B1361" s="486"/>
      <c r="C1361" s="487"/>
      <c r="D1361" s="486"/>
      <c r="E1361" s="488"/>
      <c r="F1361" s="302"/>
      <c r="G1361" s="302"/>
    </row>
    <row r="1362" spans="1:7" s="489" customFormat="1" ht="13.5" customHeight="1" x14ac:dyDescent="0.3">
      <c r="A1362" s="486"/>
      <c r="B1362" s="486"/>
      <c r="C1362" s="487"/>
      <c r="D1362" s="486"/>
      <c r="E1362" s="488"/>
      <c r="F1362" s="302"/>
      <c r="G1362" s="302"/>
    </row>
    <row r="1363" spans="1:7" s="489" customFormat="1" ht="13.5" customHeight="1" x14ac:dyDescent="0.3">
      <c r="A1363" s="486"/>
      <c r="B1363" s="486"/>
      <c r="C1363" s="487"/>
      <c r="D1363" s="486"/>
      <c r="E1363" s="488"/>
      <c r="F1363" s="302"/>
      <c r="G1363" s="302"/>
    </row>
    <row r="1364" spans="1:7" s="489" customFormat="1" ht="13.5" customHeight="1" x14ac:dyDescent="0.3">
      <c r="A1364" s="486"/>
      <c r="B1364" s="486"/>
      <c r="C1364" s="487"/>
      <c r="D1364" s="486"/>
      <c r="E1364" s="488"/>
      <c r="F1364" s="302"/>
      <c r="G1364" s="302"/>
    </row>
    <row r="1365" spans="1:7" s="489" customFormat="1" ht="13.5" customHeight="1" x14ac:dyDescent="0.3">
      <c r="A1365" s="486"/>
      <c r="B1365" s="486"/>
      <c r="C1365" s="487"/>
      <c r="D1365" s="486"/>
      <c r="E1365" s="488"/>
      <c r="F1365" s="302"/>
      <c r="G1365" s="302"/>
    </row>
    <row r="1366" spans="1:7" s="489" customFormat="1" ht="13.5" customHeight="1" x14ac:dyDescent="0.3">
      <c r="A1366" s="486"/>
      <c r="B1366" s="486"/>
      <c r="C1366" s="487"/>
      <c r="D1366" s="486"/>
      <c r="E1366" s="488"/>
      <c r="F1366" s="302"/>
      <c r="G1366" s="302"/>
    </row>
    <row r="1367" spans="1:7" s="489" customFormat="1" ht="13.5" customHeight="1" x14ac:dyDescent="0.3">
      <c r="A1367" s="486"/>
      <c r="B1367" s="486"/>
      <c r="C1367" s="487"/>
      <c r="D1367" s="486"/>
      <c r="E1367" s="488"/>
      <c r="F1367" s="302"/>
      <c r="G1367" s="302"/>
    </row>
    <row r="1368" spans="1:7" s="489" customFormat="1" ht="13.5" customHeight="1" x14ac:dyDescent="0.3">
      <c r="A1368" s="486"/>
      <c r="B1368" s="486"/>
      <c r="C1368" s="487"/>
      <c r="D1368" s="486"/>
      <c r="E1368" s="488"/>
      <c r="F1368" s="302"/>
      <c r="G1368" s="302"/>
    </row>
    <row r="1369" spans="1:7" s="489" customFormat="1" ht="13.5" customHeight="1" x14ac:dyDescent="0.3">
      <c r="A1369" s="486"/>
      <c r="B1369" s="486"/>
      <c r="C1369" s="487"/>
      <c r="D1369" s="486"/>
      <c r="E1369" s="488"/>
      <c r="F1369" s="302"/>
      <c r="G1369" s="302"/>
    </row>
    <row r="1370" spans="1:7" s="489" customFormat="1" ht="13.5" customHeight="1" x14ac:dyDescent="0.3">
      <c r="A1370" s="486"/>
      <c r="B1370" s="486"/>
      <c r="C1370" s="487"/>
      <c r="D1370" s="486"/>
      <c r="E1370" s="488"/>
      <c r="F1370" s="302"/>
      <c r="G1370" s="302"/>
    </row>
    <row r="1371" spans="1:7" s="489" customFormat="1" ht="13.5" customHeight="1" x14ac:dyDescent="0.3">
      <c r="A1371" s="486"/>
      <c r="B1371" s="486"/>
      <c r="C1371" s="487"/>
      <c r="D1371" s="486"/>
      <c r="E1371" s="488"/>
      <c r="F1371" s="302"/>
      <c r="G1371" s="302"/>
    </row>
    <row r="1372" spans="1:7" s="489" customFormat="1" ht="13.5" customHeight="1" x14ac:dyDescent="0.3">
      <c r="A1372" s="486"/>
      <c r="B1372" s="486"/>
      <c r="C1372" s="487"/>
      <c r="D1372" s="486"/>
      <c r="E1372" s="488"/>
      <c r="F1372" s="302"/>
      <c r="G1372" s="302"/>
    </row>
    <row r="1373" spans="1:7" s="489" customFormat="1" ht="13.5" customHeight="1" x14ac:dyDescent="0.3">
      <c r="A1373" s="486"/>
      <c r="B1373" s="486"/>
      <c r="C1373" s="487"/>
      <c r="D1373" s="486"/>
      <c r="E1373" s="488"/>
      <c r="F1373" s="302"/>
      <c r="G1373" s="302"/>
    </row>
    <row r="1374" spans="1:7" s="489" customFormat="1" ht="13.5" customHeight="1" x14ac:dyDescent="0.3">
      <c r="A1374" s="486"/>
      <c r="B1374" s="486"/>
      <c r="C1374" s="487"/>
      <c r="D1374" s="486"/>
      <c r="E1374" s="488"/>
      <c r="F1374" s="302"/>
      <c r="G1374" s="302"/>
    </row>
    <row r="1375" spans="1:7" s="489" customFormat="1" ht="13.5" customHeight="1" x14ac:dyDescent="0.3">
      <c r="A1375" s="486"/>
      <c r="B1375" s="486"/>
      <c r="C1375" s="487"/>
      <c r="D1375" s="486"/>
      <c r="E1375" s="488"/>
      <c r="F1375" s="302"/>
      <c r="G1375" s="302"/>
    </row>
    <row r="1376" spans="1:7" s="489" customFormat="1" ht="13.5" customHeight="1" x14ac:dyDescent="0.3">
      <c r="A1376" s="486"/>
      <c r="B1376" s="486"/>
      <c r="C1376" s="487"/>
      <c r="D1376" s="486"/>
      <c r="E1376" s="488"/>
      <c r="F1376" s="302"/>
      <c r="G1376" s="302"/>
    </row>
    <row r="1377" spans="1:7" s="489" customFormat="1" ht="13.5" customHeight="1" x14ac:dyDescent="0.3">
      <c r="A1377" s="486"/>
      <c r="B1377" s="486"/>
      <c r="C1377" s="487"/>
      <c r="D1377" s="486"/>
      <c r="E1377" s="488"/>
      <c r="F1377" s="302"/>
      <c r="G1377" s="302"/>
    </row>
    <row r="1378" spans="1:7" s="489" customFormat="1" ht="13.5" customHeight="1" x14ac:dyDescent="0.3">
      <c r="A1378" s="486"/>
      <c r="B1378" s="486"/>
      <c r="C1378" s="487"/>
      <c r="D1378" s="486"/>
      <c r="E1378" s="488"/>
      <c r="F1378" s="302"/>
      <c r="G1378" s="302"/>
    </row>
    <row r="1379" spans="1:7" s="489" customFormat="1" ht="13.5" customHeight="1" x14ac:dyDescent="0.3">
      <c r="A1379" s="486"/>
      <c r="B1379" s="486"/>
      <c r="C1379" s="487"/>
      <c r="D1379" s="486"/>
      <c r="E1379" s="488"/>
      <c r="F1379" s="302"/>
      <c r="G1379" s="302"/>
    </row>
    <row r="1380" spans="1:7" s="489" customFormat="1" ht="13.5" customHeight="1" x14ac:dyDescent="0.3">
      <c r="A1380" s="486"/>
      <c r="B1380" s="486"/>
      <c r="C1380" s="487"/>
      <c r="D1380" s="486"/>
      <c r="E1380" s="488"/>
      <c r="F1380" s="302"/>
      <c r="G1380" s="302"/>
    </row>
    <row r="1381" spans="1:7" s="489" customFormat="1" ht="13.5" customHeight="1" x14ac:dyDescent="0.3">
      <c r="A1381" s="486"/>
      <c r="B1381" s="486"/>
      <c r="C1381" s="487"/>
      <c r="D1381" s="486"/>
      <c r="E1381" s="488"/>
      <c r="F1381" s="302"/>
      <c r="G1381" s="302"/>
    </row>
    <row r="1382" spans="1:7" s="489" customFormat="1" ht="13.5" customHeight="1" x14ac:dyDescent="0.3">
      <c r="A1382" s="486"/>
      <c r="B1382" s="486"/>
      <c r="C1382" s="487"/>
      <c r="D1382" s="486"/>
      <c r="E1382" s="488"/>
      <c r="F1382" s="302"/>
      <c r="G1382" s="302"/>
    </row>
    <row r="1383" spans="1:7" s="489" customFormat="1" ht="13.5" customHeight="1" x14ac:dyDescent="0.3">
      <c r="A1383" s="486"/>
      <c r="B1383" s="486"/>
      <c r="C1383" s="487"/>
      <c r="D1383" s="486"/>
      <c r="E1383" s="488"/>
      <c r="F1383" s="302"/>
      <c r="G1383" s="302"/>
    </row>
    <row r="1384" spans="1:7" s="489" customFormat="1" ht="13.5" customHeight="1" x14ac:dyDescent="0.3">
      <c r="A1384" s="486"/>
      <c r="B1384" s="486"/>
      <c r="C1384" s="487"/>
      <c r="D1384" s="486"/>
      <c r="E1384" s="488"/>
      <c r="F1384" s="302"/>
      <c r="G1384" s="302"/>
    </row>
    <row r="1385" spans="1:7" s="489" customFormat="1" ht="13.5" customHeight="1" x14ac:dyDescent="0.3">
      <c r="A1385" s="486"/>
      <c r="B1385" s="486"/>
      <c r="C1385" s="487"/>
      <c r="D1385" s="486"/>
      <c r="E1385" s="488"/>
      <c r="F1385" s="302"/>
      <c r="G1385" s="302"/>
    </row>
    <row r="1386" spans="1:7" s="489" customFormat="1" ht="13.5" customHeight="1" x14ac:dyDescent="0.3">
      <c r="A1386" s="486"/>
      <c r="B1386" s="486"/>
      <c r="C1386" s="487"/>
      <c r="D1386" s="486"/>
      <c r="E1386" s="488"/>
      <c r="F1386" s="302"/>
      <c r="G1386" s="302"/>
    </row>
    <row r="1387" spans="1:7" s="489" customFormat="1" ht="13.5" customHeight="1" x14ac:dyDescent="0.3">
      <c r="A1387" s="486"/>
      <c r="B1387" s="486"/>
      <c r="C1387" s="487"/>
      <c r="D1387" s="486"/>
      <c r="E1387" s="488"/>
      <c r="F1387" s="302"/>
      <c r="G1387" s="302"/>
    </row>
    <row r="1388" spans="1:7" s="489" customFormat="1" ht="13.5" customHeight="1" x14ac:dyDescent="0.3">
      <c r="A1388" s="486"/>
      <c r="B1388" s="486"/>
      <c r="C1388" s="487"/>
      <c r="D1388" s="486"/>
      <c r="E1388" s="488"/>
      <c r="F1388" s="302"/>
      <c r="G1388" s="302"/>
    </row>
    <row r="1389" spans="1:7" s="489" customFormat="1" ht="13.5" customHeight="1" x14ac:dyDescent="0.3">
      <c r="A1389" s="486"/>
      <c r="B1389" s="486"/>
      <c r="C1389" s="487"/>
      <c r="D1389" s="486"/>
      <c r="E1389" s="488"/>
      <c r="F1389" s="302"/>
      <c r="G1389" s="302"/>
    </row>
    <row r="1390" spans="1:7" s="489" customFormat="1" ht="13.5" customHeight="1" x14ac:dyDescent="0.3">
      <c r="A1390" s="486"/>
      <c r="B1390" s="486"/>
      <c r="C1390" s="487"/>
      <c r="D1390" s="486"/>
      <c r="E1390" s="488"/>
      <c r="F1390" s="302"/>
      <c r="G1390" s="302"/>
    </row>
    <row r="1391" spans="1:7" s="489" customFormat="1" ht="13.5" customHeight="1" x14ac:dyDescent="0.3">
      <c r="A1391" s="486"/>
      <c r="B1391" s="486"/>
      <c r="C1391" s="487"/>
      <c r="D1391" s="486"/>
      <c r="E1391" s="488"/>
      <c r="F1391" s="302"/>
      <c r="G1391" s="302"/>
    </row>
    <row r="1392" spans="1:7" s="489" customFormat="1" ht="13.5" customHeight="1" x14ac:dyDescent="0.3">
      <c r="A1392" s="486"/>
      <c r="B1392" s="486"/>
      <c r="C1392" s="487"/>
      <c r="D1392" s="486"/>
      <c r="E1392" s="488"/>
      <c r="F1392" s="302"/>
      <c r="G1392" s="302"/>
    </row>
    <row r="1393" spans="1:7" s="489" customFormat="1" ht="13.5" customHeight="1" x14ac:dyDescent="0.3">
      <c r="A1393" s="486"/>
      <c r="B1393" s="486"/>
      <c r="C1393" s="487"/>
      <c r="D1393" s="486"/>
      <c r="E1393" s="488"/>
      <c r="F1393" s="302"/>
      <c r="G1393" s="302"/>
    </row>
    <row r="1394" spans="1:7" s="489" customFormat="1" ht="13.5" customHeight="1" x14ac:dyDescent="0.3">
      <c r="A1394" s="486"/>
      <c r="B1394" s="486"/>
      <c r="C1394" s="487"/>
      <c r="D1394" s="486"/>
      <c r="E1394" s="488"/>
      <c r="F1394" s="302"/>
      <c r="G1394" s="302"/>
    </row>
    <row r="1395" spans="1:7" s="489" customFormat="1" ht="13.5" customHeight="1" x14ac:dyDescent="0.3">
      <c r="A1395" s="486"/>
      <c r="B1395" s="486"/>
      <c r="C1395" s="487"/>
      <c r="D1395" s="486"/>
      <c r="E1395" s="488"/>
      <c r="F1395" s="302"/>
      <c r="G1395" s="302"/>
    </row>
    <row r="1396" spans="1:7" s="489" customFormat="1" ht="13.5" customHeight="1" x14ac:dyDescent="0.3">
      <c r="A1396" s="486"/>
      <c r="B1396" s="486"/>
      <c r="C1396" s="487"/>
      <c r="D1396" s="486"/>
      <c r="E1396" s="488"/>
      <c r="F1396" s="302"/>
      <c r="G1396" s="302"/>
    </row>
    <row r="1397" spans="1:7" s="489" customFormat="1" ht="13.5" customHeight="1" x14ac:dyDescent="0.3">
      <c r="A1397" s="486"/>
      <c r="B1397" s="486"/>
      <c r="C1397" s="487"/>
      <c r="D1397" s="486"/>
      <c r="E1397" s="488"/>
      <c r="F1397" s="302"/>
      <c r="G1397" s="302"/>
    </row>
    <row r="1398" spans="1:7" s="489" customFormat="1" ht="13.5" customHeight="1" x14ac:dyDescent="0.3">
      <c r="A1398" s="486"/>
      <c r="B1398" s="486"/>
      <c r="C1398" s="487"/>
      <c r="D1398" s="486"/>
      <c r="E1398" s="488"/>
      <c r="F1398" s="302"/>
      <c r="G1398" s="302"/>
    </row>
    <row r="1399" spans="1:7" s="489" customFormat="1" ht="13.5" customHeight="1" x14ac:dyDescent="0.3">
      <c r="A1399" s="486"/>
      <c r="B1399" s="486"/>
      <c r="C1399" s="487"/>
      <c r="D1399" s="486"/>
      <c r="E1399" s="488"/>
      <c r="F1399" s="302"/>
      <c r="G1399" s="302"/>
    </row>
    <row r="1400" spans="1:7" s="489" customFormat="1" ht="13.5" customHeight="1" x14ac:dyDescent="0.3">
      <c r="A1400" s="486"/>
      <c r="B1400" s="486"/>
      <c r="C1400" s="487"/>
      <c r="D1400" s="486"/>
      <c r="E1400" s="488"/>
      <c r="F1400" s="302"/>
      <c r="G1400" s="302"/>
    </row>
    <row r="1401" spans="1:7" s="489" customFormat="1" ht="13.5" customHeight="1" x14ac:dyDescent="0.3">
      <c r="A1401" s="486"/>
      <c r="B1401" s="486"/>
      <c r="C1401" s="487"/>
      <c r="D1401" s="486"/>
      <c r="E1401" s="488"/>
      <c r="F1401" s="302"/>
      <c r="G1401" s="302"/>
    </row>
    <row r="1402" spans="1:7" s="489" customFormat="1" ht="13.5" customHeight="1" x14ac:dyDescent="0.3">
      <c r="A1402" s="486"/>
      <c r="B1402" s="486"/>
      <c r="C1402" s="487"/>
      <c r="D1402" s="486"/>
      <c r="E1402" s="488"/>
      <c r="F1402" s="302"/>
      <c r="G1402" s="302"/>
    </row>
    <row r="1403" spans="1:7" s="489" customFormat="1" ht="13.5" customHeight="1" x14ac:dyDescent="0.3">
      <c r="A1403" s="486"/>
      <c r="B1403" s="486"/>
      <c r="C1403" s="487"/>
      <c r="D1403" s="486"/>
      <c r="E1403" s="488"/>
      <c r="F1403" s="302"/>
      <c r="G1403" s="302"/>
    </row>
    <row r="1404" spans="1:7" s="489" customFormat="1" ht="13.5" customHeight="1" x14ac:dyDescent="0.3">
      <c r="A1404" s="486"/>
      <c r="B1404" s="486"/>
      <c r="C1404" s="487"/>
      <c r="D1404" s="486"/>
      <c r="E1404" s="488"/>
      <c r="F1404" s="302"/>
      <c r="G1404" s="302"/>
    </row>
    <row r="1405" spans="1:7" s="489" customFormat="1" ht="13.5" customHeight="1" x14ac:dyDescent="0.3">
      <c r="A1405" s="486"/>
      <c r="B1405" s="486"/>
      <c r="C1405" s="487"/>
      <c r="D1405" s="486"/>
      <c r="E1405" s="488"/>
      <c r="F1405" s="302"/>
      <c r="G1405" s="302"/>
    </row>
    <row r="1406" spans="1:7" s="489" customFormat="1" ht="13.5" customHeight="1" x14ac:dyDescent="0.3">
      <c r="A1406" s="486"/>
      <c r="B1406" s="486"/>
      <c r="C1406" s="487"/>
      <c r="D1406" s="486"/>
      <c r="E1406" s="488"/>
      <c r="F1406" s="302"/>
      <c r="G1406" s="302"/>
    </row>
    <row r="1407" spans="1:7" s="489" customFormat="1" ht="13.5" customHeight="1" x14ac:dyDescent="0.3">
      <c r="A1407" s="486"/>
      <c r="B1407" s="486"/>
      <c r="C1407" s="487"/>
      <c r="D1407" s="486"/>
      <c r="E1407" s="488"/>
      <c r="F1407" s="302"/>
      <c r="G1407" s="302"/>
    </row>
    <row r="1408" spans="1:7" s="489" customFormat="1" ht="13.5" customHeight="1" x14ac:dyDescent="0.3">
      <c r="A1408" s="486"/>
      <c r="B1408" s="486"/>
      <c r="C1408" s="487"/>
      <c r="D1408" s="486"/>
      <c r="E1408" s="488"/>
      <c r="F1408" s="302"/>
      <c r="G1408" s="302"/>
    </row>
    <row r="1409" spans="1:7" s="489" customFormat="1" ht="13.5" customHeight="1" x14ac:dyDescent="0.3">
      <c r="A1409" s="486"/>
      <c r="B1409" s="486"/>
      <c r="C1409" s="487"/>
      <c r="D1409" s="486"/>
      <c r="E1409" s="488"/>
      <c r="F1409" s="302"/>
      <c r="G1409" s="302"/>
    </row>
    <row r="1410" spans="1:7" s="489" customFormat="1" ht="13.5" customHeight="1" x14ac:dyDescent="0.3">
      <c r="A1410" s="486"/>
      <c r="B1410" s="486"/>
      <c r="C1410" s="487"/>
      <c r="D1410" s="486"/>
      <c r="E1410" s="488"/>
      <c r="F1410" s="302"/>
      <c r="G1410" s="302"/>
    </row>
    <row r="1411" spans="1:7" s="489" customFormat="1" ht="13.5" customHeight="1" x14ac:dyDescent="0.3">
      <c r="A1411" s="486"/>
      <c r="B1411" s="486"/>
      <c r="C1411" s="487"/>
      <c r="D1411" s="486"/>
      <c r="E1411" s="488"/>
      <c r="F1411" s="302"/>
      <c r="G1411" s="302"/>
    </row>
    <row r="1412" spans="1:7" s="489" customFormat="1" ht="13.5" customHeight="1" x14ac:dyDescent="0.3">
      <c r="A1412" s="486"/>
      <c r="B1412" s="486"/>
      <c r="C1412" s="487"/>
      <c r="D1412" s="486"/>
      <c r="E1412" s="488"/>
      <c r="F1412" s="302"/>
      <c r="G1412" s="302"/>
    </row>
    <row r="1413" spans="1:7" s="489" customFormat="1" ht="13.5" customHeight="1" x14ac:dyDescent="0.3">
      <c r="A1413" s="486"/>
      <c r="B1413" s="486"/>
      <c r="C1413" s="487"/>
      <c r="D1413" s="486"/>
      <c r="E1413" s="488"/>
      <c r="F1413" s="302"/>
      <c r="G1413" s="302"/>
    </row>
    <row r="1414" spans="1:7" s="489" customFormat="1" ht="13.5" customHeight="1" x14ac:dyDescent="0.3">
      <c r="A1414" s="486"/>
      <c r="B1414" s="486"/>
      <c r="C1414" s="487"/>
      <c r="D1414" s="486"/>
      <c r="E1414" s="488"/>
      <c r="F1414" s="302"/>
      <c r="G1414" s="302"/>
    </row>
    <row r="1415" spans="1:7" s="489" customFormat="1" ht="13.5" customHeight="1" x14ac:dyDescent="0.3">
      <c r="A1415" s="486"/>
      <c r="B1415" s="486"/>
      <c r="C1415" s="487"/>
      <c r="D1415" s="486"/>
      <c r="E1415" s="488"/>
      <c r="F1415" s="302"/>
      <c r="G1415" s="302"/>
    </row>
    <row r="1416" spans="1:7" s="489" customFormat="1" ht="13.5" customHeight="1" x14ac:dyDescent="0.3">
      <c r="A1416" s="486"/>
      <c r="B1416" s="486"/>
      <c r="C1416" s="487"/>
      <c r="D1416" s="486"/>
      <c r="E1416" s="488"/>
      <c r="F1416" s="302"/>
      <c r="G1416" s="302"/>
    </row>
    <row r="1417" spans="1:7" s="489" customFormat="1" ht="13.5" customHeight="1" x14ac:dyDescent="0.3">
      <c r="A1417" s="486"/>
      <c r="B1417" s="486"/>
      <c r="C1417" s="487"/>
      <c r="D1417" s="486"/>
      <c r="E1417" s="488"/>
      <c r="F1417" s="302"/>
      <c r="G1417" s="302"/>
    </row>
    <row r="1418" spans="1:7" s="489" customFormat="1" ht="13.5" customHeight="1" x14ac:dyDescent="0.3">
      <c r="A1418" s="486"/>
      <c r="B1418" s="486"/>
      <c r="C1418" s="487"/>
      <c r="D1418" s="486"/>
      <c r="E1418" s="488"/>
      <c r="F1418" s="302"/>
      <c r="G1418" s="302"/>
    </row>
    <row r="1419" spans="1:7" s="489" customFormat="1" ht="13.5" customHeight="1" x14ac:dyDescent="0.3">
      <c r="A1419" s="486"/>
      <c r="B1419" s="486"/>
      <c r="C1419" s="487"/>
      <c r="D1419" s="486"/>
      <c r="E1419" s="488"/>
      <c r="F1419" s="302"/>
      <c r="G1419" s="302"/>
    </row>
    <row r="1420" spans="1:7" s="489" customFormat="1" ht="13.5" customHeight="1" x14ac:dyDescent="0.3">
      <c r="A1420" s="486"/>
      <c r="B1420" s="486"/>
      <c r="C1420" s="487"/>
      <c r="D1420" s="486"/>
      <c r="E1420" s="488"/>
      <c r="F1420" s="302"/>
      <c r="G1420" s="302"/>
    </row>
    <row r="1421" spans="1:7" s="489" customFormat="1" ht="13.5" customHeight="1" x14ac:dyDescent="0.3">
      <c r="A1421" s="486"/>
      <c r="B1421" s="486"/>
      <c r="C1421" s="487"/>
      <c r="D1421" s="486"/>
      <c r="E1421" s="488"/>
      <c r="F1421" s="302"/>
      <c r="G1421" s="302"/>
    </row>
    <row r="1422" spans="1:7" s="489" customFormat="1" ht="13.5" customHeight="1" x14ac:dyDescent="0.3">
      <c r="A1422" s="486"/>
      <c r="B1422" s="486"/>
      <c r="C1422" s="487"/>
      <c r="D1422" s="486"/>
      <c r="E1422" s="488"/>
      <c r="F1422" s="302"/>
      <c r="G1422" s="302"/>
    </row>
    <row r="1423" spans="1:7" s="489" customFormat="1" ht="13.5" customHeight="1" x14ac:dyDescent="0.3">
      <c r="A1423" s="486"/>
      <c r="B1423" s="486"/>
      <c r="C1423" s="487"/>
      <c r="D1423" s="486"/>
      <c r="E1423" s="488"/>
      <c r="F1423" s="302"/>
      <c r="G1423" s="302"/>
    </row>
    <row r="1424" spans="1:7" s="489" customFormat="1" ht="13.5" customHeight="1" x14ac:dyDescent="0.3">
      <c r="A1424" s="486"/>
      <c r="B1424" s="486"/>
      <c r="C1424" s="487"/>
      <c r="D1424" s="486"/>
      <c r="E1424" s="488"/>
      <c r="F1424" s="302"/>
      <c r="G1424" s="302"/>
    </row>
    <row r="1425" spans="1:7" s="489" customFormat="1" ht="13.5" customHeight="1" x14ac:dyDescent="0.3">
      <c r="A1425" s="486"/>
      <c r="B1425" s="486"/>
      <c r="C1425" s="487"/>
      <c r="D1425" s="486"/>
      <c r="E1425" s="488"/>
      <c r="F1425" s="302"/>
      <c r="G1425" s="302"/>
    </row>
    <row r="1426" spans="1:7" s="489" customFormat="1" ht="13.5" customHeight="1" x14ac:dyDescent="0.3">
      <c r="A1426" s="486"/>
      <c r="B1426" s="486"/>
      <c r="C1426" s="487"/>
      <c r="D1426" s="486"/>
      <c r="E1426" s="488"/>
      <c r="F1426" s="302"/>
      <c r="G1426" s="302"/>
    </row>
    <row r="1427" spans="1:7" s="489" customFormat="1" ht="13.5" customHeight="1" x14ac:dyDescent="0.3">
      <c r="A1427" s="486"/>
      <c r="B1427" s="486"/>
      <c r="C1427" s="487"/>
      <c r="D1427" s="486"/>
      <c r="E1427" s="488"/>
      <c r="F1427" s="302"/>
      <c r="G1427" s="302"/>
    </row>
    <row r="1428" spans="1:7" s="489" customFormat="1" ht="13.5" customHeight="1" x14ac:dyDescent="0.3">
      <c r="A1428" s="486"/>
      <c r="B1428" s="486"/>
      <c r="C1428" s="487"/>
      <c r="D1428" s="486"/>
      <c r="E1428" s="488"/>
      <c r="F1428" s="302"/>
      <c r="G1428" s="302"/>
    </row>
    <row r="1429" spans="1:7" s="489" customFormat="1" ht="13.5" customHeight="1" x14ac:dyDescent="0.3">
      <c r="A1429" s="486"/>
      <c r="B1429" s="486"/>
      <c r="C1429" s="487"/>
      <c r="D1429" s="486"/>
      <c r="E1429" s="488"/>
      <c r="F1429" s="302"/>
      <c r="G1429" s="302"/>
    </row>
    <row r="1430" spans="1:7" s="489" customFormat="1" ht="13.5" customHeight="1" x14ac:dyDescent="0.3">
      <c r="A1430" s="486"/>
      <c r="B1430" s="486"/>
      <c r="C1430" s="487"/>
      <c r="D1430" s="486"/>
      <c r="E1430" s="488"/>
      <c r="F1430" s="302"/>
      <c r="G1430" s="302"/>
    </row>
    <row r="1431" spans="1:7" s="489" customFormat="1" ht="13.5" customHeight="1" x14ac:dyDescent="0.3">
      <c r="A1431" s="486"/>
      <c r="B1431" s="486"/>
      <c r="C1431" s="487"/>
      <c r="D1431" s="486"/>
      <c r="E1431" s="488"/>
      <c r="F1431" s="302"/>
      <c r="G1431" s="302"/>
    </row>
    <row r="1432" spans="1:7" s="489" customFormat="1" ht="13.5" customHeight="1" x14ac:dyDescent="0.3">
      <c r="A1432" s="486"/>
      <c r="B1432" s="486"/>
      <c r="C1432" s="487"/>
      <c r="D1432" s="486"/>
      <c r="E1432" s="488"/>
      <c r="F1432" s="302"/>
      <c r="G1432" s="302"/>
    </row>
    <row r="1433" spans="1:7" s="489" customFormat="1" ht="13.5" customHeight="1" x14ac:dyDescent="0.3">
      <c r="A1433" s="486"/>
      <c r="B1433" s="486"/>
      <c r="C1433" s="487"/>
      <c r="D1433" s="486"/>
      <c r="E1433" s="488"/>
      <c r="F1433" s="302"/>
      <c r="G1433" s="302"/>
    </row>
    <row r="1434" spans="1:7" s="489" customFormat="1" ht="13.5" customHeight="1" x14ac:dyDescent="0.3">
      <c r="A1434" s="486"/>
      <c r="B1434" s="486"/>
      <c r="C1434" s="487"/>
      <c r="D1434" s="486"/>
      <c r="E1434" s="488"/>
      <c r="F1434" s="302"/>
      <c r="G1434" s="302"/>
    </row>
    <row r="1435" spans="1:7" s="489" customFormat="1" ht="13.5" customHeight="1" x14ac:dyDescent="0.3">
      <c r="A1435" s="486"/>
      <c r="B1435" s="486"/>
      <c r="C1435" s="487"/>
      <c r="D1435" s="486"/>
      <c r="E1435" s="488"/>
      <c r="F1435" s="302"/>
      <c r="G1435" s="302"/>
    </row>
    <row r="1436" spans="1:7" s="489" customFormat="1" ht="13.5" customHeight="1" x14ac:dyDescent="0.3">
      <c r="A1436" s="486"/>
      <c r="B1436" s="486"/>
      <c r="C1436" s="487"/>
      <c r="D1436" s="486"/>
      <c r="E1436" s="488"/>
      <c r="F1436" s="302"/>
      <c r="G1436" s="302"/>
    </row>
    <row r="1437" spans="1:7" s="489" customFormat="1" ht="13.5" customHeight="1" x14ac:dyDescent="0.3">
      <c r="A1437" s="486"/>
      <c r="B1437" s="486"/>
      <c r="C1437" s="487"/>
      <c r="D1437" s="486"/>
      <c r="E1437" s="488"/>
      <c r="F1437" s="302"/>
      <c r="G1437" s="302"/>
    </row>
    <row r="1438" spans="1:7" s="489" customFormat="1" ht="13.5" customHeight="1" x14ac:dyDescent="0.3">
      <c r="A1438" s="486"/>
      <c r="B1438" s="486"/>
      <c r="C1438" s="487"/>
      <c r="D1438" s="486"/>
      <c r="E1438" s="488"/>
      <c r="F1438" s="302"/>
      <c r="G1438" s="302"/>
    </row>
    <row r="1439" spans="1:7" s="489" customFormat="1" ht="13.5" customHeight="1" x14ac:dyDescent="0.3">
      <c r="A1439" s="486"/>
      <c r="B1439" s="486"/>
      <c r="C1439" s="487"/>
      <c r="D1439" s="486"/>
      <c r="E1439" s="488"/>
      <c r="F1439" s="302"/>
      <c r="G1439" s="302"/>
    </row>
    <row r="1440" spans="1:7" s="489" customFormat="1" ht="13.5" customHeight="1" x14ac:dyDescent="0.3">
      <c r="A1440" s="486"/>
      <c r="B1440" s="486"/>
      <c r="C1440" s="487"/>
      <c r="D1440" s="486"/>
      <c r="E1440" s="488"/>
      <c r="F1440" s="302"/>
      <c r="G1440" s="302"/>
    </row>
    <row r="1441" spans="1:7" s="489" customFormat="1" ht="13.5" customHeight="1" x14ac:dyDescent="0.3">
      <c r="A1441" s="486"/>
      <c r="B1441" s="486"/>
      <c r="C1441" s="487"/>
      <c r="D1441" s="486"/>
      <c r="E1441" s="488"/>
      <c r="F1441" s="302"/>
      <c r="G1441" s="302"/>
    </row>
    <row r="1442" spans="1:7" s="489" customFormat="1" ht="13.5" customHeight="1" x14ac:dyDescent="0.3">
      <c r="A1442" s="486"/>
      <c r="B1442" s="486"/>
      <c r="C1442" s="487"/>
      <c r="D1442" s="486"/>
      <c r="E1442" s="488"/>
      <c r="F1442" s="302"/>
      <c r="G1442" s="302"/>
    </row>
    <row r="1443" spans="1:7" s="489" customFormat="1" ht="13.5" customHeight="1" x14ac:dyDescent="0.3">
      <c r="A1443" s="486"/>
      <c r="B1443" s="486"/>
      <c r="C1443" s="487"/>
      <c r="D1443" s="486"/>
      <c r="E1443" s="488"/>
      <c r="F1443" s="302"/>
      <c r="G1443" s="302"/>
    </row>
    <row r="1444" spans="1:7" s="489" customFormat="1" ht="13.5" customHeight="1" x14ac:dyDescent="0.3">
      <c r="A1444" s="486"/>
      <c r="B1444" s="486"/>
      <c r="C1444" s="487"/>
      <c r="D1444" s="486"/>
      <c r="E1444" s="488"/>
      <c r="F1444" s="302"/>
      <c r="G1444" s="302"/>
    </row>
    <row r="1445" spans="1:7" s="489" customFormat="1" ht="13.5" customHeight="1" x14ac:dyDescent="0.3">
      <c r="A1445" s="486"/>
      <c r="B1445" s="486"/>
      <c r="C1445" s="487"/>
      <c r="D1445" s="486"/>
      <c r="E1445" s="488"/>
      <c r="F1445" s="302"/>
      <c r="G1445" s="302"/>
    </row>
    <row r="1446" spans="1:7" s="489" customFormat="1" ht="13.5" customHeight="1" x14ac:dyDescent="0.3">
      <c r="A1446" s="486"/>
      <c r="B1446" s="486"/>
      <c r="C1446" s="487"/>
      <c r="D1446" s="486"/>
      <c r="E1446" s="488"/>
      <c r="F1446" s="302"/>
      <c r="G1446" s="302"/>
    </row>
    <row r="1447" spans="1:7" s="489" customFormat="1" ht="13.5" customHeight="1" x14ac:dyDescent="0.3">
      <c r="A1447" s="486"/>
      <c r="B1447" s="486"/>
      <c r="C1447" s="487"/>
      <c r="D1447" s="486"/>
      <c r="E1447" s="488"/>
      <c r="F1447" s="302"/>
      <c r="G1447" s="302"/>
    </row>
    <row r="1448" spans="1:7" s="489" customFormat="1" ht="13.5" customHeight="1" x14ac:dyDescent="0.3">
      <c r="A1448" s="486"/>
      <c r="B1448" s="486"/>
      <c r="C1448" s="487"/>
      <c r="D1448" s="486"/>
      <c r="E1448" s="488"/>
      <c r="F1448" s="302"/>
      <c r="G1448" s="302"/>
    </row>
    <row r="1449" spans="1:7" s="489" customFormat="1" ht="13.5" customHeight="1" x14ac:dyDescent="0.3">
      <c r="A1449" s="486"/>
      <c r="B1449" s="486"/>
      <c r="C1449" s="487"/>
      <c r="D1449" s="486"/>
      <c r="E1449" s="488"/>
      <c r="F1449" s="302"/>
      <c r="G1449" s="302"/>
    </row>
    <row r="1450" spans="1:7" s="489" customFormat="1" ht="13.5" customHeight="1" x14ac:dyDescent="0.3">
      <c r="A1450" s="486"/>
      <c r="B1450" s="486"/>
      <c r="C1450" s="487"/>
      <c r="D1450" s="486"/>
      <c r="E1450" s="488"/>
      <c r="F1450" s="302"/>
      <c r="G1450" s="302"/>
    </row>
    <row r="1451" spans="1:7" s="489" customFormat="1" ht="13.5" customHeight="1" x14ac:dyDescent="0.3">
      <c r="A1451" s="486"/>
      <c r="B1451" s="486"/>
      <c r="C1451" s="487"/>
      <c r="D1451" s="486"/>
      <c r="E1451" s="488"/>
      <c r="F1451" s="302"/>
      <c r="G1451" s="302"/>
    </row>
    <row r="1452" spans="1:7" s="489" customFormat="1" ht="13.5" customHeight="1" x14ac:dyDescent="0.3">
      <c r="A1452" s="486"/>
      <c r="B1452" s="486"/>
      <c r="C1452" s="487"/>
      <c r="D1452" s="486"/>
      <c r="E1452" s="488"/>
      <c r="F1452" s="302"/>
      <c r="G1452" s="302"/>
    </row>
    <row r="1453" spans="1:7" s="489" customFormat="1" ht="13.5" customHeight="1" x14ac:dyDescent="0.3">
      <c r="A1453" s="486"/>
      <c r="B1453" s="486"/>
      <c r="C1453" s="487"/>
      <c r="D1453" s="486"/>
      <c r="E1453" s="488"/>
      <c r="F1453" s="302"/>
      <c r="G1453" s="302"/>
    </row>
    <row r="1454" spans="1:7" s="489" customFormat="1" ht="13.5" customHeight="1" x14ac:dyDescent="0.3">
      <c r="A1454" s="486"/>
      <c r="B1454" s="486"/>
      <c r="C1454" s="487"/>
      <c r="D1454" s="486"/>
      <c r="E1454" s="488"/>
      <c r="F1454" s="302"/>
      <c r="G1454" s="302"/>
    </row>
    <row r="1455" spans="1:7" s="489" customFormat="1" ht="13.5" customHeight="1" x14ac:dyDescent="0.3">
      <c r="A1455" s="486"/>
      <c r="B1455" s="486"/>
      <c r="C1455" s="487"/>
      <c r="D1455" s="486"/>
      <c r="E1455" s="488"/>
      <c r="F1455" s="302"/>
      <c r="G1455" s="302"/>
    </row>
    <row r="1456" spans="1:7" s="489" customFormat="1" ht="13.5" customHeight="1" x14ac:dyDescent="0.3">
      <c r="A1456" s="486"/>
      <c r="B1456" s="486"/>
      <c r="C1456" s="487"/>
      <c r="D1456" s="486"/>
      <c r="E1456" s="488"/>
      <c r="F1456" s="302"/>
      <c r="G1456" s="302"/>
    </row>
    <row r="1457" spans="1:7" s="489" customFormat="1" ht="13.5" customHeight="1" x14ac:dyDescent="0.3">
      <c r="A1457" s="486"/>
      <c r="B1457" s="486"/>
      <c r="C1457" s="487"/>
      <c r="D1457" s="486"/>
      <c r="E1457" s="488"/>
      <c r="F1457" s="302"/>
      <c r="G1457" s="302"/>
    </row>
    <row r="1458" spans="1:7" s="489" customFormat="1" ht="13.5" customHeight="1" x14ac:dyDescent="0.3">
      <c r="A1458" s="486"/>
      <c r="B1458" s="486"/>
      <c r="C1458" s="487"/>
      <c r="D1458" s="486"/>
      <c r="E1458" s="488"/>
      <c r="F1458" s="302"/>
      <c r="G1458" s="302"/>
    </row>
    <row r="1459" spans="1:7" s="489" customFormat="1" ht="13.5" customHeight="1" x14ac:dyDescent="0.3">
      <c r="A1459" s="486"/>
      <c r="B1459" s="486"/>
      <c r="C1459" s="487"/>
      <c r="D1459" s="486"/>
      <c r="E1459" s="488"/>
      <c r="F1459" s="302"/>
      <c r="G1459" s="302"/>
    </row>
    <row r="1460" spans="1:7" s="489" customFormat="1" ht="13.5" customHeight="1" x14ac:dyDescent="0.3">
      <c r="A1460" s="486"/>
      <c r="B1460" s="486"/>
      <c r="C1460" s="487"/>
      <c r="D1460" s="486"/>
      <c r="E1460" s="488"/>
      <c r="F1460" s="302"/>
      <c r="G1460" s="302"/>
    </row>
    <row r="1461" spans="1:7" s="489" customFormat="1" ht="13.5" customHeight="1" x14ac:dyDescent="0.3">
      <c r="A1461" s="486"/>
      <c r="B1461" s="486"/>
      <c r="C1461" s="487"/>
      <c r="D1461" s="486"/>
      <c r="E1461" s="488"/>
      <c r="F1461" s="302"/>
      <c r="G1461" s="302"/>
    </row>
    <row r="1462" spans="1:7" s="489" customFormat="1" ht="13.5" customHeight="1" x14ac:dyDescent="0.3">
      <c r="A1462" s="486"/>
      <c r="B1462" s="486"/>
      <c r="C1462" s="487"/>
      <c r="D1462" s="486"/>
      <c r="E1462" s="488"/>
      <c r="F1462" s="302"/>
      <c r="G1462" s="302"/>
    </row>
    <row r="1463" spans="1:7" s="489" customFormat="1" ht="13.5" customHeight="1" x14ac:dyDescent="0.3">
      <c r="A1463" s="486"/>
      <c r="B1463" s="486"/>
      <c r="C1463" s="487"/>
      <c r="D1463" s="486"/>
      <c r="E1463" s="488"/>
      <c r="F1463" s="302"/>
      <c r="G1463" s="302"/>
    </row>
    <row r="1464" spans="1:7" s="489" customFormat="1" ht="13.5" customHeight="1" x14ac:dyDescent="0.3">
      <c r="A1464" s="486"/>
      <c r="B1464" s="486"/>
      <c r="C1464" s="487"/>
      <c r="D1464" s="486"/>
      <c r="E1464" s="488"/>
      <c r="F1464" s="302"/>
      <c r="G1464" s="302"/>
    </row>
    <row r="1465" spans="1:7" s="489" customFormat="1" ht="13.5" customHeight="1" x14ac:dyDescent="0.3">
      <c r="A1465" s="486"/>
      <c r="B1465" s="486"/>
      <c r="C1465" s="487"/>
      <c r="D1465" s="486"/>
      <c r="E1465" s="488"/>
      <c r="F1465" s="302"/>
      <c r="G1465" s="302"/>
    </row>
    <row r="1466" spans="1:7" s="489" customFormat="1" ht="13.5" customHeight="1" x14ac:dyDescent="0.3">
      <c r="A1466" s="486"/>
      <c r="B1466" s="486"/>
      <c r="C1466" s="487"/>
      <c r="D1466" s="486"/>
      <c r="E1466" s="488"/>
      <c r="F1466" s="302"/>
      <c r="G1466" s="302"/>
    </row>
    <row r="1467" spans="1:7" s="489" customFormat="1" ht="13.5" customHeight="1" x14ac:dyDescent="0.3">
      <c r="A1467" s="486"/>
      <c r="B1467" s="486"/>
      <c r="C1467" s="487"/>
      <c r="D1467" s="486"/>
      <c r="E1467" s="488"/>
      <c r="F1467" s="302"/>
      <c r="G1467" s="302"/>
    </row>
    <row r="1468" spans="1:7" s="489" customFormat="1" ht="13.5" customHeight="1" x14ac:dyDescent="0.3">
      <c r="A1468" s="486"/>
      <c r="B1468" s="486"/>
      <c r="C1468" s="487"/>
      <c r="D1468" s="486"/>
      <c r="E1468" s="488"/>
      <c r="F1468" s="302"/>
      <c r="G1468" s="302"/>
    </row>
    <row r="1469" spans="1:7" s="489" customFormat="1" ht="13.5" customHeight="1" x14ac:dyDescent="0.3">
      <c r="A1469" s="486"/>
      <c r="B1469" s="486"/>
      <c r="C1469" s="487"/>
      <c r="D1469" s="486"/>
      <c r="E1469" s="488"/>
      <c r="F1469" s="302"/>
      <c r="G1469" s="302"/>
    </row>
    <row r="1470" spans="1:7" s="489" customFormat="1" ht="13.5" customHeight="1" x14ac:dyDescent="0.3">
      <c r="A1470" s="486"/>
      <c r="B1470" s="486"/>
      <c r="C1470" s="487"/>
      <c r="D1470" s="486"/>
      <c r="E1470" s="488"/>
      <c r="F1470" s="302"/>
      <c r="G1470" s="302"/>
    </row>
    <row r="1471" spans="1:7" s="489" customFormat="1" ht="13.5" customHeight="1" x14ac:dyDescent="0.3">
      <c r="A1471" s="486"/>
      <c r="B1471" s="486"/>
      <c r="C1471" s="487"/>
      <c r="D1471" s="486"/>
      <c r="E1471" s="488"/>
      <c r="F1471" s="302"/>
      <c r="G1471" s="302"/>
    </row>
    <row r="1472" spans="1:7" s="489" customFormat="1" ht="13.5" customHeight="1" x14ac:dyDescent="0.3">
      <c r="A1472" s="486"/>
      <c r="B1472" s="486"/>
      <c r="C1472" s="487"/>
      <c r="D1472" s="486"/>
      <c r="E1472" s="488"/>
      <c r="F1472" s="302"/>
      <c r="G1472" s="302"/>
    </row>
    <row r="1473" spans="1:7" s="489" customFormat="1" ht="13.5" customHeight="1" x14ac:dyDescent="0.3">
      <c r="A1473" s="486"/>
      <c r="B1473" s="486"/>
      <c r="C1473" s="487"/>
      <c r="D1473" s="486"/>
      <c r="E1473" s="488"/>
      <c r="F1473" s="302"/>
      <c r="G1473" s="302"/>
    </row>
    <row r="1474" spans="1:7" s="489" customFormat="1" ht="13.5" customHeight="1" x14ac:dyDescent="0.3">
      <c r="A1474" s="486"/>
      <c r="B1474" s="486"/>
      <c r="C1474" s="487"/>
      <c r="D1474" s="486"/>
      <c r="E1474" s="488"/>
      <c r="F1474" s="302"/>
      <c r="G1474" s="302"/>
    </row>
    <row r="1475" spans="1:7" s="489" customFormat="1" ht="13.5" customHeight="1" x14ac:dyDescent="0.3">
      <c r="A1475" s="486"/>
      <c r="B1475" s="486"/>
      <c r="C1475" s="487"/>
      <c r="D1475" s="486"/>
      <c r="E1475" s="488"/>
      <c r="F1475" s="302"/>
      <c r="G1475" s="302"/>
    </row>
    <row r="1476" spans="1:7" s="489" customFormat="1" ht="13.5" customHeight="1" x14ac:dyDescent="0.3">
      <c r="A1476" s="486"/>
      <c r="B1476" s="486"/>
      <c r="C1476" s="487"/>
      <c r="D1476" s="486"/>
      <c r="E1476" s="488"/>
      <c r="F1476" s="302"/>
      <c r="G1476" s="302"/>
    </row>
    <row r="1477" spans="1:7" s="489" customFormat="1" ht="13.5" customHeight="1" x14ac:dyDescent="0.3">
      <c r="A1477" s="486"/>
      <c r="B1477" s="486"/>
      <c r="C1477" s="487"/>
      <c r="D1477" s="486"/>
      <c r="E1477" s="488"/>
      <c r="F1477" s="302"/>
      <c r="G1477" s="302"/>
    </row>
    <row r="1478" spans="1:7" s="489" customFormat="1" ht="13.5" customHeight="1" x14ac:dyDescent="0.3">
      <c r="A1478" s="486"/>
      <c r="B1478" s="486"/>
      <c r="C1478" s="487"/>
      <c r="D1478" s="486"/>
      <c r="E1478" s="488"/>
      <c r="F1478" s="302"/>
      <c r="G1478" s="302"/>
    </row>
    <row r="1479" spans="1:7" s="489" customFormat="1" ht="13.5" customHeight="1" x14ac:dyDescent="0.3">
      <c r="A1479" s="486"/>
      <c r="B1479" s="486"/>
      <c r="C1479" s="487"/>
      <c r="D1479" s="486"/>
      <c r="E1479" s="488"/>
      <c r="F1479" s="302"/>
      <c r="G1479" s="302"/>
    </row>
    <row r="1480" spans="1:7" s="489" customFormat="1" ht="13.5" customHeight="1" x14ac:dyDescent="0.3">
      <c r="A1480" s="486"/>
      <c r="B1480" s="486"/>
      <c r="C1480" s="487"/>
      <c r="D1480" s="486"/>
      <c r="E1480" s="488"/>
      <c r="F1480" s="302"/>
      <c r="G1480" s="302"/>
    </row>
    <row r="1481" spans="1:7" s="489" customFormat="1" ht="13.5" customHeight="1" x14ac:dyDescent="0.3">
      <c r="A1481" s="486"/>
      <c r="B1481" s="486"/>
      <c r="C1481" s="487"/>
      <c r="D1481" s="486"/>
      <c r="E1481" s="488"/>
      <c r="F1481" s="302"/>
      <c r="G1481" s="302"/>
    </row>
    <row r="1482" spans="1:7" s="489" customFormat="1" ht="13.5" customHeight="1" x14ac:dyDescent="0.3">
      <c r="A1482" s="486"/>
      <c r="B1482" s="486"/>
      <c r="C1482" s="487"/>
      <c r="D1482" s="486"/>
      <c r="E1482" s="488"/>
      <c r="F1482" s="302"/>
      <c r="G1482" s="302"/>
    </row>
    <row r="1483" spans="1:7" s="489" customFormat="1" ht="13.5" customHeight="1" x14ac:dyDescent="0.3">
      <c r="A1483" s="486"/>
      <c r="B1483" s="486"/>
      <c r="C1483" s="487"/>
      <c r="D1483" s="486"/>
      <c r="E1483" s="488"/>
      <c r="F1483" s="302"/>
      <c r="G1483" s="302"/>
    </row>
    <row r="1484" spans="1:7" s="489" customFormat="1" ht="13.5" customHeight="1" x14ac:dyDescent="0.3">
      <c r="A1484" s="486"/>
      <c r="B1484" s="486"/>
      <c r="C1484" s="487"/>
      <c r="D1484" s="486"/>
      <c r="E1484" s="488"/>
      <c r="F1484" s="302"/>
      <c r="G1484" s="302"/>
    </row>
    <row r="1485" spans="1:7" s="489" customFormat="1" ht="13.5" customHeight="1" x14ac:dyDescent="0.3">
      <c r="A1485" s="486"/>
      <c r="B1485" s="486"/>
      <c r="C1485" s="487"/>
      <c r="D1485" s="486"/>
      <c r="E1485" s="488"/>
      <c r="F1485" s="302"/>
      <c r="G1485" s="302"/>
    </row>
    <row r="1486" spans="1:7" s="489" customFormat="1" ht="13.5" customHeight="1" x14ac:dyDescent="0.3">
      <c r="A1486" s="486"/>
      <c r="B1486" s="486"/>
      <c r="C1486" s="487"/>
      <c r="D1486" s="486"/>
      <c r="E1486" s="488"/>
      <c r="F1486" s="302"/>
      <c r="G1486" s="302"/>
    </row>
    <row r="1487" spans="1:7" s="489" customFormat="1" ht="13.5" customHeight="1" x14ac:dyDescent="0.3">
      <c r="A1487" s="486"/>
      <c r="B1487" s="486"/>
      <c r="C1487" s="487"/>
      <c r="D1487" s="486"/>
      <c r="E1487" s="488"/>
      <c r="F1487" s="302"/>
      <c r="G1487" s="302"/>
    </row>
    <row r="1488" spans="1:7" s="489" customFormat="1" ht="13.5" customHeight="1" x14ac:dyDescent="0.3">
      <c r="A1488" s="486"/>
      <c r="B1488" s="486"/>
      <c r="C1488" s="487"/>
      <c r="D1488" s="486"/>
      <c r="E1488" s="488"/>
      <c r="F1488" s="302"/>
      <c r="G1488" s="302"/>
    </row>
    <row r="1489" spans="1:7" s="489" customFormat="1" ht="13.5" customHeight="1" x14ac:dyDescent="0.3">
      <c r="A1489" s="486"/>
      <c r="B1489" s="486"/>
      <c r="C1489" s="487"/>
      <c r="D1489" s="486"/>
      <c r="E1489" s="488"/>
      <c r="F1489" s="302"/>
      <c r="G1489" s="302"/>
    </row>
    <row r="1490" spans="1:7" s="489" customFormat="1" ht="13.5" customHeight="1" x14ac:dyDescent="0.3">
      <c r="A1490" s="486"/>
      <c r="B1490" s="486"/>
      <c r="C1490" s="487"/>
      <c r="D1490" s="486"/>
      <c r="E1490" s="488"/>
      <c r="F1490" s="302"/>
      <c r="G1490" s="302"/>
    </row>
    <row r="1491" spans="1:7" s="489" customFormat="1" ht="13.5" customHeight="1" x14ac:dyDescent="0.3">
      <c r="A1491" s="486"/>
      <c r="B1491" s="486"/>
      <c r="C1491" s="487"/>
      <c r="D1491" s="486"/>
      <c r="E1491" s="488"/>
      <c r="F1491" s="302"/>
      <c r="G1491" s="302"/>
    </row>
    <row r="1492" spans="1:7" s="489" customFormat="1" ht="13.5" customHeight="1" x14ac:dyDescent="0.3">
      <c r="A1492" s="486"/>
      <c r="B1492" s="486"/>
      <c r="C1492" s="487"/>
      <c r="D1492" s="486"/>
      <c r="E1492" s="488"/>
      <c r="F1492" s="302"/>
      <c r="G1492" s="302"/>
    </row>
    <row r="1493" spans="1:7" s="489" customFormat="1" ht="13.5" customHeight="1" x14ac:dyDescent="0.3">
      <c r="A1493" s="486"/>
      <c r="B1493" s="486"/>
      <c r="C1493" s="487"/>
      <c r="D1493" s="486"/>
      <c r="E1493" s="488"/>
      <c r="F1493" s="302"/>
      <c r="G1493" s="302"/>
    </row>
    <row r="1494" spans="1:7" s="489" customFormat="1" ht="13.5" customHeight="1" x14ac:dyDescent="0.3">
      <c r="A1494" s="486"/>
      <c r="B1494" s="486"/>
      <c r="C1494" s="487"/>
      <c r="D1494" s="486"/>
      <c r="E1494" s="488"/>
      <c r="F1494" s="302"/>
      <c r="G1494" s="302"/>
    </row>
    <row r="1495" spans="1:7" s="489" customFormat="1" ht="13.5" customHeight="1" x14ac:dyDescent="0.3">
      <c r="A1495" s="486"/>
      <c r="B1495" s="486"/>
      <c r="C1495" s="487"/>
      <c r="D1495" s="486"/>
      <c r="E1495" s="488"/>
      <c r="F1495" s="302"/>
      <c r="G1495" s="302"/>
    </row>
    <row r="1496" spans="1:7" s="489" customFormat="1" ht="13.5" customHeight="1" x14ac:dyDescent="0.3">
      <c r="A1496" s="486"/>
      <c r="B1496" s="486"/>
      <c r="C1496" s="487"/>
      <c r="D1496" s="486"/>
      <c r="E1496" s="488"/>
      <c r="F1496" s="302"/>
      <c r="G1496" s="302"/>
    </row>
    <row r="1497" spans="1:7" s="489" customFormat="1" ht="13.5" customHeight="1" x14ac:dyDescent="0.3">
      <c r="A1497" s="486"/>
      <c r="B1497" s="486"/>
      <c r="C1497" s="487"/>
      <c r="D1497" s="486"/>
      <c r="E1497" s="488"/>
      <c r="F1497" s="302"/>
      <c r="G1497" s="302"/>
    </row>
    <row r="1498" spans="1:7" s="489" customFormat="1" ht="13.5" customHeight="1" x14ac:dyDescent="0.3">
      <c r="A1498" s="486"/>
      <c r="B1498" s="486"/>
      <c r="C1498" s="487"/>
      <c r="D1498" s="486"/>
      <c r="E1498" s="488"/>
      <c r="F1498" s="302"/>
      <c r="G1498" s="302"/>
    </row>
    <row r="1499" spans="1:7" s="489" customFormat="1" ht="13.5" customHeight="1" x14ac:dyDescent="0.3">
      <c r="A1499" s="486"/>
      <c r="B1499" s="486"/>
      <c r="C1499" s="487"/>
      <c r="D1499" s="486"/>
      <c r="E1499" s="488"/>
      <c r="F1499" s="302"/>
      <c r="G1499" s="302"/>
    </row>
    <row r="1500" spans="1:7" s="489" customFormat="1" ht="13.5" customHeight="1" x14ac:dyDescent="0.3">
      <c r="A1500" s="486"/>
      <c r="B1500" s="486"/>
      <c r="C1500" s="487"/>
      <c r="D1500" s="486"/>
      <c r="E1500" s="488"/>
      <c r="F1500" s="302"/>
      <c r="G1500" s="302"/>
    </row>
    <row r="1501" spans="1:7" s="489" customFormat="1" ht="13.5" customHeight="1" x14ac:dyDescent="0.3">
      <c r="A1501" s="486"/>
      <c r="B1501" s="486"/>
      <c r="C1501" s="487"/>
      <c r="D1501" s="486"/>
      <c r="E1501" s="488"/>
      <c r="F1501" s="302"/>
      <c r="G1501" s="302"/>
    </row>
    <row r="1502" spans="1:7" s="489" customFormat="1" ht="13.5" customHeight="1" x14ac:dyDescent="0.3">
      <c r="A1502" s="486"/>
      <c r="B1502" s="486"/>
      <c r="C1502" s="487"/>
      <c r="D1502" s="486"/>
      <c r="E1502" s="488"/>
      <c r="F1502" s="302"/>
      <c r="G1502" s="302"/>
    </row>
    <row r="1503" spans="1:7" s="489" customFormat="1" ht="13.5" customHeight="1" x14ac:dyDescent="0.3">
      <c r="A1503" s="486"/>
      <c r="B1503" s="486"/>
      <c r="C1503" s="487"/>
      <c r="D1503" s="486"/>
      <c r="E1503" s="488"/>
      <c r="F1503" s="302"/>
      <c r="G1503" s="302"/>
    </row>
    <row r="1504" spans="1:7" s="489" customFormat="1" ht="13.5" customHeight="1" x14ac:dyDescent="0.3">
      <c r="A1504" s="486"/>
      <c r="B1504" s="486"/>
      <c r="C1504" s="487"/>
      <c r="D1504" s="486"/>
      <c r="E1504" s="488"/>
      <c r="F1504" s="302"/>
      <c r="G1504" s="302"/>
    </row>
    <row r="1505" spans="1:7" s="489" customFormat="1" ht="13.5" customHeight="1" x14ac:dyDescent="0.3">
      <c r="A1505" s="486"/>
      <c r="B1505" s="486"/>
      <c r="C1505" s="487"/>
      <c r="D1505" s="486"/>
      <c r="E1505" s="488"/>
      <c r="F1505" s="302"/>
      <c r="G1505" s="302"/>
    </row>
    <row r="1506" spans="1:7" s="489" customFormat="1" ht="13.5" customHeight="1" x14ac:dyDescent="0.3">
      <c r="A1506" s="486"/>
      <c r="B1506" s="486"/>
      <c r="C1506" s="487"/>
      <c r="D1506" s="486"/>
      <c r="E1506" s="488"/>
      <c r="F1506" s="302"/>
      <c r="G1506" s="302"/>
    </row>
    <row r="1507" spans="1:7" s="489" customFormat="1" ht="13.5" customHeight="1" x14ac:dyDescent="0.3">
      <c r="A1507" s="486"/>
      <c r="B1507" s="486"/>
      <c r="C1507" s="487"/>
      <c r="D1507" s="486"/>
      <c r="E1507" s="488"/>
      <c r="F1507" s="302"/>
      <c r="G1507" s="302"/>
    </row>
    <row r="1508" spans="1:7" s="489" customFormat="1" ht="13.5" customHeight="1" x14ac:dyDescent="0.3">
      <c r="A1508" s="486"/>
      <c r="B1508" s="486"/>
      <c r="C1508" s="487"/>
      <c r="D1508" s="486"/>
      <c r="E1508" s="488"/>
      <c r="F1508" s="302"/>
      <c r="G1508" s="302"/>
    </row>
    <row r="1509" spans="1:7" s="489" customFormat="1" ht="13.5" customHeight="1" x14ac:dyDescent="0.3">
      <c r="A1509" s="486"/>
      <c r="B1509" s="486"/>
      <c r="C1509" s="487"/>
      <c r="D1509" s="486"/>
      <c r="E1509" s="488"/>
      <c r="F1509" s="302"/>
      <c r="G1509" s="302"/>
    </row>
    <row r="1510" spans="1:7" s="489" customFormat="1" ht="13.5" customHeight="1" x14ac:dyDescent="0.3">
      <c r="A1510" s="486"/>
      <c r="B1510" s="486"/>
      <c r="C1510" s="487"/>
      <c r="D1510" s="486"/>
      <c r="E1510" s="488"/>
      <c r="F1510" s="302"/>
      <c r="G1510" s="302"/>
    </row>
    <row r="1511" spans="1:7" s="489" customFormat="1" ht="13.5" customHeight="1" x14ac:dyDescent="0.3">
      <c r="A1511" s="486"/>
      <c r="B1511" s="486"/>
      <c r="C1511" s="487"/>
      <c r="D1511" s="486"/>
      <c r="E1511" s="488"/>
      <c r="F1511" s="302"/>
      <c r="G1511" s="302"/>
    </row>
    <row r="1512" spans="1:7" s="489" customFormat="1" ht="13.5" customHeight="1" x14ac:dyDescent="0.3">
      <c r="A1512" s="486"/>
      <c r="B1512" s="486"/>
      <c r="C1512" s="487"/>
      <c r="D1512" s="486"/>
      <c r="E1512" s="488"/>
      <c r="F1512" s="302"/>
      <c r="G1512" s="302"/>
    </row>
    <row r="1513" spans="1:7" s="489" customFormat="1" ht="13.5" customHeight="1" x14ac:dyDescent="0.3">
      <c r="A1513" s="486"/>
      <c r="B1513" s="486"/>
      <c r="C1513" s="487"/>
      <c r="D1513" s="486"/>
      <c r="E1513" s="488"/>
      <c r="F1513" s="302"/>
      <c r="G1513" s="302"/>
    </row>
    <row r="1514" spans="1:7" s="489" customFormat="1" ht="13.5" customHeight="1" x14ac:dyDescent="0.3">
      <c r="A1514" s="486"/>
      <c r="B1514" s="486"/>
      <c r="C1514" s="487"/>
      <c r="D1514" s="486"/>
      <c r="E1514" s="488"/>
      <c r="F1514" s="302"/>
      <c r="G1514" s="302"/>
    </row>
    <row r="1515" spans="1:7" s="489" customFormat="1" ht="13.5" customHeight="1" x14ac:dyDescent="0.3">
      <c r="A1515" s="486"/>
      <c r="B1515" s="486"/>
      <c r="C1515" s="487"/>
      <c r="D1515" s="486"/>
      <c r="E1515" s="488"/>
      <c r="F1515" s="302"/>
      <c r="G1515" s="302"/>
    </row>
    <row r="1516" spans="1:7" s="489" customFormat="1" ht="13.5" customHeight="1" x14ac:dyDescent="0.3">
      <c r="A1516" s="486"/>
      <c r="B1516" s="486"/>
      <c r="C1516" s="487"/>
      <c r="D1516" s="486"/>
      <c r="E1516" s="488"/>
      <c r="F1516" s="302"/>
      <c r="G1516" s="302"/>
    </row>
    <row r="1517" spans="1:7" s="489" customFormat="1" ht="13.5" customHeight="1" x14ac:dyDescent="0.3">
      <c r="A1517" s="486"/>
      <c r="B1517" s="486"/>
      <c r="C1517" s="487"/>
      <c r="D1517" s="486"/>
      <c r="E1517" s="488"/>
      <c r="F1517" s="302"/>
      <c r="G1517" s="302"/>
    </row>
    <row r="1518" spans="1:7" s="489" customFormat="1" ht="13.5" customHeight="1" x14ac:dyDescent="0.3">
      <c r="A1518" s="486"/>
      <c r="B1518" s="486"/>
      <c r="C1518" s="487"/>
      <c r="D1518" s="486"/>
      <c r="E1518" s="488"/>
      <c r="F1518" s="302"/>
      <c r="G1518" s="302"/>
    </row>
    <row r="1519" spans="1:7" s="489" customFormat="1" ht="13.5" customHeight="1" x14ac:dyDescent="0.3">
      <c r="A1519" s="486"/>
      <c r="B1519" s="486"/>
      <c r="C1519" s="487"/>
      <c r="D1519" s="486"/>
      <c r="E1519" s="488"/>
      <c r="F1519" s="302"/>
      <c r="G1519" s="302"/>
    </row>
    <row r="1520" spans="1:7" s="489" customFormat="1" ht="13.5" customHeight="1" x14ac:dyDescent="0.3">
      <c r="A1520" s="486"/>
      <c r="B1520" s="486"/>
      <c r="C1520" s="487"/>
      <c r="D1520" s="486"/>
      <c r="E1520" s="488"/>
      <c r="F1520" s="302"/>
      <c r="G1520" s="302"/>
    </row>
    <row r="1521" spans="1:7" s="489" customFormat="1" ht="13.5" customHeight="1" x14ac:dyDescent="0.3">
      <c r="A1521" s="486"/>
      <c r="B1521" s="486"/>
      <c r="C1521" s="487"/>
      <c r="D1521" s="486"/>
      <c r="E1521" s="488"/>
      <c r="F1521" s="302"/>
      <c r="G1521" s="302"/>
    </row>
    <row r="1522" spans="1:7" s="489" customFormat="1" ht="13.5" customHeight="1" x14ac:dyDescent="0.3">
      <c r="A1522" s="486"/>
      <c r="B1522" s="486"/>
      <c r="C1522" s="487"/>
      <c r="D1522" s="486"/>
      <c r="E1522" s="488"/>
      <c r="F1522" s="302"/>
      <c r="G1522" s="302"/>
    </row>
    <row r="1523" spans="1:7" s="489" customFormat="1" ht="13.5" customHeight="1" x14ac:dyDescent="0.3">
      <c r="A1523" s="486"/>
      <c r="B1523" s="486"/>
      <c r="C1523" s="487"/>
      <c r="D1523" s="486"/>
      <c r="E1523" s="488"/>
      <c r="F1523" s="302"/>
      <c r="G1523" s="302"/>
    </row>
    <row r="1524" spans="1:7" s="489" customFormat="1" ht="13.5" customHeight="1" x14ac:dyDescent="0.3">
      <c r="A1524" s="486"/>
      <c r="B1524" s="486"/>
      <c r="C1524" s="487"/>
      <c r="D1524" s="486"/>
      <c r="E1524" s="488"/>
      <c r="F1524" s="302"/>
      <c r="G1524" s="302"/>
    </row>
    <row r="1525" spans="1:7" s="489" customFormat="1" ht="13.5" customHeight="1" x14ac:dyDescent="0.3">
      <c r="A1525" s="486"/>
      <c r="B1525" s="486"/>
      <c r="C1525" s="487"/>
      <c r="D1525" s="486"/>
      <c r="E1525" s="488"/>
      <c r="F1525" s="302"/>
      <c r="G1525" s="302"/>
    </row>
    <row r="1526" spans="1:7" s="489" customFormat="1" ht="13.5" customHeight="1" x14ac:dyDescent="0.3">
      <c r="A1526" s="486"/>
      <c r="B1526" s="486"/>
      <c r="C1526" s="487"/>
      <c r="D1526" s="486"/>
      <c r="E1526" s="488"/>
      <c r="F1526" s="302"/>
      <c r="G1526" s="302"/>
    </row>
    <row r="1527" spans="1:7" s="489" customFormat="1" ht="13.5" customHeight="1" x14ac:dyDescent="0.3">
      <c r="A1527" s="486"/>
      <c r="B1527" s="486"/>
      <c r="C1527" s="487"/>
      <c r="D1527" s="486"/>
      <c r="E1527" s="488"/>
      <c r="F1527" s="302"/>
      <c r="G1527" s="302"/>
    </row>
    <row r="1528" spans="1:7" s="489" customFormat="1" ht="13.5" customHeight="1" x14ac:dyDescent="0.3">
      <c r="A1528" s="486"/>
      <c r="B1528" s="486"/>
      <c r="C1528" s="487"/>
      <c r="D1528" s="486"/>
      <c r="E1528" s="488"/>
      <c r="F1528" s="302"/>
      <c r="G1528" s="302"/>
    </row>
    <row r="1529" spans="1:7" s="489" customFormat="1" ht="13.5" customHeight="1" x14ac:dyDescent="0.3">
      <c r="A1529" s="486"/>
      <c r="B1529" s="486"/>
      <c r="C1529" s="487"/>
      <c r="D1529" s="486"/>
      <c r="E1529" s="488"/>
      <c r="F1529" s="302"/>
      <c r="G1529" s="302"/>
    </row>
    <row r="1530" spans="1:7" s="489" customFormat="1" ht="13.5" customHeight="1" x14ac:dyDescent="0.3">
      <c r="A1530" s="486"/>
      <c r="B1530" s="486"/>
      <c r="C1530" s="487"/>
      <c r="D1530" s="486"/>
      <c r="E1530" s="488"/>
      <c r="F1530" s="302"/>
      <c r="G1530" s="302"/>
    </row>
    <row r="1531" spans="1:7" s="489" customFormat="1" ht="13.5" customHeight="1" x14ac:dyDescent="0.3">
      <c r="A1531" s="486"/>
      <c r="B1531" s="486"/>
      <c r="C1531" s="487"/>
      <c r="D1531" s="486"/>
      <c r="E1531" s="488"/>
      <c r="F1531" s="302"/>
      <c r="G1531" s="302"/>
    </row>
    <row r="1532" spans="1:7" s="489" customFormat="1" ht="13.5" customHeight="1" x14ac:dyDescent="0.3">
      <c r="A1532" s="486"/>
      <c r="B1532" s="486"/>
      <c r="C1532" s="487"/>
      <c r="D1532" s="486"/>
      <c r="E1532" s="488"/>
      <c r="F1532" s="302"/>
      <c r="G1532" s="302"/>
    </row>
    <row r="1533" spans="1:7" s="489" customFormat="1" ht="13.5" customHeight="1" x14ac:dyDescent="0.3">
      <c r="A1533" s="486"/>
      <c r="B1533" s="486"/>
      <c r="C1533" s="487"/>
      <c r="D1533" s="486"/>
      <c r="E1533" s="488"/>
      <c r="F1533" s="302"/>
      <c r="G1533" s="302"/>
    </row>
    <row r="1534" spans="1:7" s="489" customFormat="1" ht="13.5" customHeight="1" x14ac:dyDescent="0.3">
      <c r="A1534" s="486"/>
      <c r="B1534" s="486"/>
      <c r="C1534" s="487"/>
      <c r="D1534" s="486"/>
      <c r="E1534" s="488"/>
      <c r="F1534" s="302"/>
      <c r="G1534" s="302"/>
    </row>
    <row r="1535" spans="1:7" s="489" customFormat="1" ht="13.5" customHeight="1" x14ac:dyDescent="0.3">
      <c r="A1535" s="486"/>
      <c r="B1535" s="486"/>
      <c r="C1535" s="487"/>
      <c r="D1535" s="486"/>
      <c r="E1535" s="488"/>
      <c r="F1535" s="302"/>
      <c r="G1535" s="302"/>
    </row>
    <row r="1536" spans="1:7" s="489" customFormat="1" ht="13.5" customHeight="1" x14ac:dyDescent="0.3">
      <c r="A1536" s="486"/>
      <c r="B1536" s="486"/>
      <c r="C1536" s="487"/>
      <c r="D1536" s="486"/>
      <c r="E1536" s="488"/>
      <c r="F1536" s="302"/>
      <c r="G1536" s="302"/>
    </row>
    <row r="1537" spans="1:7" s="489" customFormat="1" ht="13.5" customHeight="1" x14ac:dyDescent="0.3">
      <c r="A1537" s="486"/>
      <c r="B1537" s="486"/>
      <c r="C1537" s="487"/>
      <c r="D1537" s="486"/>
      <c r="E1537" s="488"/>
      <c r="F1537" s="302"/>
      <c r="G1537" s="302"/>
    </row>
    <row r="1538" spans="1:7" s="489" customFormat="1" ht="13.5" customHeight="1" x14ac:dyDescent="0.3">
      <c r="A1538" s="486"/>
      <c r="B1538" s="486"/>
      <c r="C1538" s="487"/>
      <c r="D1538" s="486"/>
      <c r="E1538" s="488"/>
      <c r="F1538" s="302"/>
      <c r="G1538" s="302"/>
    </row>
    <row r="1539" spans="1:7" s="489" customFormat="1" ht="13.5" customHeight="1" x14ac:dyDescent="0.3">
      <c r="A1539" s="486"/>
      <c r="B1539" s="486"/>
      <c r="C1539" s="487"/>
      <c r="D1539" s="486"/>
      <c r="E1539" s="488"/>
      <c r="F1539" s="302"/>
      <c r="G1539" s="302"/>
    </row>
    <row r="1540" spans="1:7" s="489" customFormat="1" ht="13.5" customHeight="1" x14ac:dyDescent="0.3">
      <c r="A1540" s="486"/>
      <c r="B1540" s="486"/>
      <c r="C1540" s="487"/>
      <c r="D1540" s="486"/>
      <c r="E1540" s="488"/>
      <c r="F1540" s="302"/>
      <c r="G1540" s="302"/>
    </row>
    <row r="1541" spans="1:7" s="489" customFormat="1" ht="13.5" customHeight="1" x14ac:dyDescent="0.3">
      <c r="A1541" s="486"/>
      <c r="B1541" s="486"/>
      <c r="C1541" s="487"/>
      <c r="D1541" s="486"/>
      <c r="E1541" s="488"/>
      <c r="F1541" s="302"/>
      <c r="G1541" s="302"/>
    </row>
    <row r="1542" spans="1:7" s="489" customFormat="1" ht="13.5" customHeight="1" x14ac:dyDescent="0.3">
      <c r="A1542" s="486"/>
      <c r="B1542" s="486"/>
      <c r="C1542" s="487"/>
      <c r="D1542" s="486"/>
      <c r="E1542" s="488"/>
      <c r="F1542" s="302"/>
      <c r="G1542" s="302"/>
    </row>
    <row r="1543" spans="1:7" s="489" customFormat="1" ht="13.5" customHeight="1" x14ac:dyDescent="0.3">
      <c r="A1543" s="486"/>
      <c r="B1543" s="486"/>
      <c r="C1543" s="487"/>
      <c r="D1543" s="486"/>
      <c r="E1543" s="488"/>
      <c r="F1543" s="302"/>
      <c r="G1543" s="302"/>
    </row>
    <row r="1544" spans="1:7" s="489" customFormat="1" ht="13.5" customHeight="1" x14ac:dyDescent="0.3">
      <c r="A1544" s="486"/>
      <c r="B1544" s="486"/>
      <c r="C1544" s="487"/>
      <c r="D1544" s="486"/>
      <c r="E1544" s="488"/>
      <c r="F1544" s="302"/>
      <c r="G1544" s="302"/>
    </row>
    <row r="1545" spans="1:7" s="489" customFormat="1" ht="13.5" customHeight="1" x14ac:dyDescent="0.3">
      <c r="A1545" s="486"/>
      <c r="B1545" s="486"/>
      <c r="C1545" s="487"/>
      <c r="D1545" s="486"/>
      <c r="E1545" s="488"/>
      <c r="F1545" s="302"/>
      <c r="G1545" s="302"/>
    </row>
    <row r="1546" spans="1:7" s="489" customFormat="1" ht="13.5" customHeight="1" x14ac:dyDescent="0.3">
      <c r="A1546" s="486"/>
      <c r="B1546" s="486"/>
      <c r="C1546" s="487"/>
      <c r="D1546" s="486"/>
      <c r="E1546" s="488"/>
      <c r="F1546" s="302"/>
      <c r="G1546" s="302"/>
    </row>
    <row r="1547" spans="1:7" s="489" customFormat="1" ht="13.5" customHeight="1" x14ac:dyDescent="0.3">
      <c r="A1547" s="486"/>
      <c r="B1547" s="486"/>
      <c r="C1547" s="487"/>
      <c r="D1547" s="486"/>
      <c r="E1547" s="488"/>
      <c r="F1547" s="302"/>
      <c r="G1547" s="302"/>
    </row>
    <row r="1548" spans="1:7" s="489" customFormat="1" ht="13.5" customHeight="1" x14ac:dyDescent="0.3">
      <c r="A1548" s="486"/>
      <c r="B1548" s="486"/>
      <c r="C1548" s="487"/>
      <c r="D1548" s="486"/>
      <c r="E1548" s="488"/>
      <c r="F1548" s="302"/>
      <c r="G1548" s="302"/>
    </row>
    <row r="1549" spans="1:7" s="489" customFormat="1" ht="13.5" customHeight="1" x14ac:dyDescent="0.3">
      <c r="A1549" s="486"/>
      <c r="B1549" s="486"/>
      <c r="C1549" s="487"/>
      <c r="D1549" s="486"/>
      <c r="E1549" s="488"/>
      <c r="F1549" s="302"/>
      <c r="G1549" s="302"/>
    </row>
    <row r="1550" spans="1:7" s="489" customFormat="1" ht="13.5" customHeight="1" x14ac:dyDescent="0.3">
      <c r="A1550" s="486"/>
      <c r="B1550" s="486"/>
      <c r="C1550" s="487"/>
      <c r="D1550" s="486"/>
      <c r="E1550" s="488"/>
      <c r="F1550" s="302"/>
      <c r="G1550" s="302"/>
    </row>
    <row r="1551" spans="1:7" s="489" customFormat="1" ht="13.5" customHeight="1" x14ac:dyDescent="0.3">
      <c r="A1551" s="486"/>
      <c r="B1551" s="486"/>
      <c r="C1551" s="487"/>
      <c r="D1551" s="486"/>
      <c r="E1551" s="488"/>
      <c r="F1551" s="302"/>
      <c r="G1551" s="302"/>
    </row>
    <row r="1552" spans="1:7" s="489" customFormat="1" ht="13.5" customHeight="1" x14ac:dyDescent="0.3">
      <c r="A1552" s="486"/>
      <c r="B1552" s="486"/>
      <c r="C1552" s="487"/>
      <c r="D1552" s="486"/>
      <c r="E1552" s="488"/>
      <c r="F1552" s="302"/>
      <c r="G1552" s="302"/>
    </row>
    <row r="1553" spans="1:7" s="489" customFormat="1" ht="13.5" customHeight="1" x14ac:dyDescent="0.3">
      <c r="A1553" s="486"/>
      <c r="B1553" s="486"/>
      <c r="C1553" s="487"/>
      <c r="D1553" s="486"/>
      <c r="E1553" s="488"/>
      <c r="F1553" s="302"/>
      <c r="G1553" s="302"/>
    </row>
    <row r="1554" spans="1:7" s="489" customFormat="1" ht="13.5" customHeight="1" x14ac:dyDescent="0.3">
      <c r="A1554" s="486"/>
      <c r="B1554" s="486"/>
      <c r="C1554" s="487"/>
      <c r="D1554" s="486"/>
      <c r="E1554" s="488"/>
      <c r="F1554" s="302"/>
      <c r="G1554" s="302"/>
    </row>
    <row r="1555" spans="1:7" s="489" customFormat="1" ht="13.5" customHeight="1" x14ac:dyDescent="0.3">
      <c r="A1555" s="486"/>
      <c r="B1555" s="486"/>
      <c r="C1555" s="487"/>
      <c r="D1555" s="486"/>
      <c r="E1555" s="488"/>
      <c r="F1555" s="302"/>
      <c r="G1555" s="302"/>
    </row>
    <row r="1556" spans="1:7" s="489" customFormat="1" ht="13.5" customHeight="1" x14ac:dyDescent="0.3">
      <c r="A1556" s="486"/>
      <c r="B1556" s="486"/>
      <c r="C1556" s="487"/>
      <c r="D1556" s="486"/>
      <c r="E1556" s="488"/>
      <c r="F1556" s="302"/>
      <c r="G1556" s="302"/>
    </row>
    <row r="1557" spans="1:7" s="489" customFormat="1" ht="13.5" customHeight="1" x14ac:dyDescent="0.3">
      <c r="A1557" s="486"/>
      <c r="B1557" s="486"/>
      <c r="C1557" s="487"/>
      <c r="D1557" s="486"/>
      <c r="E1557" s="488"/>
      <c r="F1557" s="302"/>
      <c r="G1557" s="302"/>
    </row>
    <row r="1558" spans="1:7" s="489" customFormat="1" ht="13.5" customHeight="1" x14ac:dyDescent="0.3">
      <c r="A1558" s="486"/>
      <c r="B1558" s="486"/>
      <c r="C1558" s="487"/>
      <c r="D1558" s="486"/>
      <c r="E1558" s="488"/>
      <c r="F1558" s="302"/>
      <c r="G1558" s="302"/>
    </row>
    <row r="1559" spans="1:7" s="489" customFormat="1" ht="13.5" customHeight="1" x14ac:dyDescent="0.3">
      <c r="A1559" s="486"/>
      <c r="B1559" s="486"/>
      <c r="C1559" s="487"/>
      <c r="D1559" s="486"/>
      <c r="E1559" s="488"/>
      <c r="F1559" s="302"/>
      <c r="G1559" s="302"/>
    </row>
    <row r="1560" spans="1:7" s="489" customFormat="1" ht="13.5" customHeight="1" x14ac:dyDescent="0.3">
      <c r="A1560" s="486"/>
      <c r="B1560" s="486"/>
      <c r="C1560" s="487"/>
      <c r="D1560" s="486"/>
      <c r="E1560" s="488"/>
      <c r="F1560" s="302"/>
      <c r="G1560" s="302"/>
    </row>
    <row r="1561" spans="1:7" s="489" customFormat="1" ht="13.5" customHeight="1" x14ac:dyDescent="0.3">
      <c r="A1561" s="486"/>
      <c r="B1561" s="486"/>
      <c r="C1561" s="487"/>
      <c r="D1561" s="486"/>
      <c r="E1561" s="488"/>
      <c r="F1561" s="302"/>
      <c r="G1561" s="302"/>
    </row>
    <row r="1562" spans="1:7" s="489" customFormat="1" ht="13.5" customHeight="1" x14ac:dyDescent="0.3">
      <c r="A1562" s="486"/>
      <c r="B1562" s="486"/>
      <c r="C1562" s="487"/>
      <c r="D1562" s="486"/>
      <c r="E1562" s="488"/>
      <c r="F1562" s="302"/>
      <c r="G1562" s="302"/>
    </row>
    <row r="1563" spans="1:7" s="489" customFormat="1" ht="13.5" customHeight="1" x14ac:dyDescent="0.3">
      <c r="A1563" s="486"/>
      <c r="B1563" s="486"/>
      <c r="C1563" s="487"/>
      <c r="D1563" s="486"/>
      <c r="E1563" s="488"/>
      <c r="F1563" s="302"/>
      <c r="G1563" s="302"/>
    </row>
    <row r="1564" spans="1:7" s="489" customFormat="1" ht="13.5" customHeight="1" x14ac:dyDescent="0.3">
      <c r="A1564" s="486"/>
      <c r="B1564" s="486"/>
      <c r="C1564" s="487"/>
      <c r="D1564" s="486"/>
      <c r="E1564" s="488"/>
      <c r="F1564" s="302"/>
      <c r="G1564" s="302"/>
    </row>
    <row r="1565" spans="1:7" s="489" customFormat="1" ht="13.5" customHeight="1" x14ac:dyDescent="0.3">
      <c r="A1565" s="486"/>
      <c r="B1565" s="486"/>
      <c r="C1565" s="487"/>
      <c r="D1565" s="486"/>
      <c r="E1565" s="488"/>
      <c r="F1565" s="302"/>
      <c r="G1565" s="302"/>
    </row>
    <row r="1566" spans="1:7" s="489" customFormat="1" ht="13.5" customHeight="1" x14ac:dyDescent="0.3">
      <c r="A1566" s="486"/>
      <c r="B1566" s="486"/>
      <c r="C1566" s="487"/>
      <c r="D1566" s="486"/>
      <c r="E1566" s="488"/>
      <c r="F1566" s="302"/>
      <c r="G1566" s="302"/>
    </row>
    <row r="1567" spans="1:7" s="489" customFormat="1" ht="13.5" customHeight="1" x14ac:dyDescent="0.3">
      <c r="A1567" s="486"/>
      <c r="B1567" s="486"/>
      <c r="C1567" s="487"/>
      <c r="D1567" s="486"/>
      <c r="E1567" s="488"/>
      <c r="F1567" s="302"/>
      <c r="G1567" s="302"/>
    </row>
    <row r="1568" spans="1:7" s="489" customFormat="1" ht="13.5" customHeight="1" x14ac:dyDescent="0.3">
      <c r="A1568" s="486"/>
      <c r="B1568" s="486"/>
      <c r="C1568" s="487"/>
      <c r="D1568" s="486"/>
      <c r="E1568" s="488"/>
      <c r="F1568" s="302"/>
      <c r="G1568" s="302"/>
    </row>
    <row r="1569" spans="1:11" s="489" customFormat="1" ht="13.5" customHeight="1" x14ac:dyDescent="0.3">
      <c r="A1569" s="486"/>
      <c r="B1569" s="486"/>
      <c r="C1569" s="487"/>
      <c r="D1569" s="486"/>
      <c r="E1569" s="488"/>
      <c r="F1569" s="302"/>
      <c r="G1569" s="302"/>
    </row>
    <row r="1570" spans="1:11" s="489" customFormat="1" ht="13.5" customHeight="1" x14ac:dyDescent="0.3">
      <c r="A1570" s="486"/>
      <c r="B1570" s="486"/>
      <c r="C1570" s="487"/>
      <c r="D1570" s="486"/>
      <c r="E1570" s="488"/>
      <c r="F1570" s="302"/>
      <c r="G1570" s="302"/>
    </row>
    <row r="1571" spans="1:11" s="489" customFormat="1" ht="13.5" customHeight="1" x14ac:dyDescent="0.3">
      <c r="A1571" s="486"/>
      <c r="B1571" s="486"/>
      <c r="C1571" s="487"/>
      <c r="D1571" s="486"/>
      <c r="E1571" s="488"/>
      <c r="F1571" s="302"/>
      <c r="G1571" s="302"/>
    </row>
    <row r="1572" spans="1:11" s="489" customFormat="1" ht="13.5" customHeight="1" x14ac:dyDescent="0.3">
      <c r="A1572" s="486"/>
      <c r="B1572" s="486"/>
      <c r="C1572" s="487"/>
      <c r="D1572" s="486"/>
      <c r="E1572" s="488"/>
      <c r="F1572" s="302"/>
      <c r="G1572" s="302"/>
    </row>
    <row r="1573" spans="1:11" s="489" customFormat="1" ht="13.5" customHeight="1" x14ac:dyDescent="0.3">
      <c r="A1573" s="486"/>
      <c r="B1573" s="486"/>
      <c r="C1573" s="487"/>
      <c r="D1573" s="486"/>
      <c r="E1573" s="488"/>
      <c r="F1573" s="302"/>
      <c r="G1573" s="302"/>
    </row>
    <row r="1574" spans="1:11" s="489" customFormat="1" ht="13.5" customHeight="1" x14ac:dyDescent="0.3">
      <c r="A1574" s="486"/>
      <c r="B1574" s="486"/>
      <c r="C1574" s="487"/>
      <c r="D1574" s="486"/>
      <c r="E1574" s="488"/>
      <c r="F1574" s="302"/>
      <c r="G1574" s="302"/>
    </row>
    <row r="1575" spans="1:11" s="489" customFormat="1" ht="13.5" customHeight="1" x14ac:dyDescent="0.3">
      <c r="A1575" s="486"/>
      <c r="B1575" s="486"/>
      <c r="C1575" s="487"/>
      <c r="D1575" s="486"/>
      <c r="E1575" s="488"/>
      <c r="F1575" s="302"/>
      <c r="G1575" s="302"/>
    </row>
    <row r="1576" spans="1:11" s="489" customFormat="1" ht="13.5" customHeight="1" x14ac:dyDescent="0.3">
      <c r="A1576" s="486"/>
      <c r="B1576" s="486"/>
      <c r="C1576" s="487"/>
      <c r="D1576" s="486"/>
      <c r="E1576" s="488"/>
      <c r="F1576" s="302"/>
      <c r="G1576" s="302"/>
    </row>
    <row r="1577" spans="1:11" s="489" customFormat="1" ht="13.5" customHeight="1" x14ac:dyDescent="0.3">
      <c r="A1577" s="486"/>
      <c r="B1577" s="486"/>
      <c r="C1577" s="487"/>
      <c r="D1577" s="486"/>
      <c r="E1577" s="488"/>
      <c r="F1577" s="302"/>
      <c r="G1577" s="302"/>
    </row>
    <row r="1578" spans="1:11" s="489" customFormat="1" ht="13.5" customHeight="1" x14ac:dyDescent="0.3">
      <c r="A1578" s="486"/>
      <c r="B1578" s="486"/>
      <c r="C1578" s="487"/>
      <c r="D1578" s="486"/>
      <c r="E1578" s="488"/>
      <c r="F1578" s="302"/>
      <c r="G1578" s="302"/>
    </row>
    <row r="1579" spans="1:11" s="489" customFormat="1" ht="13.5" customHeight="1" x14ac:dyDescent="0.3">
      <c r="A1579" s="486"/>
      <c r="B1579" s="486"/>
      <c r="C1579" s="487"/>
      <c r="D1579" s="486"/>
      <c r="E1579" s="488"/>
      <c r="F1579" s="302"/>
      <c r="G1579" s="302"/>
    </row>
    <row r="1580" spans="1:11" s="489" customFormat="1" ht="13.5" customHeight="1" x14ac:dyDescent="0.3">
      <c r="A1580" s="486"/>
      <c r="B1580" s="486"/>
      <c r="C1580" s="487"/>
      <c r="D1580" s="486"/>
      <c r="E1580" s="488"/>
      <c r="F1580" s="302"/>
      <c r="G1580" s="302"/>
    </row>
    <row r="1581" spans="1:11" s="491" customFormat="1" ht="13.5" customHeight="1" x14ac:dyDescent="0.3">
      <c r="A1581" s="486"/>
      <c r="B1581" s="486"/>
      <c r="C1581" s="487"/>
      <c r="D1581" s="486"/>
      <c r="E1581" s="488"/>
      <c r="F1581" s="302"/>
      <c r="G1581" s="302"/>
      <c r="H1581" s="490"/>
      <c r="I1581" s="490"/>
      <c r="J1581" s="490"/>
      <c r="K1581" s="490"/>
    </row>
    <row r="1582" spans="1:11" s="491" customFormat="1" ht="13.5" customHeight="1" x14ac:dyDescent="0.3">
      <c r="A1582" s="486"/>
      <c r="B1582" s="486"/>
      <c r="C1582" s="487"/>
      <c r="D1582" s="486"/>
      <c r="E1582" s="488"/>
      <c r="F1582" s="302"/>
      <c r="G1582" s="302"/>
      <c r="H1582" s="490"/>
      <c r="I1582" s="490"/>
      <c r="J1582" s="490"/>
      <c r="K1582" s="490"/>
    </row>
    <row r="1583" spans="1:11" s="491" customFormat="1" ht="13.5" customHeight="1" x14ac:dyDescent="0.3">
      <c r="A1583" s="486"/>
      <c r="B1583" s="486"/>
      <c r="C1583" s="487"/>
      <c r="D1583" s="486"/>
      <c r="E1583" s="488"/>
      <c r="F1583" s="302"/>
      <c r="G1583" s="302"/>
      <c r="H1583" s="490"/>
      <c r="I1583" s="490"/>
      <c r="J1583" s="490"/>
      <c r="K1583" s="490"/>
    </row>
    <row r="1584" spans="1:11" s="491" customFormat="1" ht="13.5" customHeight="1" x14ac:dyDescent="0.3">
      <c r="A1584" s="486"/>
      <c r="B1584" s="486"/>
      <c r="C1584" s="487"/>
      <c r="D1584" s="486"/>
      <c r="E1584" s="488"/>
      <c r="F1584" s="302"/>
      <c r="G1584" s="302"/>
      <c r="H1584" s="490"/>
      <c r="I1584" s="490"/>
      <c r="J1584" s="490"/>
      <c r="K1584" s="490"/>
    </row>
    <row r="1585" spans="1:11" s="491" customFormat="1" ht="13.5" customHeight="1" x14ac:dyDescent="0.3">
      <c r="A1585" s="486"/>
      <c r="B1585" s="486"/>
      <c r="C1585" s="487"/>
      <c r="D1585" s="486"/>
      <c r="E1585" s="488"/>
      <c r="F1585" s="302"/>
      <c r="G1585" s="302"/>
      <c r="H1585" s="490"/>
      <c r="I1585" s="490"/>
      <c r="J1585" s="490"/>
      <c r="K1585" s="490"/>
    </row>
    <row r="1586" spans="1:11" s="491" customFormat="1" ht="13.5" customHeight="1" x14ac:dyDescent="0.3">
      <c r="A1586" s="486"/>
      <c r="B1586" s="486"/>
      <c r="C1586" s="487"/>
      <c r="D1586" s="486"/>
      <c r="E1586" s="488"/>
      <c r="F1586" s="302"/>
      <c r="G1586" s="302"/>
      <c r="H1586" s="490"/>
      <c r="I1586" s="490"/>
      <c r="J1586" s="490"/>
      <c r="K1586" s="490"/>
    </row>
    <row r="1587" spans="1:11" s="491" customFormat="1" ht="13.5" customHeight="1" x14ac:dyDescent="0.3">
      <c r="A1587" s="486"/>
      <c r="B1587" s="486"/>
      <c r="C1587" s="487"/>
      <c r="D1587" s="486"/>
      <c r="E1587" s="488"/>
      <c r="F1587" s="302"/>
      <c r="G1587" s="302"/>
      <c r="H1587" s="490"/>
      <c r="I1587" s="490"/>
      <c r="J1587" s="490"/>
      <c r="K1587" s="490"/>
    </row>
    <row r="1588" spans="1:11" s="491" customFormat="1" ht="13.5" customHeight="1" x14ac:dyDescent="0.3">
      <c r="A1588" s="486"/>
      <c r="B1588" s="486"/>
      <c r="C1588" s="487"/>
      <c r="D1588" s="486"/>
      <c r="E1588" s="488"/>
      <c r="F1588" s="302"/>
      <c r="G1588" s="302"/>
      <c r="H1588" s="490"/>
      <c r="I1588" s="490"/>
      <c r="J1588" s="490"/>
      <c r="K1588" s="490"/>
    </row>
    <row r="1589" spans="1:11" s="491" customFormat="1" ht="13.5" customHeight="1" x14ac:dyDescent="0.3">
      <c r="A1589" s="486"/>
      <c r="B1589" s="486"/>
      <c r="C1589" s="487"/>
      <c r="D1589" s="486"/>
      <c r="E1589" s="488"/>
      <c r="F1589" s="302"/>
      <c r="G1589" s="302"/>
      <c r="H1589" s="490"/>
      <c r="I1589" s="490"/>
      <c r="J1589" s="490"/>
      <c r="K1589" s="490"/>
    </row>
    <row r="1590" spans="1:11" s="491" customFormat="1" ht="13.5" customHeight="1" x14ac:dyDescent="0.3">
      <c r="A1590" s="486"/>
      <c r="B1590" s="486"/>
      <c r="C1590" s="487"/>
      <c r="D1590" s="486"/>
      <c r="E1590" s="488"/>
      <c r="F1590" s="302"/>
      <c r="G1590" s="302"/>
      <c r="H1590" s="490"/>
      <c r="I1590" s="490"/>
      <c r="J1590" s="490"/>
      <c r="K1590" s="490"/>
    </row>
    <row r="1591" spans="1:11" s="491" customFormat="1" ht="13.5" customHeight="1" x14ac:dyDescent="0.3">
      <c r="A1591" s="486"/>
      <c r="B1591" s="486"/>
      <c r="C1591" s="487"/>
      <c r="D1591" s="486"/>
      <c r="E1591" s="488"/>
      <c r="F1591" s="302"/>
      <c r="G1591" s="302"/>
      <c r="H1591" s="490"/>
      <c r="I1591" s="490"/>
      <c r="J1591" s="490"/>
      <c r="K1591" s="490"/>
    </row>
    <row r="1592" spans="1:11" s="491" customFormat="1" ht="13.5" customHeight="1" x14ac:dyDescent="0.3">
      <c r="A1592" s="486"/>
      <c r="B1592" s="486"/>
      <c r="C1592" s="487"/>
      <c r="D1592" s="486"/>
      <c r="E1592" s="488"/>
      <c r="F1592" s="302"/>
      <c r="G1592" s="302"/>
      <c r="H1592" s="490"/>
      <c r="I1592" s="490"/>
      <c r="J1592" s="490"/>
      <c r="K1592" s="490"/>
    </row>
    <row r="1593" spans="1:11" s="491" customFormat="1" ht="13.5" customHeight="1" x14ac:dyDescent="0.3">
      <c r="A1593" s="486"/>
      <c r="B1593" s="486"/>
      <c r="C1593" s="487"/>
      <c r="D1593" s="486"/>
      <c r="E1593" s="488"/>
      <c r="F1593" s="302"/>
      <c r="G1593" s="302"/>
      <c r="H1593" s="490"/>
      <c r="I1593" s="490"/>
      <c r="J1593" s="490"/>
      <c r="K1593" s="490"/>
    </row>
    <row r="1594" spans="1:11" s="491" customFormat="1" ht="13.5" customHeight="1" x14ac:dyDescent="0.3">
      <c r="A1594" s="486"/>
      <c r="B1594" s="486"/>
      <c r="C1594" s="487"/>
      <c r="D1594" s="486"/>
      <c r="E1594" s="488"/>
      <c r="F1594" s="302"/>
      <c r="G1594" s="302"/>
      <c r="H1594" s="490"/>
      <c r="I1594" s="490"/>
      <c r="J1594" s="490"/>
      <c r="K1594" s="490"/>
    </row>
    <row r="1595" spans="1:11" s="491" customFormat="1" ht="13.5" customHeight="1" x14ac:dyDescent="0.3">
      <c r="A1595" s="486"/>
      <c r="B1595" s="486"/>
      <c r="C1595" s="487"/>
      <c r="D1595" s="486"/>
      <c r="E1595" s="488"/>
      <c r="F1595" s="302"/>
      <c r="G1595" s="302"/>
      <c r="H1595" s="490"/>
      <c r="I1595" s="490"/>
      <c r="J1595" s="490"/>
      <c r="K1595" s="490"/>
    </row>
    <row r="1596" spans="1:11" s="491" customFormat="1" ht="13.5" customHeight="1" x14ac:dyDescent="0.3">
      <c r="A1596" s="486"/>
      <c r="B1596" s="486"/>
      <c r="C1596" s="487"/>
      <c r="D1596" s="486"/>
      <c r="E1596" s="488"/>
      <c r="F1596" s="302"/>
      <c r="G1596" s="302"/>
      <c r="H1596" s="490"/>
      <c r="I1596" s="490"/>
      <c r="J1596" s="490"/>
      <c r="K1596" s="490"/>
    </row>
    <row r="1597" spans="1:11" s="491" customFormat="1" ht="13.5" customHeight="1" x14ac:dyDescent="0.3">
      <c r="A1597" s="486"/>
      <c r="B1597" s="486"/>
      <c r="C1597" s="487"/>
      <c r="D1597" s="486"/>
      <c r="E1597" s="488"/>
      <c r="F1597" s="302"/>
      <c r="G1597" s="302"/>
      <c r="H1597" s="490"/>
      <c r="I1597" s="490"/>
      <c r="J1597" s="490"/>
      <c r="K1597" s="490"/>
    </row>
    <row r="1598" spans="1:11" s="491" customFormat="1" ht="13.5" customHeight="1" x14ac:dyDescent="0.3">
      <c r="A1598" s="486"/>
      <c r="B1598" s="486"/>
      <c r="C1598" s="487"/>
      <c r="D1598" s="486"/>
      <c r="E1598" s="488"/>
      <c r="F1598" s="302"/>
      <c r="G1598" s="302"/>
      <c r="H1598" s="490"/>
      <c r="I1598" s="490"/>
      <c r="J1598" s="490"/>
      <c r="K1598" s="490"/>
    </row>
    <row r="1599" spans="1:11" s="491" customFormat="1" ht="13.5" customHeight="1" x14ac:dyDescent="0.3">
      <c r="A1599" s="486"/>
      <c r="B1599" s="486"/>
      <c r="C1599" s="487"/>
      <c r="D1599" s="486"/>
      <c r="E1599" s="488"/>
      <c r="F1599" s="302"/>
      <c r="G1599" s="302"/>
      <c r="H1599" s="490"/>
      <c r="I1599" s="490"/>
      <c r="J1599" s="490"/>
      <c r="K1599" s="490"/>
    </row>
    <row r="1600" spans="1:11" s="491" customFormat="1" ht="13.5" customHeight="1" x14ac:dyDescent="0.3">
      <c r="A1600" s="486"/>
      <c r="B1600" s="486"/>
      <c r="C1600" s="487"/>
      <c r="D1600" s="486"/>
      <c r="E1600" s="488"/>
      <c r="F1600" s="302"/>
      <c r="G1600" s="302"/>
      <c r="H1600" s="490"/>
      <c r="I1600" s="490"/>
      <c r="J1600" s="490"/>
      <c r="K1600" s="490"/>
    </row>
    <row r="1601" spans="1:11" s="491" customFormat="1" ht="13.5" customHeight="1" x14ac:dyDescent="0.3">
      <c r="A1601" s="486"/>
      <c r="B1601" s="486"/>
      <c r="C1601" s="487"/>
      <c r="D1601" s="486"/>
      <c r="E1601" s="488"/>
      <c r="F1601" s="302"/>
      <c r="G1601" s="302"/>
      <c r="H1601" s="490"/>
      <c r="I1601" s="490"/>
      <c r="J1601" s="490"/>
      <c r="K1601" s="490"/>
    </row>
    <row r="1602" spans="1:11" s="491" customFormat="1" ht="13.5" customHeight="1" x14ac:dyDescent="0.3">
      <c r="A1602" s="486"/>
      <c r="B1602" s="486"/>
      <c r="C1602" s="487"/>
      <c r="D1602" s="486"/>
      <c r="E1602" s="488"/>
      <c r="F1602" s="302"/>
      <c r="G1602" s="302"/>
      <c r="H1602" s="490"/>
      <c r="I1602" s="490"/>
      <c r="J1602" s="490"/>
      <c r="K1602" s="490"/>
    </row>
    <row r="1603" spans="1:11" s="491" customFormat="1" ht="13.5" customHeight="1" x14ac:dyDescent="0.3">
      <c r="A1603" s="486"/>
      <c r="B1603" s="486"/>
      <c r="C1603" s="487"/>
      <c r="D1603" s="486"/>
      <c r="E1603" s="488"/>
      <c r="F1603" s="302"/>
      <c r="G1603" s="302"/>
      <c r="H1603" s="490"/>
      <c r="I1603" s="490"/>
      <c r="J1603" s="490"/>
      <c r="K1603" s="490"/>
    </row>
    <row r="1604" spans="1:11" s="491" customFormat="1" ht="13.5" customHeight="1" x14ac:dyDescent="0.3">
      <c r="A1604" s="486"/>
      <c r="B1604" s="486"/>
      <c r="C1604" s="487"/>
      <c r="D1604" s="486"/>
      <c r="E1604" s="488"/>
      <c r="F1604" s="302"/>
      <c r="G1604" s="302"/>
      <c r="H1604" s="490"/>
      <c r="I1604" s="490"/>
      <c r="J1604" s="490"/>
      <c r="K1604" s="490"/>
    </row>
    <row r="1605" spans="1:11" s="491" customFormat="1" ht="13.5" customHeight="1" x14ac:dyDescent="0.3">
      <c r="A1605" s="486"/>
      <c r="B1605" s="486"/>
      <c r="C1605" s="487"/>
      <c r="D1605" s="486"/>
      <c r="E1605" s="488"/>
      <c r="F1605" s="302"/>
      <c r="G1605" s="302"/>
      <c r="H1605" s="490"/>
      <c r="I1605" s="490"/>
      <c r="J1605" s="490"/>
      <c r="K1605" s="490"/>
    </row>
    <row r="1606" spans="1:11" s="491" customFormat="1" ht="13.5" customHeight="1" x14ac:dyDescent="0.3">
      <c r="A1606" s="486"/>
      <c r="B1606" s="486"/>
      <c r="C1606" s="487"/>
      <c r="D1606" s="486"/>
      <c r="E1606" s="488"/>
      <c r="F1606" s="302"/>
      <c r="G1606" s="302"/>
      <c r="H1606" s="490"/>
      <c r="I1606" s="490"/>
      <c r="J1606" s="490"/>
      <c r="K1606" s="490"/>
    </row>
    <row r="1607" spans="1:11" s="491" customFormat="1" ht="13.5" customHeight="1" x14ac:dyDescent="0.3">
      <c r="A1607" s="486"/>
      <c r="B1607" s="486"/>
      <c r="C1607" s="487"/>
      <c r="D1607" s="486"/>
      <c r="E1607" s="488"/>
      <c r="F1607" s="302"/>
      <c r="G1607" s="302"/>
      <c r="H1607" s="490"/>
      <c r="I1607" s="490"/>
      <c r="J1607" s="490"/>
      <c r="K1607" s="490"/>
    </row>
    <row r="1608" spans="1:11" s="491" customFormat="1" ht="13.5" customHeight="1" x14ac:dyDescent="0.3">
      <c r="A1608" s="486"/>
      <c r="B1608" s="486"/>
      <c r="C1608" s="487"/>
      <c r="D1608" s="486"/>
      <c r="E1608" s="488"/>
      <c r="F1608" s="302"/>
      <c r="G1608" s="302"/>
      <c r="H1608" s="490"/>
      <c r="I1608" s="490"/>
      <c r="J1608" s="490"/>
      <c r="K1608" s="490"/>
    </row>
    <row r="1609" spans="1:11" s="491" customFormat="1" ht="13.5" customHeight="1" x14ac:dyDescent="0.3">
      <c r="A1609" s="486"/>
      <c r="B1609" s="486"/>
      <c r="C1609" s="487"/>
      <c r="D1609" s="486"/>
      <c r="E1609" s="488"/>
      <c r="F1609" s="302"/>
      <c r="G1609" s="302"/>
      <c r="H1609" s="490"/>
      <c r="I1609" s="490"/>
      <c r="J1609" s="490"/>
      <c r="K1609" s="490"/>
    </row>
    <row r="1610" spans="1:11" s="491" customFormat="1" ht="13.5" customHeight="1" x14ac:dyDescent="0.3">
      <c r="A1610" s="486"/>
      <c r="B1610" s="486"/>
      <c r="C1610" s="487"/>
      <c r="D1610" s="486"/>
      <c r="E1610" s="488"/>
      <c r="F1610" s="302"/>
      <c r="G1610" s="302"/>
      <c r="H1610" s="490"/>
      <c r="I1610" s="490"/>
      <c r="J1610" s="490"/>
      <c r="K1610" s="490"/>
    </row>
    <row r="1611" spans="1:11" s="491" customFormat="1" ht="13.5" customHeight="1" x14ac:dyDescent="0.3">
      <c r="A1611" s="486"/>
      <c r="B1611" s="486"/>
      <c r="C1611" s="487"/>
      <c r="D1611" s="486"/>
      <c r="E1611" s="488"/>
      <c r="F1611" s="302"/>
      <c r="G1611" s="302"/>
      <c r="H1611" s="490"/>
      <c r="I1611" s="490"/>
      <c r="J1611" s="490"/>
      <c r="K1611" s="490"/>
    </row>
    <row r="1612" spans="1:11" s="491" customFormat="1" ht="13.5" customHeight="1" x14ac:dyDescent="0.3">
      <c r="A1612" s="486"/>
      <c r="B1612" s="486"/>
      <c r="C1612" s="487"/>
      <c r="D1612" s="486"/>
      <c r="E1612" s="488"/>
      <c r="F1612" s="302"/>
      <c r="G1612" s="302"/>
      <c r="H1612" s="490"/>
      <c r="I1612" s="490"/>
      <c r="J1612" s="490"/>
      <c r="K1612" s="490"/>
    </row>
    <row r="1613" spans="1:11" s="491" customFormat="1" ht="13.5" customHeight="1" x14ac:dyDescent="0.3">
      <c r="A1613" s="486"/>
      <c r="B1613" s="486"/>
      <c r="C1613" s="487"/>
      <c r="D1613" s="486"/>
      <c r="E1613" s="488"/>
      <c r="F1613" s="302"/>
      <c r="G1613" s="302"/>
      <c r="H1613" s="490"/>
      <c r="I1613" s="490"/>
      <c r="J1613" s="490"/>
      <c r="K1613" s="490"/>
    </row>
    <row r="1614" spans="1:11" s="491" customFormat="1" ht="13.5" customHeight="1" x14ac:dyDescent="0.3">
      <c r="A1614" s="486"/>
      <c r="B1614" s="486"/>
      <c r="C1614" s="487"/>
      <c r="D1614" s="486"/>
      <c r="E1614" s="488"/>
      <c r="F1614" s="302"/>
      <c r="G1614" s="302"/>
      <c r="H1614" s="490"/>
      <c r="I1614" s="490"/>
      <c r="J1614" s="490"/>
      <c r="K1614" s="490"/>
    </row>
    <row r="1615" spans="1:11" s="491" customFormat="1" ht="13.5" customHeight="1" x14ac:dyDescent="0.3">
      <c r="A1615" s="492"/>
      <c r="B1615" s="492"/>
      <c r="C1615" s="493"/>
      <c r="D1615" s="492"/>
      <c r="E1615" s="494"/>
      <c r="F1615" s="302"/>
      <c r="G1615" s="302"/>
      <c r="H1615" s="490"/>
      <c r="I1615" s="490"/>
      <c r="J1615" s="490"/>
      <c r="K1615" s="490"/>
    </row>
    <row r="1616" spans="1:11" s="491" customFormat="1" ht="13.5" customHeight="1" x14ac:dyDescent="0.3">
      <c r="A1616" s="492"/>
      <c r="B1616" s="492"/>
      <c r="C1616" s="493"/>
      <c r="D1616" s="492"/>
      <c r="E1616" s="494"/>
      <c r="F1616" s="302"/>
      <c r="G1616" s="302"/>
      <c r="H1616" s="490"/>
      <c r="I1616" s="490"/>
      <c r="J1616" s="490"/>
      <c r="K1616" s="490"/>
    </row>
    <row r="1617" spans="1:11" s="491" customFormat="1" ht="13.5" customHeight="1" x14ac:dyDescent="0.3">
      <c r="A1617" s="492"/>
      <c r="B1617" s="492"/>
      <c r="C1617" s="493"/>
      <c r="D1617" s="492"/>
      <c r="E1617" s="494"/>
      <c r="F1617" s="302"/>
      <c r="G1617" s="302"/>
      <c r="H1617" s="490"/>
      <c r="I1617" s="490"/>
      <c r="J1617" s="490"/>
      <c r="K1617" s="490"/>
    </row>
    <row r="1618" spans="1:11" s="491" customFormat="1" ht="13.5" customHeight="1" x14ac:dyDescent="0.3">
      <c r="A1618" s="492"/>
      <c r="B1618" s="492"/>
      <c r="C1618" s="493"/>
      <c r="D1618" s="492"/>
      <c r="E1618" s="494"/>
      <c r="F1618" s="302"/>
      <c r="G1618" s="302"/>
      <c r="H1618" s="490"/>
      <c r="I1618" s="490"/>
      <c r="J1618" s="490"/>
      <c r="K1618" s="490"/>
    </row>
    <row r="1619" spans="1:11" s="491" customFormat="1" ht="13.5" customHeight="1" x14ac:dyDescent="0.3">
      <c r="A1619" s="492"/>
      <c r="B1619" s="492"/>
      <c r="C1619" s="493"/>
      <c r="D1619" s="492"/>
      <c r="E1619" s="494"/>
      <c r="F1619" s="302"/>
      <c r="G1619" s="302"/>
      <c r="H1619" s="490"/>
      <c r="I1619" s="490"/>
      <c r="J1619" s="490"/>
      <c r="K1619" s="490"/>
    </row>
    <row r="1620" spans="1:11" s="491" customFormat="1" ht="13.5" customHeight="1" x14ac:dyDescent="0.3">
      <c r="A1620" s="492"/>
      <c r="B1620" s="492"/>
      <c r="C1620" s="493"/>
      <c r="D1620" s="492"/>
      <c r="E1620" s="494"/>
      <c r="F1620" s="302"/>
      <c r="G1620" s="302"/>
      <c r="H1620" s="490"/>
      <c r="I1620" s="490"/>
      <c r="J1620" s="490"/>
      <c r="K1620" s="490"/>
    </row>
    <row r="1621" spans="1:11" s="491" customFormat="1" ht="13.5" customHeight="1" x14ac:dyDescent="0.3">
      <c r="A1621" s="492"/>
      <c r="B1621" s="492"/>
      <c r="C1621" s="493"/>
      <c r="D1621" s="492"/>
      <c r="E1621" s="494"/>
      <c r="F1621" s="302"/>
      <c r="G1621" s="302"/>
      <c r="H1621" s="490"/>
      <c r="I1621" s="490"/>
      <c r="J1621" s="490"/>
      <c r="K1621" s="490"/>
    </row>
    <row r="1622" spans="1:11" s="491" customFormat="1" ht="13.5" customHeight="1" x14ac:dyDescent="0.3">
      <c r="A1622" s="492"/>
      <c r="B1622" s="492"/>
      <c r="C1622" s="493"/>
      <c r="D1622" s="492"/>
      <c r="E1622" s="494"/>
      <c r="F1622" s="302"/>
      <c r="G1622" s="302"/>
      <c r="H1622" s="490"/>
      <c r="I1622" s="490"/>
      <c r="J1622" s="490"/>
      <c r="K1622" s="490"/>
    </row>
    <row r="1623" spans="1:11" s="491" customFormat="1" ht="13.5" customHeight="1" x14ac:dyDescent="0.3">
      <c r="A1623" s="492"/>
      <c r="B1623" s="492"/>
      <c r="C1623" s="493"/>
      <c r="D1623" s="492"/>
      <c r="E1623" s="494"/>
      <c r="F1623" s="302"/>
      <c r="G1623" s="302"/>
      <c r="H1623" s="490"/>
      <c r="I1623" s="490"/>
      <c r="J1623" s="490"/>
      <c r="K1623" s="490"/>
    </row>
    <row r="1624" spans="1:11" s="491" customFormat="1" ht="13.5" customHeight="1" x14ac:dyDescent="0.3">
      <c r="A1624" s="492"/>
      <c r="B1624" s="492"/>
      <c r="C1624" s="493"/>
      <c r="D1624" s="492"/>
      <c r="E1624" s="494"/>
      <c r="F1624" s="302"/>
      <c r="G1624" s="302"/>
      <c r="H1624" s="490"/>
      <c r="I1624" s="490"/>
      <c r="J1624" s="490"/>
      <c r="K1624" s="490"/>
    </row>
    <row r="1625" spans="1:11" s="491" customFormat="1" ht="13.5" customHeight="1" x14ac:dyDescent="0.3">
      <c r="A1625" s="492"/>
      <c r="B1625" s="492"/>
      <c r="C1625" s="493"/>
      <c r="D1625" s="492"/>
      <c r="E1625" s="494"/>
      <c r="F1625" s="302"/>
      <c r="G1625" s="302"/>
      <c r="H1625" s="490"/>
      <c r="I1625" s="490"/>
      <c r="J1625" s="490"/>
      <c r="K1625" s="490"/>
    </row>
    <row r="1626" spans="1:11" s="491" customFormat="1" ht="13.5" customHeight="1" x14ac:dyDescent="0.3">
      <c r="A1626" s="492"/>
      <c r="B1626" s="492"/>
      <c r="C1626" s="493"/>
      <c r="D1626" s="492"/>
      <c r="E1626" s="494"/>
      <c r="F1626" s="302"/>
      <c r="G1626" s="302"/>
      <c r="H1626" s="490"/>
      <c r="I1626" s="490"/>
      <c r="J1626" s="490"/>
      <c r="K1626" s="490"/>
    </row>
    <row r="1627" spans="1:11" s="491" customFormat="1" ht="13.5" customHeight="1" x14ac:dyDescent="0.3">
      <c r="A1627" s="492"/>
      <c r="B1627" s="492"/>
      <c r="C1627" s="493"/>
      <c r="D1627" s="492"/>
      <c r="E1627" s="494"/>
      <c r="F1627" s="302"/>
      <c r="G1627" s="302"/>
      <c r="H1627" s="490"/>
      <c r="I1627" s="490"/>
      <c r="J1627" s="490"/>
      <c r="K1627" s="490"/>
    </row>
    <row r="1628" spans="1:11" s="491" customFormat="1" ht="13.5" customHeight="1" x14ac:dyDescent="0.3">
      <c r="A1628" s="492"/>
      <c r="B1628" s="492"/>
      <c r="C1628" s="493"/>
      <c r="D1628" s="492"/>
      <c r="E1628" s="494"/>
      <c r="F1628" s="302"/>
      <c r="G1628" s="302"/>
      <c r="H1628" s="490"/>
      <c r="I1628" s="490"/>
      <c r="J1628" s="490"/>
      <c r="K1628" s="490"/>
    </row>
    <row r="1629" spans="1:11" s="491" customFormat="1" ht="13.5" customHeight="1" x14ac:dyDescent="0.3">
      <c r="A1629" s="492"/>
      <c r="B1629" s="492"/>
      <c r="C1629" s="493"/>
      <c r="D1629" s="492"/>
      <c r="E1629" s="494"/>
      <c r="F1629" s="302"/>
      <c r="G1629" s="302"/>
      <c r="H1629" s="490"/>
      <c r="I1629" s="490"/>
      <c r="J1629" s="490"/>
      <c r="K1629" s="490"/>
    </row>
    <row r="1630" spans="1:11" s="491" customFormat="1" ht="13.5" customHeight="1" x14ac:dyDescent="0.3">
      <c r="A1630" s="492"/>
      <c r="B1630" s="492"/>
      <c r="C1630" s="493"/>
      <c r="D1630" s="492"/>
      <c r="E1630" s="494"/>
      <c r="F1630" s="302"/>
      <c r="G1630" s="302"/>
      <c r="H1630" s="490"/>
      <c r="I1630" s="490"/>
      <c r="J1630" s="490"/>
      <c r="K1630" s="490"/>
    </row>
    <row r="1631" spans="1:11" s="491" customFormat="1" ht="13.5" customHeight="1" x14ac:dyDescent="0.3">
      <c r="A1631" s="492"/>
      <c r="B1631" s="492"/>
      <c r="C1631" s="493"/>
      <c r="D1631" s="492"/>
      <c r="E1631" s="494"/>
      <c r="F1631" s="302"/>
      <c r="G1631" s="302"/>
      <c r="H1631" s="490"/>
      <c r="I1631" s="490"/>
      <c r="J1631" s="490"/>
      <c r="K1631" s="490"/>
    </row>
    <row r="1632" spans="1:11" s="491" customFormat="1" ht="13.5" customHeight="1" x14ac:dyDescent="0.3">
      <c r="A1632" s="492"/>
      <c r="B1632" s="492"/>
      <c r="C1632" s="493"/>
      <c r="D1632" s="492"/>
      <c r="E1632" s="494"/>
      <c r="F1632" s="302"/>
      <c r="G1632" s="302"/>
      <c r="H1632" s="490"/>
      <c r="I1632" s="490"/>
      <c r="J1632" s="490"/>
      <c r="K1632" s="490"/>
    </row>
    <row r="1633" spans="1:11" s="491" customFormat="1" ht="13.5" customHeight="1" x14ac:dyDescent="0.3">
      <c r="A1633" s="492"/>
      <c r="B1633" s="492"/>
      <c r="C1633" s="493"/>
      <c r="D1633" s="492"/>
      <c r="E1633" s="494"/>
      <c r="F1633" s="302"/>
      <c r="G1633" s="302"/>
      <c r="H1633" s="490"/>
      <c r="I1633" s="490"/>
      <c r="J1633" s="490"/>
      <c r="K1633" s="490"/>
    </row>
    <row r="1634" spans="1:11" s="491" customFormat="1" ht="13.5" customHeight="1" x14ac:dyDescent="0.3">
      <c r="A1634" s="492"/>
      <c r="B1634" s="492"/>
      <c r="C1634" s="493"/>
      <c r="D1634" s="492"/>
      <c r="E1634" s="494"/>
      <c r="F1634" s="302"/>
      <c r="G1634" s="302"/>
      <c r="H1634" s="490"/>
      <c r="I1634" s="490"/>
      <c r="J1634" s="490"/>
      <c r="K1634" s="490"/>
    </row>
    <row r="1635" spans="1:11" s="491" customFormat="1" ht="13.5" customHeight="1" x14ac:dyDescent="0.3">
      <c r="A1635" s="492"/>
      <c r="B1635" s="492"/>
      <c r="C1635" s="493"/>
      <c r="D1635" s="492"/>
      <c r="E1635" s="494"/>
      <c r="F1635" s="302"/>
      <c r="G1635" s="302"/>
      <c r="H1635" s="490"/>
      <c r="I1635" s="490"/>
      <c r="J1635" s="490"/>
      <c r="K1635" s="490"/>
    </row>
    <row r="1636" spans="1:11" s="491" customFormat="1" ht="13.5" customHeight="1" x14ac:dyDescent="0.3">
      <c r="A1636" s="492"/>
      <c r="B1636" s="492"/>
      <c r="C1636" s="493"/>
      <c r="D1636" s="492"/>
      <c r="E1636" s="494"/>
      <c r="F1636" s="302"/>
      <c r="G1636" s="302"/>
      <c r="H1636" s="490"/>
      <c r="I1636" s="490"/>
      <c r="J1636" s="490"/>
      <c r="K1636" s="490"/>
    </row>
    <row r="1637" spans="1:11" s="491" customFormat="1" ht="13.5" customHeight="1" x14ac:dyDescent="0.3">
      <c r="A1637" s="492"/>
      <c r="B1637" s="492"/>
      <c r="C1637" s="493"/>
      <c r="D1637" s="492"/>
      <c r="E1637" s="494"/>
      <c r="F1637" s="302"/>
      <c r="G1637" s="302"/>
      <c r="H1637" s="490"/>
      <c r="I1637" s="490"/>
      <c r="J1637" s="490"/>
      <c r="K1637" s="490"/>
    </row>
    <row r="1638" spans="1:11" s="491" customFormat="1" ht="13.5" customHeight="1" x14ac:dyDescent="0.3">
      <c r="A1638" s="492"/>
      <c r="B1638" s="492"/>
      <c r="C1638" s="493"/>
      <c r="D1638" s="492"/>
      <c r="E1638" s="494"/>
      <c r="F1638" s="302"/>
      <c r="G1638" s="302"/>
      <c r="H1638" s="490"/>
      <c r="I1638" s="490"/>
      <c r="J1638" s="490"/>
      <c r="K1638" s="490"/>
    </row>
    <row r="1639" spans="1:11" s="491" customFormat="1" ht="13.5" customHeight="1" x14ac:dyDescent="0.3">
      <c r="A1639" s="492"/>
      <c r="B1639" s="492"/>
      <c r="C1639" s="493"/>
      <c r="D1639" s="492"/>
      <c r="E1639" s="494"/>
      <c r="F1639" s="302"/>
      <c r="G1639" s="302"/>
      <c r="H1639" s="490"/>
      <c r="I1639" s="490"/>
      <c r="J1639" s="490"/>
      <c r="K1639" s="490"/>
    </row>
    <row r="1640" spans="1:11" s="491" customFormat="1" ht="13.5" customHeight="1" x14ac:dyDescent="0.3">
      <c r="A1640" s="492"/>
      <c r="B1640" s="492"/>
      <c r="C1640" s="493"/>
      <c r="D1640" s="492"/>
      <c r="E1640" s="494"/>
      <c r="F1640" s="302"/>
      <c r="G1640" s="302"/>
      <c r="H1640" s="490"/>
      <c r="I1640" s="490"/>
      <c r="J1640" s="490"/>
      <c r="K1640" s="490"/>
    </row>
    <row r="1641" spans="1:11" s="491" customFormat="1" ht="13.5" customHeight="1" x14ac:dyDescent="0.3">
      <c r="A1641" s="492"/>
      <c r="B1641" s="492"/>
      <c r="C1641" s="493"/>
      <c r="D1641" s="492"/>
      <c r="E1641" s="494"/>
      <c r="F1641" s="302"/>
      <c r="G1641" s="302"/>
      <c r="H1641" s="490"/>
      <c r="I1641" s="490"/>
      <c r="J1641" s="490"/>
      <c r="K1641" s="490"/>
    </row>
    <row r="1642" spans="1:11" s="491" customFormat="1" ht="13.5" customHeight="1" x14ac:dyDescent="0.3">
      <c r="A1642" s="492"/>
      <c r="B1642" s="492"/>
      <c r="C1642" s="493"/>
      <c r="D1642" s="492"/>
      <c r="E1642" s="494"/>
      <c r="F1642" s="302"/>
      <c r="G1642" s="302"/>
      <c r="H1642" s="490"/>
      <c r="I1642" s="490"/>
      <c r="J1642" s="490"/>
      <c r="K1642" s="490"/>
    </row>
    <row r="1643" spans="1:11" s="491" customFormat="1" ht="13.5" customHeight="1" x14ac:dyDescent="0.3">
      <c r="A1643" s="492"/>
      <c r="B1643" s="492"/>
      <c r="C1643" s="493"/>
      <c r="D1643" s="492"/>
      <c r="E1643" s="494"/>
      <c r="F1643" s="302"/>
      <c r="G1643" s="302"/>
      <c r="H1643" s="490"/>
      <c r="I1643" s="490"/>
      <c r="J1643" s="490"/>
      <c r="K1643" s="490"/>
    </row>
    <row r="1644" spans="1:11" s="491" customFormat="1" ht="13.5" customHeight="1" x14ac:dyDescent="0.3">
      <c r="A1644" s="492"/>
      <c r="B1644" s="492"/>
      <c r="C1644" s="493"/>
      <c r="D1644" s="492"/>
      <c r="E1644" s="494"/>
      <c r="F1644" s="302"/>
      <c r="G1644" s="302"/>
      <c r="H1644" s="490"/>
      <c r="I1644" s="490"/>
      <c r="J1644" s="490"/>
      <c r="K1644" s="490"/>
    </row>
    <row r="1645" spans="1:11" s="491" customFormat="1" ht="13.5" customHeight="1" x14ac:dyDescent="0.3">
      <c r="A1645" s="492"/>
      <c r="B1645" s="492"/>
      <c r="C1645" s="493"/>
      <c r="D1645" s="492"/>
      <c r="E1645" s="494"/>
      <c r="F1645" s="302"/>
      <c r="G1645" s="302"/>
      <c r="H1645" s="490"/>
      <c r="I1645" s="490"/>
      <c r="J1645" s="490"/>
      <c r="K1645" s="490"/>
    </row>
    <row r="1646" spans="1:11" s="491" customFormat="1" ht="13.5" customHeight="1" x14ac:dyDescent="0.3">
      <c r="A1646" s="492"/>
      <c r="B1646" s="492"/>
      <c r="C1646" s="493"/>
      <c r="D1646" s="492"/>
      <c r="E1646" s="494"/>
      <c r="F1646" s="302"/>
      <c r="G1646" s="302"/>
      <c r="H1646" s="490"/>
      <c r="I1646" s="490"/>
      <c r="J1646" s="490"/>
      <c r="K1646" s="490"/>
    </row>
    <row r="1647" spans="1:11" s="491" customFormat="1" ht="13.5" customHeight="1" x14ac:dyDescent="0.3">
      <c r="A1647" s="492"/>
      <c r="B1647" s="492"/>
      <c r="C1647" s="493"/>
      <c r="D1647" s="492"/>
      <c r="E1647" s="494"/>
      <c r="F1647" s="302"/>
      <c r="G1647" s="302"/>
      <c r="H1647" s="490"/>
      <c r="I1647" s="490"/>
      <c r="J1647" s="490"/>
      <c r="K1647" s="490"/>
    </row>
    <row r="1648" spans="1:11" s="491" customFormat="1" ht="13.5" customHeight="1" x14ac:dyDescent="0.3">
      <c r="A1648" s="492"/>
      <c r="B1648" s="492"/>
      <c r="C1648" s="493"/>
      <c r="D1648" s="492"/>
      <c r="E1648" s="494"/>
      <c r="F1648" s="302"/>
      <c r="G1648" s="302"/>
      <c r="H1648" s="490"/>
      <c r="I1648" s="490"/>
      <c r="J1648" s="490"/>
      <c r="K1648" s="490"/>
    </row>
    <row r="1649" spans="1:11" s="491" customFormat="1" ht="13.5" customHeight="1" x14ac:dyDescent="0.3">
      <c r="A1649" s="492"/>
      <c r="B1649" s="492"/>
      <c r="C1649" s="493"/>
      <c r="D1649" s="492"/>
      <c r="E1649" s="494"/>
      <c r="F1649" s="302"/>
      <c r="G1649" s="302"/>
      <c r="H1649" s="490"/>
      <c r="I1649" s="490"/>
      <c r="J1649" s="490"/>
      <c r="K1649" s="490"/>
    </row>
    <row r="1650" spans="1:11" s="491" customFormat="1" ht="13.5" customHeight="1" x14ac:dyDescent="0.3">
      <c r="A1650" s="492"/>
      <c r="B1650" s="492"/>
      <c r="C1650" s="493"/>
      <c r="D1650" s="492"/>
      <c r="E1650" s="494"/>
      <c r="F1650" s="302"/>
      <c r="G1650" s="302"/>
      <c r="H1650" s="490"/>
      <c r="I1650" s="490"/>
      <c r="J1650" s="490"/>
      <c r="K1650" s="490"/>
    </row>
    <row r="1651" spans="1:11" s="491" customFormat="1" ht="13.5" customHeight="1" x14ac:dyDescent="0.3">
      <c r="A1651" s="492"/>
      <c r="B1651" s="492"/>
      <c r="C1651" s="493"/>
      <c r="D1651" s="492"/>
      <c r="E1651" s="494"/>
      <c r="F1651" s="302"/>
      <c r="G1651" s="302"/>
      <c r="H1651" s="490"/>
      <c r="I1651" s="490"/>
      <c r="J1651" s="490"/>
      <c r="K1651" s="490"/>
    </row>
    <row r="1652" spans="1:11" s="491" customFormat="1" ht="13.5" customHeight="1" x14ac:dyDescent="0.3">
      <c r="A1652" s="492"/>
      <c r="B1652" s="492"/>
      <c r="C1652" s="493"/>
      <c r="D1652" s="492"/>
      <c r="E1652" s="494"/>
      <c r="F1652" s="302"/>
      <c r="G1652" s="302"/>
      <c r="H1652" s="490"/>
      <c r="I1652" s="490"/>
      <c r="J1652" s="490"/>
      <c r="K1652" s="490"/>
    </row>
    <row r="1653" spans="1:11" s="491" customFormat="1" ht="13.5" customHeight="1" x14ac:dyDescent="0.3">
      <c r="A1653" s="492"/>
      <c r="B1653" s="492"/>
      <c r="C1653" s="493"/>
      <c r="D1653" s="492"/>
      <c r="E1653" s="494"/>
      <c r="F1653" s="302"/>
      <c r="G1653" s="302"/>
      <c r="H1653" s="490"/>
      <c r="I1653" s="490"/>
      <c r="J1653" s="490"/>
      <c r="K1653" s="490"/>
    </row>
    <row r="1654" spans="1:11" s="491" customFormat="1" ht="13.5" customHeight="1" x14ac:dyDescent="0.3">
      <c r="A1654" s="492"/>
      <c r="B1654" s="492"/>
      <c r="C1654" s="493"/>
      <c r="D1654" s="492"/>
      <c r="E1654" s="494"/>
      <c r="F1654" s="302"/>
      <c r="G1654" s="302"/>
      <c r="H1654" s="490"/>
      <c r="I1654" s="490"/>
      <c r="J1654" s="490"/>
      <c r="K1654" s="490"/>
    </row>
    <row r="1655" spans="1:11" s="491" customFormat="1" ht="13.5" customHeight="1" x14ac:dyDescent="0.3">
      <c r="A1655" s="492"/>
      <c r="B1655" s="492"/>
      <c r="C1655" s="493"/>
      <c r="D1655" s="492"/>
      <c r="E1655" s="494"/>
      <c r="F1655" s="302"/>
      <c r="G1655" s="302"/>
      <c r="H1655" s="490"/>
      <c r="I1655" s="490"/>
      <c r="J1655" s="490"/>
      <c r="K1655" s="490"/>
    </row>
    <row r="1656" spans="1:11" s="491" customFormat="1" ht="13.5" customHeight="1" x14ac:dyDescent="0.3">
      <c r="A1656" s="492"/>
      <c r="B1656" s="492"/>
      <c r="C1656" s="493"/>
      <c r="D1656" s="492"/>
      <c r="E1656" s="494"/>
      <c r="F1656" s="302"/>
      <c r="G1656" s="302"/>
      <c r="H1656" s="490"/>
      <c r="I1656" s="490"/>
      <c r="J1656" s="490"/>
      <c r="K1656" s="490"/>
    </row>
    <row r="1657" spans="1:11" s="491" customFormat="1" ht="13.5" customHeight="1" x14ac:dyDescent="0.3">
      <c r="A1657" s="492"/>
      <c r="B1657" s="492"/>
      <c r="C1657" s="493"/>
      <c r="D1657" s="492"/>
      <c r="E1657" s="494"/>
      <c r="F1657" s="302"/>
      <c r="G1657" s="302"/>
      <c r="H1657" s="490"/>
      <c r="I1657" s="490"/>
      <c r="J1657" s="490"/>
      <c r="K1657" s="490"/>
    </row>
    <row r="1658" spans="1:11" s="491" customFormat="1" ht="13.5" customHeight="1" x14ac:dyDescent="0.3">
      <c r="A1658" s="492"/>
      <c r="B1658" s="492"/>
      <c r="C1658" s="493"/>
      <c r="D1658" s="492"/>
      <c r="E1658" s="494"/>
      <c r="F1658" s="302"/>
      <c r="G1658" s="302"/>
      <c r="H1658" s="490"/>
      <c r="I1658" s="490"/>
      <c r="J1658" s="490"/>
      <c r="K1658" s="490"/>
    </row>
    <row r="1659" spans="1:11" s="491" customFormat="1" ht="13.5" customHeight="1" x14ac:dyDescent="0.3">
      <c r="A1659" s="492"/>
      <c r="B1659" s="492"/>
      <c r="C1659" s="493"/>
      <c r="D1659" s="492"/>
      <c r="E1659" s="494"/>
      <c r="F1659" s="302"/>
      <c r="G1659" s="302"/>
      <c r="H1659" s="490"/>
      <c r="I1659" s="490"/>
      <c r="J1659" s="490"/>
      <c r="K1659" s="490"/>
    </row>
    <row r="1660" spans="1:11" s="491" customFormat="1" ht="13.5" customHeight="1" x14ac:dyDescent="0.3">
      <c r="A1660" s="492"/>
      <c r="B1660" s="492"/>
      <c r="C1660" s="493"/>
      <c r="D1660" s="492"/>
      <c r="E1660" s="494"/>
      <c r="F1660" s="302"/>
      <c r="G1660" s="302"/>
      <c r="H1660" s="490"/>
      <c r="I1660" s="490"/>
      <c r="J1660" s="490"/>
      <c r="K1660" s="490"/>
    </row>
    <row r="1661" spans="1:11" s="491" customFormat="1" ht="13.5" customHeight="1" x14ac:dyDescent="0.3">
      <c r="A1661" s="492"/>
      <c r="B1661" s="492"/>
      <c r="C1661" s="493"/>
      <c r="D1661" s="492"/>
      <c r="E1661" s="494"/>
      <c r="F1661" s="302"/>
      <c r="G1661" s="302"/>
      <c r="H1661" s="490"/>
      <c r="I1661" s="490"/>
      <c r="J1661" s="490"/>
      <c r="K1661" s="490"/>
    </row>
    <row r="1662" spans="1:11" s="491" customFormat="1" ht="13.5" customHeight="1" x14ac:dyDescent="0.3">
      <c r="A1662" s="492"/>
      <c r="B1662" s="492"/>
      <c r="C1662" s="493"/>
      <c r="D1662" s="492"/>
      <c r="E1662" s="494"/>
      <c r="F1662" s="302"/>
      <c r="G1662" s="302"/>
      <c r="H1662" s="490"/>
      <c r="I1662" s="490"/>
      <c r="J1662" s="490"/>
      <c r="K1662" s="490"/>
    </row>
    <row r="1663" spans="1:11" s="491" customFormat="1" ht="13.5" customHeight="1" x14ac:dyDescent="0.3">
      <c r="A1663" s="492"/>
      <c r="B1663" s="492"/>
      <c r="C1663" s="493"/>
      <c r="D1663" s="492"/>
      <c r="E1663" s="494"/>
      <c r="F1663" s="302"/>
      <c r="G1663" s="302"/>
      <c r="H1663" s="490"/>
      <c r="I1663" s="490"/>
      <c r="J1663" s="490"/>
      <c r="K1663" s="490"/>
    </row>
    <row r="1664" spans="1:11" s="491" customFormat="1" ht="13.5" customHeight="1" x14ac:dyDescent="0.3">
      <c r="A1664" s="492"/>
      <c r="B1664" s="492"/>
      <c r="C1664" s="493"/>
      <c r="D1664" s="492"/>
      <c r="E1664" s="494"/>
      <c r="F1664" s="302"/>
      <c r="G1664" s="302"/>
      <c r="H1664" s="490"/>
      <c r="I1664" s="490"/>
      <c r="J1664" s="490"/>
      <c r="K1664" s="490"/>
    </row>
    <row r="1665" spans="1:11" s="491" customFormat="1" ht="13.5" customHeight="1" x14ac:dyDescent="0.3">
      <c r="A1665" s="492"/>
      <c r="B1665" s="492"/>
      <c r="C1665" s="493"/>
      <c r="D1665" s="492"/>
      <c r="E1665" s="494"/>
      <c r="F1665" s="302"/>
      <c r="G1665" s="302"/>
      <c r="H1665" s="490"/>
      <c r="I1665" s="490"/>
      <c r="J1665" s="490"/>
      <c r="K1665" s="490"/>
    </row>
    <row r="1666" spans="1:11" s="491" customFormat="1" ht="13.5" customHeight="1" x14ac:dyDescent="0.3">
      <c r="A1666" s="492"/>
      <c r="B1666" s="492"/>
      <c r="C1666" s="493"/>
      <c r="D1666" s="492"/>
      <c r="E1666" s="494"/>
      <c r="F1666" s="302"/>
      <c r="G1666" s="302"/>
      <c r="H1666" s="490"/>
      <c r="I1666" s="490"/>
      <c r="J1666" s="490"/>
      <c r="K1666" s="490"/>
    </row>
    <row r="1667" spans="1:11" s="491" customFormat="1" ht="13.5" customHeight="1" x14ac:dyDescent="0.3">
      <c r="A1667" s="492"/>
      <c r="B1667" s="492"/>
      <c r="C1667" s="493"/>
      <c r="D1667" s="492"/>
      <c r="E1667" s="494"/>
      <c r="F1667" s="302"/>
      <c r="G1667" s="302"/>
      <c r="H1667" s="490"/>
      <c r="I1667" s="490"/>
      <c r="J1667" s="490"/>
      <c r="K1667" s="490"/>
    </row>
    <row r="1668" spans="1:11" s="491" customFormat="1" ht="13.5" customHeight="1" x14ac:dyDescent="0.3">
      <c r="A1668" s="492"/>
      <c r="B1668" s="492"/>
      <c r="C1668" s="493"/>
      <c r="D1668" s="492"/>
      <c r="E1668" s="494"/>
      <c r="F1668" s="302"/>
      <c r="G1668" s="302"/>
      <c r="H1668" s="490"/>
      <c r="I1668" s="490"/>
      <c r="J1668" s="490"/>
      <c r="K1668" s="490"/>
    </row>
    <row r="1669" spans="1:11" s="491" customFormat="1" ht="13.5" customHeight="1" x14ac:dyDescent="0.3">
      <c r="A1669" s="492"/>
      <c r="B1669" s="492"/>
      <c r="C1669" s="493"/>
      <c r="D1669" s="492"/>
      <c r="E1669" s="494"/>
      <c r="F1669" s="302"/>
      <c r="G1669" s="302"/>
      <c r="H1669" s="490"/>
      <c r="I1669" s="490"/>
      <c r="J1669" s="490"/>
      <c r="K1669" s="490"/>
    </row>
    <row r="1670" spans="1:11" s="491" customFormat="1" ht="13.5" customHeight="1" x14ac:dyDescent="0.3">
      <c r="A1670" s="492"/>
      <c r="B1670" s="492"/>
      <c r="C1670" s="493"/>
      <c r="D1670" s="492"/>
      <c r="E1670" s="494"/>
      <c r="F1670" s="302"/>
      <c r="G1670" s="302"/>
      <c r="H1670" s="490"/>
      <c r="I1670" s="490"/>
      <c r="J1670" s="490"/>
      <c r="K1670" s="490"/>
    </row>
    <row r="1671" spans="1:11" s="491" customFormat="1" ht="13.5" customHeight="1" x14ac:dyDescent="0.3">
      <c r="A1671" s="492"/>
      <c r="B1671" s="492"/>
      <c r="C1671" s="493"/>
      <c r="D1671" s="492"/>
      <c r="E1671" s="494"/>
      <c r="F1671" s="302"/>
      <c r="G1671" s="302"/>
      <c r="H1671" s="490"/>
      <c r="I1671" s="490"/>
      <c r="J1671" s="490"/>
      <c r="K1671" s="490"/>
    </row>
    <row r="1672" spans="1:11" s="491" customFormat="1" ht="13.5" customHeight="1" x14ac:dyDescent="0.3">
      <c r="A1672" s="492"/>
      <c r="B1672" s="492"/>
      <c r="C1672" s="493"/>
      <c r="D1672" s="492"/>
      <c r="E1672" s="494"/>
      <c r="F1672" s="302"/>
      <c r="G1672" s="302"/>
      <c r="H1672" s="490"/>
      <c r="I1672" s="490"/>
      <c r="J1672" s="490"/>
      <c r="K1672" s="490"/>
    </row>
    <row r="1673" spans="1:11" s="491" customFormat="1" ht="13.5" customHeight="1" x14ac:dyDescent="0.3">
      <c r="A1673" s="492"/>
      <c r="B1673" s="492"/>
      <c r="C1673" s="493"/>
      <c r="D1673" s="492"/>
      <c r="E1673" s="494"/>
      <c r="F1673" s="302"/>
      <c r="G1673" s="302"/>
      <c r="H1673" s="490"/>
      <c r="I1673" s="490"/>
      <c r="J1673" s="490"/>
      <c r="K1673" s="490"/>
    </row>
    <row r="1674" spans="1:11" s="491" customFormat="1" ht="13.5" customHeight="1" x14ac:dyDescent="0.3">
      <c r="A1674" s="492"/>
      <c r="B1674" s="492"/>
      <c r="C1674" s="493"/>
      <c r="D1674" s="492"/>
      <c r="E1674" s="494"/>
      <c r="F1674" s="302"/>
      <c r="G1674" s="302"/>
      <c r="H1674" s="490"/>
      <c r="I1674" s="490"/>
      <c r="J1674" s="490"/>
      <c r="K1674" s="490"/>
    </row>
    <row r="1675" spans="1:11" s="491" customFormat="1" ht="13.5" customHeight="1" x14ac:dyDescent="0.3">
      <c r="A1675" s="492"/>
      <c r="B1675" s="492"/>
      <c r="C1675" s="493"/>
      <c r="D1675" s="492"/>
      <c r="E1675" s="494"/>
      <c r="F1675" s="302"/>
      <c r="G1675" s="302"/>
      <c r="H1675" s="490"/>
      <c r="I1675" s="490"/>
      <c r="J1675" s="490"/>
      <c r="K1675" s="490"/>
    </row>
    <row r="1676" spans="1:11" s="491" customFormat="1" ht="13.5" customHeight="1" x14ac:dyDescent="0.3">
      <c r="A1676" s="492"/>
      <c r="B1676" s="492"/>
      <c r="C1676" s="493"/>
      <c r="D1676" s="492"/>
      <c r="E1676" s="494"/>
      <c r="F1676" s="302"/>
      <c r="G1676" s="302"/>
      <c r="H1676" s="490"/>
      <c r="I1676" s="490"/>
      <c r="J1676" s="490"/>
      <c r="K1676" s="490"/>
    </row>
    <row r="1677" spans="1:11" s="491" customFormat="1" ht="13.5" customHeight="1" x14ac:dyDescent="0.3">
      <c r="A1677" s="492"/>
      <c r="B1677" s="492"/>
      <c r="C1677" s="493"/>
      <c r="D1677" s="492"/>
      <c r="E1677" s="494"/>
      <c r="F1677" s="302"/>
      <c r="G1677" s="302"/>
      <c r="H1677" s="490"/>
      <c r="I1677" s="490"/>
      <c r="J1677" s="490"/>
      <c r="K1677" s="490"/>
    </row>
    <row r="1678" spans="1:11" s="491" customFormat="1" ht="13.5" customHeight="1" x14ac:dyDescent="0.3">
      <c r="A1678" s="492"/>
      <c r="B1678" s="492"/>
      <c r="C1678" s="493"/>
      <c r="D1678" s="492"/>
      <c r="E1678" s="494"/>
      <c r="F1678" s="302"/>
      <c r="G1678" s="302"/>
      <c r="H1678" s="490"/>
      <c r="I1678" s="490"/>
      <c r="J1678" s="490"/>
      <c r="K1678" s="490"/>
    </row>
    <row r="1679" spans="1:11" s="491" customFormat="1" ht="13.5" customHeight="1" x14ac:dyDescent="0.3">
      <c r="A1679" s="492"/>
      <c r="B1679" s="492"/>
      <c r="C1679" s="493"/>
      <c r="D1679" s="492"/>
      <c r="E1679" s="494"/>
      <c r="F1679" s="302"/>
      <c r="G1679" s="302"/>
      <c r="H1679" s="490"/>
      <c r="I1679" s="490"/>
      <c r="J1679" s="490"/>
      <c r="K1679" s="490"/>
    </row>
    <row r="1680" spans="1:11" s="491" customFormat="1" ht="13.5" customHeight="1" x14ac:dyDescent="0.3">
      <c r="A1680" s="492"/>
      <c r="B1680" s="492"/>
      <c r="C1680" s="493"/>
      <c r="D1680" s="492"/>
      <c r="E1680" s="494"/>
      <c r="F1680" s="302"/>
      <c r="G1680" s="302"/>
      <c r="H1680" s="490"/>
      <c r="I1680" s="490"/>
      <c r="J1680" s="490"/>
      <c r="K1680" s="490"/>
    </row>
    <row r="1681" spans="1:11" s="491" customFormat="1" ht="13.5" customHeight="1" x14ac:dyDescent="0.3">
      <c r="A1681" s="492"/>
      <c r="B1681" s="492"/>
      <c r="C1681" s="493"/>
      <c r="D1681" s="492"/>
      <c r="E1681" s="494"/>
      <c r="F1681" s="302"/>
      <c r="G1681" s="302"/>
      <c r="H1681" s="490"/>
      <c r="I1681" s="490"/>
      <c r="J1681" s="490"/>
      <c r="K1681" s="490"/>
    </row>
    <row r="1682" spans="1:11" s="491" customFormat="1" ht="13.5" customHeight="1" x14ac:dyDescent="0.3">
      <c r="A1682" s="492"/>
      <c r="B1682" s="492"/>
      <c r="C1682" s="493"/>
      <c r="D1682" s="492"/>
      <c r="E1682" s="494"/>
      <c r="F1682" s="302"/>
      <c r="G1682" s="302"/>
      <c r="H1682" s="490"/>
      <c r="I1682" s="490"/>
      <c r="J1682" s="490"/>
      <c r="K1682" s="490"/>
    </row>
    <row r="1683" spans="1:11" s="491" customFormat="1" ht="13.5" customHeight="1" x14ac:dyDescent="0.3">
      <c r="A1683" s="492"/>
      <c r="B1683" s="492"/>
      <c r="C1683" s="493"/>
      <c r="D1683" s="492"/>
      <c r="E1683" s="494"/>
      <c r="F1683" s="302"/>
      <c r="G1683" s="302"/>
      <c r="H1683" s="490"/>
      <c r="I1683" s="490"/>
      <c r="J1683" s="490"/>
      <c r="K1683" s="490"/>
    </row>
    <row r="1684" spans="1:11" s="491" customFormat="1" ht="13.5" customHeight="1" x14ac:dyDescent="0.3">
      <c r="A1684" s="492"/>
      <c r="B1684" s="492"/>
      <c r="C1684" s="493"/>
      <c r="D1684" s="492"/>
      <c r="E1684" s="494"/>
      <c r="F1684" s="302"/>
      <c r="G1684" s="302"/>
      <c r="H1684" s="490"/>
      <c r="I1684" s="490"/>
      <c r="J1684" s="490"/>
      <c r="K1684" s="490"/>
    </row>
    <row r="1685" spans="1:11" s="491" customFormat="1" ht="13.5" customHeight="1" x14ac:dyDescent="0.3">
      <c r="A1685" s="492"/>
      <c r="B1685" s="492"/>
      <c r="C1685" s="493"/>
      <c r="D1685" s="492"/>
      <c r="E1685" s="494"/>
      <c r="F1685" s="302"/>
      <c r="G1685" s="302"/>
      <c r="H1685" s="490"/>
      <c r="I1685" s="490"/>
      <c r="J1685" s="490"/>
      <c r="K1685" s="490"/>
    </row>
    <row r="1686" spans="1:11" s="491" customFormat="1" ht="13.5" customHeight="1" x14ac:dyDescent="0.3">
      <c r="A1686" s="492"/>
      <c r="B1686" s="492"/>
      <c r="C1686" s="493"/>
      <c r="D1686" s="492"/>
      <c r="E1686" s="494"/>
      <c r="F1686" s="302"/>
      <c r="G1686" s="302"/>
      <c r="H1686" s="490"/>
      <c r="I1686" s="490"/>
      <c r="J1686" s="490"/>
      <c r="K1686" s="490"/>
    </row>
    <row r="1687" spans="1:11" s="491" customFormat="1" ht="13.5" customHeight="1" x14ac:dyDescent="0.3">
      <c r="A1687" s="492"/>
      <c r="B1687" s="492"/>
      <c r="C1687" s="493"/>
      <c r="D1687" s="492"/>
      <c r="E1687" s="494"/>
      <c r="F1687" s="302"/>
      <c r="G1687" s="302"/>
      <c r="H1687" s="490"/>
      <c r="I1687" s="490"/>
      <c r="J1687" s="490"/>
      <c r="K1687" s="490"/>
    </row>
    <row r="1688" spans="1:11" s="491" customFormat="1" ht="13.5" customHeight="1" x14ac:dyDescent="0.3">
      <c r="A1688" s="492"/>
      <c r="B1688" s="492"/>
      <c r="C1688" s="493"/>
      <c r="D1688" s="492"/>
      <c r="E1688" s="494"/>
      <c r="F1688" s="302"/>
      <c r="G1688" s="302"/>
      <c r="H1688" s="490"/>
      <c r="I1688" s="490"/>
      <c r="J1688" s="490"/>
      <c r="K1688" s="490"/>
    </row>
    <row r="1689" spans="1:11" s="491" customFormat="1" ht="13.5" customHeight="1" x14ac:dyDescent="0.3">
      <c r="A1689" s="492"/>
      <c r="B1689" s="492"/>
      <c r="C1689" s="493"/>
      <c r="D1689" s="492"/>
      <c r="E1689" s="494"/>
      <c r="F1689" s="302"/>
      <c r="G1689" s="302"/>
      <c r="H1689" s="490"/>
      <c r="I1689" s="490"/>
      <c r="J1689" s="490"/>
      <c r="K1689" s="490"/>
    </row>
    <row r="1690" spans="1:11" s="491" customFormat="1" ht="13.5" customHeight="1" x14ac:dyDescent="0.3">
      <c r="A1690" s="492"/>
      <c r="B1690" s="492"/>
      <c r="C1690" s="493"/>
      <c r="D1690" s="492"/>
      <c r="E1690" s="494"/>
      <c r="F1690" s="302"/>
      <c r="G1690" s="302"/>
      <c r="H1690" s="490"/>
      <c r="I1690" s="490"/>
      <c r="J1690" s="490"/>
      <c r="K1690" s="490"/>
    </row>
    <row r="1691" spans="1:11" s="491" customFormat="1" ht="13.5" customHeight="1" x14ac:dyDescent="0.3">
      <c r="A1691" s="492"/>
      <c r="B1691" s="492"/>
      <c r="C1691" s="493"/>
      <c r="D1691" s="492"/>
      <c r="E1691" s="494"/>
      <c r="F1691" s="302"/>
      <c r="G1691" s="302"/>
      <c r="H1691" s="490"/>
      <c r="I1691" s="490"/>
      <c r="J1691" s="490"/>
      <c r="K1691" s="490"/>
    </row>
    <row r="1692" spans="1:11" s="491" customFormat="1" ht="13.5" customHeight="1" x14ac:dyDescent="0.3">
      <c r="A1692" s="492"/>
      <c r="B1692" s="492"/>
      <c r="C1692" s="493"/>
      <c r="D1692" s="492"/>
      <c r="E1692" s="494"/>
      <c r="F1692" s="302"/>
      <c r="G1692" s="302"/>
      <c r="H1692" s="490"/>
      <c r="I1692" s="490"/>
      <c r="J1692" s="490"/>
      <c r="K1692" s="490"/>
    </row>
    <row r="1693" spans="1:11" s="491" customFormat="1" ht="13.5" customHeight="1" x14ac:dyDescent="0.3">
      <c r="A1693" s="492"/>
      <c r="B1693" s="492"/>
      <c r="C1693" s="493"/>
      <c r="D1693" s="492"/>
      <c r="E1693" s="494"/>
      <c r="F1693" s="302"/>
      <c r="G1693" s="302"/>
      <c r="H1693" s="490"/>
      <c r="I1693" s="490"/>
      <c r="J1693" s="490"/>
      <c r="K1693" s="490"/>
    </row>
    <row r="1694" spans="1:11" s="491" customFormat="1" ht="13.5" customHeight="1" x14ac:dyDescent="0.3">
      <c r="A1694" s="492"/>
      <c r="B1694" s="492"/>
      <c r="C1694" s="493"/>
      <c r="D1694" s="492"/>
      <c r="E1694" s="494"/>
      <c r="F1694" s="302"/>
      <c r="G1694" s="302"/>
      <c r="H1694" s="490"/>
      <c r="I1694" s="490"/>
      <c r="J1694" s="490"/>
      <c r="K1694" s="490"/>
    </row>
    <row r="1695" spans="1:11" s="491" customFormat="1" ht="13.5" customHeight="1" x14ac:dyDescent="0.3">
      <c r="A1695" s="492"/>
      <c r="B1695" s="492"/>
      <c r="C1695" s="493"/>
      <c r="D1695" s="492"/>
      <c r="E1695" s="494"/>
      <c r="F1695" s="302"/>
      <c r="G1695" s="302"/>
      <c r="H1695" s="490"/>
      <c r="I1695" s="490"/>
      <c r="J1695" s="490"/>
      <c r="K1695" s="490"/>
    </row>
    <row r="1696" spans="1:11" s="491" customFormat="1" ht="13.5" customHeight="1" x14ac:dyDescent="0.3">
      <c r="A1696" s="492"/>
      <c r="B1696" s="492"/>
      <c r="C1696" s="493"/>
      <c r="D1696" s="492"/>
      <c r="E1696" s="494"/>
      <c r="F1696" s="302"/>
      <c r="G1696" s="302"/>
      <c r="H1696" s="490"/>
      <c r="I1696" s="490"/>
      <c r="J1696" s="490"/>
      <c r="K1696" s="490"/>
    </row>
    <row r="1697" spans="1:11" s="491" customFormat="1" ht="13.5" customHeight="1" x14ac:dyDescent="0.3">
      <c r="A1697" s="492"/>
      <c r="B1697" s="492"/>
      <c r="C1697" s="493"/>
      <c r="D1697" s="492"/>
      <c r="E1697" s="494"/>
      <c r="F1697" s="302"/>
      <c r="G1697" s="302"/>
      <c r="H1697" s="490"/>
      <c r="I1697" s="490"/>
      <c r="J1697" s="490"/>
      <c r="K1697" s="490"/>
    </row>
    <row r="1698" spans="1:11" s="491" customFormat="1" ht="13.5" customHeight="1" x14ac:dyDescent="0.3">
      <c r="A1698" s="492"/>
      <c r="B1698" s="492"/>
      <c r="C1698" s="493"/>
      <c r="D1698" s="492"/>
      <c r="E1698" s="494"/>
      <c r="F1698" s="302"/>
      <c r="G1698" s="302"/>
      <c r="H1698" s="490"/>
      <c r="I1698" s="490"/>
      <c r="J1698" s="490"/>
      <c r="K1698" s="490"/>
    </row>
    <row r="1699" spans="1:11" s="491" customFormat="1" ht="13.5" customHeight="1" x14ac:dyDescent="0.3">
      <c r="A1699" s="492"/>
      <c r="B1699" s="492"/>
      <c r="C1699" s="493"/>
      <c r="D1699" s="492"/>
      <c r="E1699" s="494"/>
      <c r="F1699" s="302"/>
      <c r="G1699" s="302"/>
      <c r="H1699" s="490"/>
      <c r="I1699" s="490"/>
      <c r="J1699" s="490"/>
      <c r="K1699" s="490"/>
    </row>
    <row r="1700" spans="1:11" s="491" customFormat="1" ht="13.5" customHeight="1" x14ac:dyDescent="0.3">
      <c r="A1700" s="492"/>
      <c r="B1700" s="492"/>
      <c r="C1700" s="493"/>
      <c r="D1700" s="492"/>
      <c r="E1700" s="494"/>
      <c r="F1700" s="302"/>
      <c r="G1700" s="302"/>
      <c r="H1700" s="490"/>
      <c r="I1700" s="490"/>
      <c r="J1700" s="490"/>
      <c r="K1700" s="490"/>
    </row>
    <row r="1701" spans="1:11" s="491" customFormat="1" ht="13.5" customHeight="1" x14ac:dyDescent="0.3">
      <c r="A1701" s="492"/>
      <c r="B1701" s="492"/>
      <c r="C1701" s="493"/>
      <c r="D1701" s="492"/>
      <c r="E1701" s="494"/>
      <c r="F1701" s="302"/>
      <c r="G1701" s="302"/>
      <c r="H1701" s="490"/>
      <c r="I1701" s="490"/>
      <c r="J1701" s="490"/>
      <c r="K1701" s="490"/>
    </row>
    <row r="1702" spans="1:11" s="491" customFormat="1" ht="13.5" customHeight="1" x14ac:dyDescent="0.3">
      <c r="A1702" s="492"/>
      <c r="B1702" s="492"/>
      <c r="C1702" s="493"/>
      <c r="D1702" s="492"/>
      <c r="E1702" s="494"/>
      <c r="F1702" s="302"/>
      <c r="G1702" s="302"/>
      <c r="H1702" s="490"/>
      <c r="I1702" s="490"/>
      <c r="J1702" s="490"/>
      <c r="K1702" s="490"/>
    </row>
    <row r="1703" spans="1:11" s="491" customFormat="1" ht="13.5" customHeight="1" x14ac:dyDescent="0.3">
      <c r="A1703" s="492"/>
      <c r="B1703" s="492"/>
      <c r="C1703" s="493"/>
      <c r="D1703" s="492"/>
      <c r="E1703" s="494"/>
      <c r="F1703" s="302"/>
      <c r="G1703" s="302"/>
      <c r="H1703" s="490"/>
      <c r="I1703" s="490"/>
      <c r="J1703" s="490"/>
      <c r="K1703" s="490"/>
    </row>
    <row r="1704" spans="1:11" s="491" customFormat="1" ht="13.5" customHeight="1" x14ac:dyDescent="0.3">
      <c r="A1704" s="492"/>
      <c r="B1704" s="492"/>
      <c r="C1704" s="493"/>
      <c r="D1704" s="492"/>
      <c r="E1704" s="494"/>
      <c r="F1704" s="302"/>
      <c r="G1704" s="302"/>
      <c r="H1704" s="490"/>
      <c r="I1704" s="490"/>
      <c r="J1704" s="490"/>
      <c r="K1704" s="490"/>
    </row>
    <row r="1705" spans="1:11" s="491" customFormat="1" ht="13.5" customHeight="1" x14ac:dyDescent="0.3">
      <c r="A1705" s="492"/>
      <c r="B1705" s="492"/>
      <c r="C1705" s="493"/>
      <c r="D1705" s="492"/>
      <c r="E1705" s="494"/>
      <c r="F1705" s="302"/>
      <c r="G1705" s="302"/>
      <c r="H1705" s="490"/>
      <c r="I1705" s="490"/>
      <c r="J1705" s="490"/>
      <c r="K1705" s="490"/>
    </row>
    <row r="1706" spans="1:11" s="491" customFormat="1" ht="13.5" customHeight="1" x14ac:dyDescent="0.3">
      <c r="A1706" s="492"/>
      <c r="B1706" s="492"/>
      <c r="C1706" s="493"/>
      <c r="D1706" s="492"/>
      <c r="E1706" s="494"/>
      <c r="F1706" s="302"/>
      <c r="G1706" s="302"/>
      <c r="H1706" s="490"/>
      <c r="I1706" s="490"/>
      <c r="J1706" s="490"/>
      <c r="K1706" s="490"/>
    </row>
    <row r="1707" spans="1:11" s="491" customFormat="1" ht="13.5" customHeight="1" x14ac:dyDescent="0.3">
      <c r="A1707" s="492"/>
      <c r="B1707" s="492"/>
      <c r="C1707" s="493"/>
      <c r="D1707" s="492"/>
      <c r="E1707" s="494"/>
      <c r="F1707" s="302"/>
      <c r="G1707" s="302"/>
      <c r="H1707" s="490"/>
      <c r="I1707" s="490"/>
      <c r="J1707" s="490"/>
      <c r="K1707" s="490"/>
    </row>
    <row r="1708" spans="1:11" s="491" customFormat="1" ht="13.5" customHeight="1" x14ac:dyDescent="0.3">
      <c r="A1708" s="492"/>
      <c r="B1708" s="492"/>
      <c r="C1708" s="493"/>
      <c r="D1708" s="492"/>
      <c r="E1708" s="494"/>
      <c r="F1708" s="302"/>
      <c r="G1708" s="302"/>
      <c r="H1708" s="490"/>
      <c r="I1708" s="490"/>
      <c r="J1708" s="490"/>
      <c r="K1708" s="490"/>
    </row>
    <row r="1709" spans="1:11" s="491" customFormat="1" ht="13.5" customHeight="1" x14ac:dyDescent="0.3">
      <c r="A1709" s="492"/>
      <c r="B1709" s="492"/>
      <c r="C1709" s="493"/>
      <c r="D1709" s="492"/>
      <c r="E1709" s="494"/>
      <c r="F1709" s="302"/>
      <c r="G1709" s="302"/>
      <c r="H1709" s="490"/>
      <c r="I1709" s="490"/>
      <c r="J1709" s="490"/>
      <c r="K1709" s="490"/>
    </row>
    <row r="1710" spans="1:11" s="491" customFormat="1" ht="13.5" customHeight="1" x14ac:dyDescent="0.3">
      <c r="A1710" s="492"/>
      <c r="B1710" s="492"/>
      <c r="C1710" s="493"/>
      <c r="D1710" s="492"/>
      <c r="E1710" s="494"/>
      <c r="F1710" s="302"/>
      <c r="G1710" s="302"/>
      <c r="H1710" s="490"/>
      <c r="I1710" s="490"/>
      <c r="J1710" s="490"/>
      <c r="K1710" s="490"/>
    </row>
    <row r="1711" spans="1:11" s="491" customFormat="1" ht="13.5" customHeight="1" x14ac:dyDescent="0.3">
      <c r="A1711" s="492"/>
      <c r="B1711" s="492"/>
      <c r="C1711" s="493"/>
      <c r="D1711" s="492"/>
      <c r="E1711" s="494"/>
      <c r="F1711" s="302"/>
      <c r="G1711" s="302"/>
      <c r="H1711" s="490"/>
      <c r="I1711" s="490"/>
      <c r="J1711" s="490"/>
      <c r="K1711" s="490"/>
    </row>
    <row r="1712" spans="1:11" s="491" customFormat="1" ht="13.5" customHeight="1" x14ac:dyDescent="0.3">
      <c r="A1712" s="492"/>
      <c r="B1712" s="492"/>
      <c r="C1712" s="493"/>
      <c r="D1712" s="492"/>
      <c r="E1712" s="494"/>
      <c r="F1712" s="302"/>
      <c r="G1712" s="302"/>
      <c r="H1712" s="490"/>
      <c r="I1712" s="490"/>
      <c r="J1712" s="490"/>
      <c r="K1712" s="490"/>
    </row>
    <row r="1713" spans="1:11" s="491" customFormat="1" ht="13.5" customHeight="1" x14ac:dyDescent="0.3">
      <c r="A1713" s="492"/>
      <c r="B1713" s="492"/>
      <c r="C1713" s="493"/>
      <c r="D1713" s="492"/>
      <c r="E1713" s="494"/>
      <c r="F1713" s="302"/>
      <c r="G1713" s="302"/>
      <c r="H1713" s="490"/>
      <c r="I1713" s="490"/>
      <c r="J1713" s="490"/>
      <c r="K1713" s="490"/>
    </row>
    <row r="1714" spans="1:11" s="491" customFormat="1" ht="13.5" customHeight="1" x14ac:dyDescent="0.3">
      <c r="A1714" s="492"/>
      <c r="B1714" s="492"/>
      <c r="C1714" s="493"/>
      <c r="D1714" s="492"/>
      <c r="E1714" s="494"/>
      <c r="F1714" s="302"/>
      <c r="G1714" s="302"/>
      <c r="H1714" s="490"/>
      <c r="I1714" s="490"/>
      <c r="J1714" s="490"/>
      <c r="K1714" s="490"/>
    </row>
    <row r="1715" spans="1:11" s="491" customFormat="1" ht="13.5" customHeight="1" x14ac:dyDescent="0.3">
      <c r="A1715" s="492"/>
      <c r="B1715" s="492"/>
      <c r="C1715" s="493"/>
      <c r="D1715" s="492"/>
      <c r="E1715" s="494"/>
      <c r="F1715" s="302"/>
      <c r="G1715" s="302"/>
      <c r="H1715" s="490"/>
      <c r="I1715" s="490"/>
      <c r="J1715" s="490"/>
      <c r="K1715" s="490"/>
    </row>
    <row r="1716" spans="1:11" s="491" customFormat="1" ht="13.5" customHeight="1" x14ac:dyDescent="0.3">
      <c r="A1716" s="492"/>
      <c r="B1716" s="492"/>
      <c r="C1716" s="493"/>
      <c r="D1716" s="492"/>
      <c r="E1716" s="494"/>
      <c r="F1716" s="302"/>
      <c r="G1716" s="302"/>
      <c r="H1716" s="490"/>
      <c r="I1716" s="490"/>
      <c r="J1716" s="490"/>
      <c r="K1716" s="490"/>
    </row>
    <row r="1717" spans="1:11" s="491" customFormat="1" ht="13.5" customHeight="1" x14ac:dyDescent="0.3">
      <c r="A1717" s="492"/>
      <c r="B1717" s="492"/>
      <c r="C1717" s="493"/>
      <c r="D1717" s="492"/>
      <c r="E1717" s="494"/>
      <c r="F1717" s="302"/>
      <c r="G1717" s="302"/>
      <c r="H1717" s="490"/>
      <c r="I1717" s="490"/>
      <c r="J1717" s="490"/>
      <c r="K1717" s="490"/>
    </row>
    <row r="1718" spans="1:11" s="491" customFormat="1" ht="13.5" customHeight="1" x14ac:dyDescent="0.3">
      <c r="A1718" s="492"/>
      <c r="B1718" s="492"/>
      <c r="C1718" s="493"/>
      <c r="D1718" s="492"/>
      <c r="E1718" s="494"/>
      <c r="F1718" s="302"/>
      <c r="G1718" s="302"/>
      <c r="H1718" s="490"/>
      <c r="I1718" s="490"/>
      <c r="J1718" s="490"/>
      <c r="K1718" s="490"/>
    </row>
    <row r="1719" spans="1:11" s="491" customFormat="1" ht="13.5" customHeight="1" x14ac:dyDescent="0.3">
      <c r="A1719" s="492"/>
      <c r="B1719" s="492"/>
      <c r="C1719" s="493"/>
      <c r="D1719" s="492"/>
      <c r="E1719" s="494"/>
      <c r="F1719" s="302"/>
      <c r="G1719" s="302"/>
      <c r="H1719" s="490"/>
      <c r="I1719" s="490"/>
      <c r="J1719" s="490"/>
      <c r="K1719" s="490"/>
    </row>
    <row r="1720" spans="1:11" s="491" customFormat="1" ht="13.5" customHeight="1" x14ac:dyDescent="0.3">
      <c r="A1720" s="492"/>
      <c r="B1720" s="492"/>
      <c r="C1720" s="493"/>
      <c r="D1720" s="492"/>
      <c r="E1720" s="494"/>
      <c r="F1720" s="302"/>
      <c r="G1720" s="302"/>
      <c r="H1720" s="490"/>
      <c r="I1720" s="490"/>
      <c r="J1720" s="490"/>
      <c r="K1720" s="490"/>
    </row>
    <row r="1721" spans="1:11" s="491" customFormat="1" ht="13.5" customHeight="1" x14ac:dyDescent="0.3">
      <c r="A1721" s="492"/>
      <c r="B1721" s="492"/>
      <c r="C1721" s="493"/>
      <c r="D1721" s="492"/>
      <c r="E1721" s="494"/>
      <c r="F1721" s="302"/>
      <c r="G1721" s="302"/>
      <c r="H1721" s="490"/>
      <c r="I1721" s="490"/>
      <c r="J1721" s="490"/>
      <c r="K1721" s="490"/>
    </row>
    <row r="1722" spans="1:11" s="491" customFormat="1" ht="13.5" customHeight="1" x14ac:dyDescent="0.3">
      <c r="A1722" s="492"/>
      <c r="B1722" s="492"/>
      <c r="C1722" s="493"/>
      <c r="D1722" s="492"/>
      <c r="E1722" s="494"/>
      <c r="F1722" s="302"/>
      <c r="G1722" s="302"/>
      <c r="H1722" s="490"/>
      <c r="I1722" s="490"/>
      <c r="J1722" s="490"/>
      <c r="K1722" s="490"/>
    </row>
    <row r="1723" spans="1:11" s="491" customFormat="1" ht="13.5" customHeight="1" x14ac:dyDescent="0.3">
      <c r="A1723" s="492"/>
      <c r="B1723" s="492"/>
      <c r="C1723" s="493"/>
      <c r="D1723" s="492"/>
      <c r="E1723" s="494"/>
      <c r="F1723" s="302"/>
      <c r="G1723" s="302"/>
      <c r="H1723" s="490"/>
      <c r="I1723" s="490"/>
      <c r="J1723" s="490"/>
      <c r="K1723" s="490"/>
    </row>
    <row r="1724" spans="1:11" s="491" customFormat="1" ht="13.5" customHeight="1" x14ac:dyDescent="0.3">
      <c r="A1724" s="492"/>
      <c r="B1724" s="492"/>
      <c r="C1724" s="493"/>
      <c r="D1724" s="492"/>
      <c r="E1724" s="494"/>
      <c r="F1724" s="302"/>
      <c r="G1724" s="302"/>
      <c r="H1724" s="490"/>
      <c r="I1724" s="490"/>
      <c r="J1724" s="490"/>
      <c r="K1724" s="490"/>
    </row>
    <row r="1725" spans="1:11" s="491" customFormat="1" ht="13.5" customHeight="1" x14ac:dyDescent="0.3">
      <c r="A1725" s="492"/>
      <c r="B1725" s="492"/>
      <c r="C1725" s="493"/>
      <c r="D1725" s="492"/>
      <c r="E1725" s="494"/>
      <c r="F1725" s="302"/>
      <c r="G1725" s="302"/>
      <c r="H1725" s="490"/>
      <c r="I1725" s="490"/>
      <c r="J1725" s="490"/>
      <c r="K1725" s="490"/>
    </row>
    <row r="1726" spans="1:11" s="491" customFormat="1" ht="13.5" customHeight="1" x14ac:dyDescent="0.3">
      <c r="A1726" s="492"/>
      <c r="B1726" s="492"/>
      <c r="C1726" s="493"/>
      <c r="D1726" s="492"/>
      <c r="E1726" s="494"/>
      <c r="F1726" s="302"/>
      <c r="G1726" s="302"/>
      <c r="H1726" s="490"/>
      <c r="I1726" s="490"/>
      <c r="J1726" s="490"/>
      <c r="K1726" s="490"/>
    </row>
    <row r="1727" spans="1:11" s="491" customFormat="1" ht="13.5" customHeight="1" x14ac:dyDescent="0.3">
      <c r="A1727" s="492"/>
      <c r="B1727" s="492"/>
      <c r="C1727" s="493"/>
      <c r="D1727" s="492"/>
      <c r="E1727" s="494"/>
      <c r="F1727" s="302"/>
      <c r="G1727" s="302"/>
      <c r="H1727" s="490"/>
      <c r="I1727" s="490"/>
      <c r="J1727" s="490"/>
      <c r="K1727" s="490"/>
    </row>
    <row r="1728" spans="1:11" s="491" customFormat="1" ht="13.5" customHeight="1" x14ac:dyDescent="0.3">
      <c r="A1728" s="492"/>
      <c r="B1728" s="492"/>
      <c r="C1728" s="493"/>
      <c r="D1728" s="492"/>
      <c r="E1728" s="494"/>
      <c r="F1728" s="302"/>
      <c r="G1728" s="302"/>
      <c r="H1728" s="490"/>
      <c r="I1728" s="490"/>
      <c r="J1728" s="490"/>
      <c r="K1728" s="490"/>
    </row>
    <row r="1729" spans="1:11" s="491" customFormat="1" ht="13.5" customHeight="1" x14ac:dyDescent="0.3">
      <c r="A1729" s="492"/>
      <c r="B1729" s="492"/>
      <c r="C1729" s="493"/>
      <c r="D1729" s="492"/>
      <c r="E1729" s="494"/>
      <c r="F1729" s="302"/>
      <c r="G1729" s="302"/>
      <c r="H1729" s="490"/>
      <c r="I1729" s="490"/>
      <c r="J1729" s="490"/>
      <c r="K1729" s="490"/>
    </row>
    <row r="1730" spans="1:11" s="491" customFormat="1" ht="13.5" customHeight="1" x14ac:dyDescent="0.3">
      <c r="A1730" s="492"/>
      <c r="B1730" s="492"/>
      <c r="C1730" s="493"/>
      <c r="D1730" s="492"/>
      <c r="E1730" s="494"/>
      <c r="F1730" s="302"/>
      <c r="G1730" s="302"/>
      <c r="H1730" s="490"/>
      <c r="I1730" s="490"/>
      <c r="J1730" s="490"/>
      <c r="K1730" s="490"/>
    </row>
    <row r="1731" spans="1:11" s="491" customFormat="1" ht="13.5" customHeight="1" x14ac:dyDescent="0.3">
      <c r="A1731" s="492"/>
      <c r="B1731" s="492"/>
      <c r="C1731" s="493"/>
      <c r="D1731" s="492"/>
      <c r="E1731" s="494"/>
      <c r="F1731" s="302"/>
      <c r="G1731" s="302"/>
      <c r="H1731" s="490"/>
      <c r="I1731" s="490"/>
      <c r="J1731" s="490"/>
      <c r="K1731" s="490"/>
    </row>
    <row r="1732" spans="1:11" s="491" customFormat="1" ht="13.5" customHeight="1" x14ac:dyDescent="0.3">
      <c r="A1732" s="492"/>
      <c r="B1732" s="492"/>
      <c r="C1732" s="493"/>
      <c r="D1732" s="492"/>
      <c r="E1732" s="494"/>
      <c r="F1732" s="302"/>
      <c r="G1732" s="302"/>
      <c r="H1732" s="490"/>
      <c r="I1732" s="490"/>
      <c r="J1732" s="490"/>
      <c r="K1732" s="490"/>
    </row>
    <row r="1733" spans="1:11" s="491" customFormat="1" ht="13.5" customHeight="1" x14ac:dyDescent="0.3">
      <c r="A1733" s="492"/>
      <c r="B1733" s="492"/>
      <c r="C1733" s="493"/>
      <c r="D1733" s="492"/>
      <c r="E1733" s="494"/>
      <c r="F1733" s="302"/>
      <c r="G1733" s="302"/>
      <c r="H1733" s="490"/>
      <c r="I1733" s="490"/>
      <c r="J1733" s="490"/>
      <c r="K1733" s="490"/>
    </row>
    <row r="1734" spans="1:11" s="491" customFormat="1" ht="13.5" customHeight="1" x14ac:dyDescent="0.3">
      <c r="A1734" s="492"/>
      <c r="B1734" s="492"/>
      <c r="C1734" s="493"/>
      <c r="D1734" s="492"/>
      <c r="E1734" s="494"/>
      <c r="F1734" s="302"/>
      <c r="G1734" s="302"/>
      <c r="H1734" s="490"/>
      <c r="I1734" s="490"/>
      <c r="J1734" s="490"/>
      <c r="K1734" s="490"/>
    </row>
    <row r="1735" spans="1:11" s="491" customFormat="1" ht="13.5" customHeight="1" x14ac:dyDescent="0.3">
      <c r="A1735" s="492"/>
      <c r="B1735" s="492"/>
      <c r="C1735" s="493"/>
      <c r="D1735" s="492"/>
      <c r="E1735" s="494"/>
      <c r="F1735" s="302"/>
      <c r="G1735" s="302"/>
      <c r="H1735" s="490"/>
      <c r="I1735" s="490"/>
      <c r="J1735" s="490"/>
      <c r="K1735" s="490"/>
    </row>
    <row r="1736" spans="1:11" s="491" customFormat="1" ht="13.5" customHeight="1" x14ac:dyDescent="0.3">
      <c r="A1736" s="492"/>
      <c r="B1736" s="492"/>
      <c r="C1736" s="493"/>
      <c r="D1736" s="492"/>
      <c r="E1736" s="494"/>
      <c r="F1736" s="302"/>
      <c r="G1736" s="302"/>
      <c r="H1736" s="490"/>
      <c r="I1736" s="490"/>
      <c r="J1736" s="490"/>
      <c r="K1736" s="490"/>
    </row>
    <row r="1737" spans="1:11" s="491" customFormat="1" ht="13.5" customHeight="1" x14ac:dyDescent="0.3">
      <c r="A1737" s="492"/>
      <c r="B1737" s="492"/>
      <c r="C1737" s="493"/>
      <c r="D1737" s="492"/>
      <c r="E1737" s="494"/>
      <c r="F1737" s="302"/>
      <c r="G1737" s="302"/>
      <c r="H1737" s="490"/>
      <c r="I1737" s="490"/>
      <c r="J1737" s="490"/>
      <c r="K1737" s="490"/>
    </row>
    <row r="1738" spans="1:11" s="491" customFormat="1" ht="13.5" customHeight="1" x14ac:dyDescent="0.3">
      <c r="A1738" s="492"/>
      <c r="B1738" s="492"/>
      <c r="C1738" s="493"/>
      <c r="D1738" s="492"/>
      <c r="E1738" s="494"/>
      <c r="F1738" s="302"/>
      <c r="G1738" s="302"/>
      <c r="H1738" s="490"/>
      <c r="I1738" s="490"/>
      <c r="J1738" s="490"/>
      <c r="K1738" s="490"/>
    </row>
    <row r="1739" spans="1:11" s="491" customFormat="1" ht="13.5" customHeight="1" x14ac:dyDescent="0.3">
      <c r="A1739" s="492"/>
      <c r="B1739" s="492"/>
      <c r="C1739" s="493"/>
      <c r="D1739" s="492"/>
      <c r="E1739" s="494"/>
      <c r="F1739" s="302"/>
      <c r="G1739" s="302"/>
      <c r="H1739" s="490"/>
      <c r="I1739" s="490"/>
      <c r="J1739" s="490"/>
      <c r="K1739" s="490"/>
    </row>
    <row r="1740" spans="1:11" s="491" customFormat="1" ht="13.5" customHeight="1" x14ac:dyDescent="0.3">
      <c r="A1740" s="492"/>
      <c r="B1740" s="492"/>
      <c r="C1740" s="493"/>
      <c r="D1740" s="492"/>
      <c r="E1740" s="494"/>
      <c r="F1740" s="302"/>
      <c r="G1740" s="302"/>
      <c r="H1740" s="490"/>
      <c r="I1740" s="490"/>
      <c r="J1740" s="490"/>
      <c r="K1740" s="490"/>
    </row>
    <row r="1741" spans="1:11" s="491" customFormat="1" ht="13.5" customHeight="1" x14ac:dyDescent="0.3">
      <c r="A1741" s="492"/>
      <c r="B1741" s="492"/>
      <c r="C1741" s="493"/>
      <c r="D1741" s="492"/>
      <c r="E1741" s="494"/>
      <c r="F1741" s="302"/>
      <c r="G1741" s="302"/>
      <c r="H1741" s="490"/>
      <c r="I1741" s="490"/>
      <c r="J1741" s="490"/>
      <c r="K1741" s="490"/>
    </row>
    <row r="1742" spans="1:11" s="491" customFormat="1" ht="13.5" customHeight="1" x14ac:dyDescent="0.3">
      <c r="A1742" s="492"/>
      <c r="B1742" s="492"/>
      <c r="C1742" s="493"/>
      <c r="D1742" s="492"/>
      <c r="E1742" s="494"/>
      <c r="F1742" s="302"/>
      <c r="G1742" s="302"/>
      <c r="H1742" s="490"/>
      <c r="I1742" s="490"/>
      <c r="J1742" s="490"/>
      <c r="K1742" s="490"/>
    </row>
    <row r="1743" spans="1:11" s="491" customFormat="1" ht="13.5" customHeight="1" x14ac:dyDescent="0.3">
      <c r="A1743" s="492"/>
      <c r="B1743" s="492"/>
      <c r="C1743" s="493"/>
      <c r="D1743" s="492"/>
      <c r="E1743" s="494"/>
      <c r="F1743" s="302"/>
      <c r="G1743" s="302"/>
      <c r="H1743" s="490"/>
      <c r="I1743" s="490"/>
      <c r="J1743" s="490"/>
      <c r="K1743" s="490"/>
    </row>
    <row r="1744" spans="1:11" s="491" customFormat="1" ht="13.5" customHeight="1" x14ac:dyDescent="0.3">
      <c r="A1744" s="492"/>
      <c r="B1744" s="492"/>
      <c r="C1744" s="493"/>
      <c r="D1744" s="492"/>
      <c r="E1744" s="494"/>
      <c r="F1744" s="302"/>
      <c r="G1744" s="302"/>
      <c r="H1744" s="490"/>
      <c r="I1744" s="490"/>
      <c r="J1744" s="490"/>
      <c r="K1744" s="490"/>
    </row>
    <row r="1745" spans="1:11" s="491" customFormat="1" ht="13.5" customHeight="1" x14ac:dyDescent="0.3">
      <c r="A1745" s="492"/>
      <c r="B1745" s="492"/>
      <c r="C1745" s="493"/>
      <c r="D1745" s="492"/>
      <c r="E1745" s="494"/>
      <c r="F1745" s="302"/>
      <c r="G1745" s="302"/>
      <c r="H1745" s="490"/>
      <c r="I1745" s="490"/>
      <c r="J1745" s="490"/>
      <c r="K1745" s="490"/>
    </row>
    <row r="1746" spans="1:11" s="491" customFormat="1" ht="13.5" customHeight="1" x14ac:dyDescent="0.3">
      <c r="A1746" s="492"/>
      <c r="B1746" s="492"/>
      <c r="C1746" s="493"/>
      <c r="D1746" s="492"/>
      <c r="E1746" s="494"/>
      <c r="F1746" s="302"/>
      <c r="G1746" s="302"/>
      <c r="H1746" s="490"/>
      <c r="I1746" s="490"/>
      <c r="J1746" s="490"/>
      <c r="K1746" s="490"/>
    </row>
    <row r="1747" spans="1:11" s="491" customFormat="1" ht="13.5" customHeight="1" x14ac:dyDescent="0.3">
      <c r="A1747" s="492"/>
      <c r="B1747" s="492"/>
      <c r="C1747" s="493"/>
      <c r="D1747" s="492"/>
      <c r="E1747" s="494"/>
      <c r="F1747" s="302"/>
      <c r="G1747" s="302"/>
      <c r="H1747" s="490"/>
      <c r="I1747" s="490"/>
      <c r="J1747" s="490"/>
      <c r="K1747" s="490"/>
    </row>
    <row r="1748" spans="1:11" s="491" customFormat="1" ht="13.5" customHeight="1" x14ac:dyDescent="0.3">
      <c r="A1748" s="492"/>
      <c r="B1748" s="492"/>
      <c r="C1748" s="493"/>
      <c r="D1748" s="492"/>
      <c r="E1748" s="494"/>
      <c r="F1748" s="302"/>
      <c r="G1748" s="302"/>
      <c r="H1748" s="490"/>
      <c r="I1748" s="490"/>
      <c r="J1748" s="490"/>
      <c r="K1748" s="490"/>
    </row>
    <row r="1749" spans="1:11" s="491" customFormat="1" ht="13.5" customHeight="1" x14ac:dyDescent="0.3">
      <c r="A1749" s="492"/>
      <c r="B1749" s="492"/>
      <c r="C1749" s="493"/>
      <c r="D1749" s="492"/>
      <c r="E1749" s="494"/>
      <c r="F1749" s="302"/>
      <c r="G1749" s="302"/>
      <c r="H1749" s="490"/>
      <c r="I1749" s="490"/>
      <c r="J1749" s="490"/>
      <c r="K1749" s="490"/>
    </row>
    <row r="1750" spans="1:11" s="491" customFormat="1" ht="13.5" customHeight="1" x14ac:dyDescent="0.3">
      <c r="A1750" s="492"/>
      <c r="B1750" s="492"/>
      <c r="C1750" s="493"/>
      <c r="D1750" s="492"/>
      <c r="E1750" s="494"/>
      <c r="F1750" s="302"/>
      <c r="G1750" s="302"/>
      <c r="H1750" s="490"/>
      <c r="I1750" s="490"/>
      <c r="J1750" s="490"/>
      <c r="K1750" s="490"/>
    </row>
    <row r="1751" spans="1:11" s="491" customFormat="1" ht="13.5" customHeight="1" x14ac:dyDescent="0.3">
      <c r="A1751" s="492"/>
      <c r="B1751" s="492"/>
      <c r="C1751" s="493"/>
      <c r="D1751" s="492"/>
      <c r="E1751" s="494"/>
      <c r="F1751" s="302"/>
      <c r="G1751" s="302"/>
      <c r="H1751" s="490"/>
      <c r="I1751" s="490"/>
      <c r="J1751" s="490"/>
      <c r="K1751" s="490"/>
    </row>
    <row r="1752" spans="1:11" s="491" customFormat="1" ht="13.5" customHeight="1" x14ac:dyDescent="0.3">
      <c r="A1752" s="492"/>
      <c r="B1752" s="492"/>
      <c r="C1752" s="493"/>
      <c r="D1752" s="492"/>
      <c r="E1752" s="494"/>
      <c r="F1752" s="302"/>
      <c r="G1752" s="302"/>
      <c r="H1752" s="490"/>
      <c r="I1752" s="490"/>
      <c r="J1752" s="490"/>
      <c r="K1752" s="490"/>
    </row>
    <row r="1753" spans="1:11" s="491" customFormat="1" ht="13.5" customHeight="1" x14ac:dyDescent="0.3">
      <c r="A1753" s="492"/>
      <c r="B1753" s="492"/>
      <c r="C1753" s="493"/>
      <c r="D1753" s="492"/>
      <c r="E1753" s="494"/>
      <c r="F1753" s="302"/>
      <c r="G1753" s="302"/>
      <c r="H1753" s="490"/>
      <c r="I1753" s="490"/>
      <c r="J1753" s="490"/>
      <c r="K1753" s="490"/>
    </row>
    <row r="1754" spans="1:11" s="491" customFormat="1" ht="13.5" customHeight="1" x14ac:dyDescent="0.3">
      <c r="A1754" s="492"/>
      <c r="B1754" s="492"/>
      <c r="C1754" s="493"/>
      <c r="D1754" s="492"/>
      <c r="E1754" s="494"/>
      <c r="F1754" s="302"/>
      <c r="G1754" s="302"/>
      <c r="H1754" s="490"/>
      <c r="I1754" s="490"/>
      <c r="J1754" s="490"/>
      <c r="K1754" s="490"/>
    </row>
    <row r="1755" spans="1:11" s="491" customFormat="1" ht="13.5" customHeight="1" x14ac:dyDescent="0.3">
      <c r="A1755" s="492"/>
      <c r="B1755" s="492"/>
      <c r="C1755" s="493"/>
      <c r="D1755" s="492"/>
      <c r="E1755" s="494"/>
      <c r="F1755" s="302"/>
      <c r="G1755" s="302"/>
      <c r="H1755" s="490"/>
      <c r="I1755" s="490"/>
      <c r="J1755" s="490"/>
      <c r="K1755" s="490"/>
    </row>
    <row r="1756" spans="1:11" s="491" customFormat="1" ht="13.5" customHeight="1" x14ac:dyDescent="0.3">
      <c r="A1756" s="492"/>
      <c r="B1756" s="492"/>
      <c r="C1756" s="493"/>
      <c r="D1756" s="492"/>
      <c r="E1756" s="494"/>
      <c r="F1756" s="302"/>
      <c r="G1756" s="302"/>
      <c r="H1756" s="490"/>
      <c r="I1756" s="490"/>
      <c r="J1756" s="490"/>
      <c r="K1756" s="490"/>
    </row>
    <row r="1757" spans="1:11" s="491" customFormat="1" ht="13.5" customHeight="1" x14ac:dyDescent="0.3">
      <c r="A1757" s="492"/>
      <c r="B1757" s="492"/>
      <c r="C1757" s="493"/>
      <c r="D1757" s="492"/>
      <c r="E1757" s="494"/>
      <c r="F1757" s="302"/>
      <c r="G1757" s="302"/>
      <c r="H1757" s="490"/>
      <c r="I1757" s="490"/>
      <c r="J1757" s="490"/>
      <c r="K1757" s="490"/>
    </row>
    <row r="1758" spans="1:11" s="491" customFormat="1" ht="13.5" customHeight="1" x14ac:dyDescent="0.3">
      <c r="A1758" s="492"/>
      <c r="B1758" s="492"/>
      <c r="C1758" s="493"/>
      <c r="D1758" s="492"/>
      <c r="E1758" s="494"/>
      <c r="F1758" s="302"/>
      <c r="G1758" s="302"/>
      <c r="H1758" s="490"/>
      <c r="I1758" s="490"/>
      <c r="J1758" s="490"/>
      <c r="K1758" s="490"/>
    </row>
    <row r="1759" spans="1:11" s="491" customFormat="1" ht="13.5" customHeight="1" x14ac:dyDescent="0.3">
      <c r="A1759" s="492"/>
      <c r="B1759" s="492"/>
      <c r="C1759" s="493"/>
      <c r="D1759" s="492"/>
      <c r="E1759" s="494"/>
      <c r="F1759" s="302"/>
      <c r="G1759" s="302"/>
      <c r="H1759" s="490"/>
      <c r="I1759" s="490"/>
      <c r="J1759" s="490"/>
      <c r="K1759" s="490"/>
    </row>
    <row r="1760" spans="1:11" s="491" customFormat="1" ht="13.5" customHeight="1" x14ac:dyDescent="0.3">
      <c r="A1760" s="492"/>
      <c r="B1760" s="492"/>
      <c r="C1760" s="493"/>
      <c r="D1760" s="492"/>
      <c r="E1760" s="494"/>
      <c r="F1760" s="302"/>
      <c r="G1760" s="302"/>
      <c r="H1760" s="490"/>
      <c r="I1760" s="490"/>
      <c r="J1760" s="490"/>
      <c r="K1760" s="490"/>
    </row>
    <row r="1761" spans="1:11" s="491" customFormat="1" ht="13.5" customHeight="1" x14ac:dyDescent="0.3">
      <c r="A1761" s="492"/>
      <c r="B1761" s="492"/>
      <c r="C1761" s="493"/>
      <c r="D1761" s="492"/>
      <c r="E1761" s="494"/>
      <c r="F1761" s="302"/>
      <c r="G1761" s="302"/>
      <c r="H1761" s="490"/>
      <c r="I1761" s="490"/>
      <c r="J1761" s="490"/>
      <c r="K1761" s="490"/>
    </row>
    <row r="1762" spans="1:11" s="491" customFormat="1" ht="13.5" customHeight="1" x14ac:dyDescent="0.3">
      <c r="A1762" s="492"/>
      <c r="B1762" s="492"/>
      <c r="C1762" s="493"/>
      <c r="D1762" s="492"/>
      <c r="E1762" s="494"/>
      <c r="F1762" s="302"/>
      <c r="G1762" s="302"/>
      <c r="H1762" s="490"/>
      <c r="I1762" s="490"/>
      <c r="J1762" s="490"/>
      <c r="K1762" s="490"/>
    </row>
    <row r="1763" spans="1:11" s="491" customFormat="1" ht="13.5" customHeight="1" x14ac:dyDescent="0.3">
      <c r="A1763" s="492"/>
      <c r="B1763" s="492"/>
      <c r="C1763" s="493"/>
      <c r="D1763" s="492"/>
      <c r="E1763" s="494"/>
      <c r="F1763" s="302"/>
      <c r="G1763" s="302"/>
      <c r="H1763" s="490"/>
      <c r="I1763" s="490"/>
      <c r="J1763" s="490"/>
      <c r="K1763" s="490"/>
    </row>
    <row r="1764" spans="1:11" s="491" customFormat="1" ht="13.5" customHeight="1" x14ac:dyDescent="0.3">
      <c r="A1764" s="492"/>
      <c r="B1764" s="492"/>
      <c r="C1764" s="493"/>
      <c r="D1764" s="492"/>
      <c r="E1764" s="494"/>
      <c r="F1764" s="302"/>
      <c r="G1764" s="302"/>
      <c r="H1764" s="490"/>
      <c r="I1764" s="490"/>
      <c r="J1764" s="490"/>
      <c r="K1764" s="490"/>
    </row>
    <row r="1765" spans="1:11" s="491" customFormat="1" ht="13.5" customHeight="1" x14ac:dyDescent="0.3">
      <c r="A1765" s="492"/>
      <c r="B1765" s="492"/>
      <c r="C1765" s="493"/>
      <c r="D1765" s="492"/>
      <c r="E1765" s="494"/>
      <c r="F1765" s="302"/>
      <c r="G1765" s="302"/>
      <c r="H1765" s="490"/>
      <c r="I1765" s="490"/>
      <c r="J1765" s="490"/>
      <c r="K1765" s="490"/>
    </row>
    <row r="1766" spans="1:11" s="491" customFormat="1" ht="13.5" customHeight="1" x14ac:dyDescent="0.3">
      <c r="A1766" s="492"/>
      <c r="B1766" s="492"/>
      <c r="C1766" s="493"/>
      <c r="D1766" s="492"/>
      <c r="E1766" s="494"/>
      <c r="F1766" s="302"/>
      <c r="G1766" s="302"/>
      <c r="H1766" s="490"/>
      <c r="I1766" s="490"/>
      <c r="J1766" s="490"/>
      <c r="K1766" s="490"/>
    </row>
    <row r="1767" spans="1:11" s="491" customFormat="1" ht="13.5" customHeight="1" x14ac:dyDescent="0.3">
      <c r="A1767" s="492"/>
      <c r="B1767" s="492"/>
      <c r="C1767" s="493"/>
      <c r="D1767" s="492"/>
      <c r="E1767" s="494"/>
      <c r="F1767" s="302"/>
      <c r="G1767" s="302"/>
      <c r="H1767" s="490"/>
      <c r="I1767" s="490"/>
      <c r="J1767" s="490"/>
      <c r="K1767" s="490"/>
    </row>
    <row r="1768" spans="1:11" s="491" customFormat="1" ht="13.5" customHeight="1" x14ac:dyDescent="0.3">
      <c r="A1768" s="492"/>
      <c r="B1768" s="492"/>
      <c r="C1768" s="493"/>
      <c r="D1768" s="492"/>
      <c r="E1768" s="494"/>
      <c r="F1768" s="302"/>
      <c r="G1768" s="302"/>
      <c r="H1768" s="490"/>
      <c r="I1768" s="490"/>
      <c r="J1768" s="490"/>
      <c r="K1768" s="490"/>
    </row>
    <row r="1769" spans="1:11" s="491" customFormat="1" ht="13.5" customHeight="1" x14ac:dyDescent="0.3">
      <c r="A1769" s="492"/>
      <c r="B1769" s="492"/>
      <c r="C1769" s="493"/>
      <c r="D1769" s="492"/>
      <c r="E1769" s="494"/>
      <c r="F1769" s="302"/>
      <c r="G1769" s="302"/>
      <c r="H1769" s="490"/>
      <c r="I1769" s="490"/>
      <c r="J1769" s="490"/>
      <c r="K1769" s="490"/>
    </row>
    <row r="1770" spans="1:11" s="491" customFormat="1" ht="13.5" customHeight="1" x14ac:dyDescent="0.3">
      <c r="A1770" s="492"/>
      <c r="B1770" s="492"/>
      <c r="C1770" s="493"/>
      <c r="D1770" s="492"/>
      <c r="E1770" s="494"/>
      <c r="F1770" s="302"/>
      <c r="G1770" s="302"/>
      <c r="H1770" s="490"/>
      <c r="I1770" s="490"/>
      <c r="J1770" s="490"/>
      <c r="K1770" s="490"/>
    </row>
    <row r="1771" spans="1:11" s="491" customFormat="1" ht="13.5" customHeight="1" x14ac:dyDescent="0.3">
      <c r="A1771" s="492"/>
      <c r="B1771" s="492"/>
      <c r="C1771" s="493"/>
      <c r="D1771" s="492"/>
      <c r="E1771" s="494"/>
      <c r="F1771" s="302"/>
      <c r="G1771" s="302"/>
      <c r="H1771" s="490"/>
      <c r="I1771" s="490"/>
      <c r="J1771" s="490"/>
      <c r="K1771" s="490"/>
    </row>
    <row r="1772" spans="1:11" s="491" customFormat="1" ht="13.5" customHeight="1" x14ac:dyDescent="0.3">
      <c r="A1772" s="492"/>
      <c r="B1772" s="492"/>
      <c r="C1772" s="493"/>
      <c r="D1772" s="492"/>
      <c r="E1772" s="494"/>
      <c r="F1772" s="302"/>
      <c r="G1772" s="302"/>
      <c r="H1772" s="490"/>
      <c r="I1772" s="490"/>
      <c r="J1772" s="490"/>
      <c r="K1772" s="490"/>
    </row>
    <row r="1773" spans="1:11" s="491" customFormat="1" ht="13.5" customHeight="1" x14ac:dyDescent="0.3">
      <c r="A1773" s="492"/>
      <c r="B1773" s="492"/>
      <c r="C1773" s="493"/>
      <c r="D1773" s="492"/>
      <c r="E1773" s="494"/>
      <c r="F1773" s="302"/>
      <c r="G1773" s="302"/>
      <c r="H1773" s="490"/>
      <c r="I1773" s="490"/>
      <c r="J1773" s="490"/>
      <c r="K1773" s="490"/>
    </row>
    <row r="1774" spans="1:11" s="491" customFormat="1" ht="13.5" customHeight="1" x14ac:dyDescent="0.3">
      <c r="A1774" s="492"/>
      <c r="B1774" s="492"/>
      <c r="C1774" s="493"/>
      <c r="D1774" s="492"/>
      <c r="E1774" s="494"/>
      <c r="F1774" s="302"/>
      <c r="G1774" s="302"/>
      <c r="H1774" s="490"/>
      <c r="I1774" s="490"/>
      <c r="J1774" s="490"/>
      <c r="K1774" s="490"/>
    </row>
    <row r="1775" spans="1:11" s="491" customFormat="1" ht="13.5" customHeight="1" x14ac:dyDescent="0.3">
      <c r="A1775" s="492"/>
      <c r="B1775" s="492"/>
      <c r="C1775" s="493"/>
      <c r="D1775" s="492"/>
      <c r="E1775" s="494"/>
      <c r="F1775" s="302"/>
      <c r="G1775" s="302"/>
      <c r="H1775" s="490"/>
      <c r="I1775" s="490"/>
      <c r="J1775" s="490"/>
      <c r="K1775" s="490"/>
    </row>
    <row r="1776" spans="1:11" s="491" customFormat="1" ht="13.5" customHeight="1" x14ac:dyDescent="0.3">
      <c r="A1776" s="492"/>
      <c r="B1776" s="492"/>
      <c r="C1776" s="493"/>
      <c r="D1776" s="492"/>
      <c r="E1776" s="494"/>
      <c r="F1776" s="302"/>
      <c r="G1776" s="302"/>
      <c r="H1776" s="490"/>
      <c r="I1776" s="490"/>
      <c r="J1776" s="490"/>
      <c r="K1776" s="490"/>
    </row>
    <row r="1777" spans="1:11" s="491" customFormat="1" ht="13.5" customHeight="1" x14ac:dyDescent="0.3">
      <c r="A1777" s="492"/>
      <c r="B1777" s="492"/>
      <c r="C1777" s="493"/>
      <c r="D1777" s="492"/>
      <c r="E1777" s="494"/>
      <c r="F1777" s="302"/>
      <c r="G1777" s="302"/>
      <c r="H1777" s="490"/>
      <c r="I1777" s="490"/>
      <c r="J1777" s="490"/>
      <c r="K1777" s="490"/>
    </row>
    <row r="1778" spans="1:11" s="491" customFormat="1" ht="13.5" customHeight="1" x14ac:dyDescent="0.3">
      <c r="A1778" s="492"/>
      <c r="B1778" s="492"/>
      <c r="C1778" s="493"/>
      <c r="D1778" s="492"/>
      <c r="E1778" s="494"/>
      <c r="F1778" s="302"/>
      <c r="G1778" s="302"/>
      <c r="H1778" s="490"/>
      <c r="I1778" s="490"/>
      <c r="J1778" s="490"/>
      <c r="K1778" s="490"/>
    </row>
    <row r="1779" spans="1:11" s="491" customFormat="1" ht="13.5" customHeight="1" x14ac:dyDescent="0.3">
      <c r="A1779" s="492"/>
      <c r="B1779" s="492"/>
      <c r="C1779" s="493"/>
      <c r="D1779" s="492"/>
      <c r="E1779" s="494"/>
      <c r="F1779" s="302"/>
      <c r="G1779" s="302"/>
      <c r="H1779" s="490"/>
      <c r="I1779" s="490"/>
      <c r="J1779" s="490"/>
      <c r="K1779" s="490"/>
    </row>
    <row r="1780" spans="1:11" s="491" customFormat="1" ht="13.5" customHeight="1" x14ac:dyDescent="0.3">
      <c r="A1780" s="492"/>
      <c r="B1780" s="492"/>
      <c r="C1780" s="493"/>
      <c r="D1780" s="492"/>
      <c r="E1780" s="494"/>
      <c r="F1780" s="302"/>
      <c r="G1780" s="302"/>
      <c r="H1780" s="490"/>
      <c r="I1780" s="490"/>
      <c r="J1780" s="490"/>
      <c r="K1780" s="490"/>
    </row>
    <row r="1781" spans="1:11" s="491" customFormat="1" ht="13.5" customHeight="1" x14ac:dyDescent="0.3">
      <c r="A1781" s="492"/>
      <c r="B1781" s="492"/>
      <c r="C1781" s="493"/>
      <c r="D1781" s="492"/>
      <c r="E1781" s="494"/>
      <c r="F1781" s="302"/>
      <c r="G1781" s="302"/>
      <c r="H1781" s="490"/>
      <c r="I1781" s="490"/>
      <c r="J1781" s="490"/>
      <c r="K1781" s="490"/>
    </row>
    <row r="1782" spans="1:11" s="491" customFormat="1" ht="13.5" customHeight="1" x14ac:dyDescent="0.3">
      <c r="A1782" s="492"/>
      <c r="B1782" s="492"/>
      <c r="C1782" s="493"/>
      <c r="D1782" s="492"/>
      <c r="E1782" s="494"/>
      <c r="F1782" s="302"/>
      <c r="G1782" s="302"/>
      <c r="H1782" s="490"/>
      <c r="I1782" s="490"/>
      <c r="J1782" s="490"/>
      <c r="K1782" s="490"/>
    </row>
    <row r="1783" spans="1:11" s="491" customFormat="1" ht="13.5" customHeight="1" x14ac:dyDescent="0.3">
      <c r="A1783" s="492"/>
      <c r="B1783" s="492"/>
      <c r="C1783" s="493"/>
      <c r="D1783" s="492"/>
      <c r="E1783" s="494"/>
      <c r="F1783" s="302"/>
      <c r="G1783" s="302"/>
      <c r="H1783" s="490"/>
      <c r="I1783" s="490"/>
      <c r="J1783" s="490"/>
      <c r="K1783" s="490"/>
    </row>
    <row r="1784" spans="1:11" s="491" customFormat="1" ht="13.5" customHeight="1" x14ac:dyDescent="0.3">
      <c r="A1784" s="492"/>
      <c r="B1784" s="492"/>
      <c r="C1784" s="493"/>
      <c r="D1784" s="492"/>
      <c r="E1784" s="494"/>
      <c r="F1784" s="302"/>
      <c r="G1784" s="302"/>
      <c r="H1784" s="490"/>
      <c r="I1784" s="490"/>
      <c r="J1784" s="490"/>
      <c r="K1784" s="490"/>
    </row>
    <row r="1785" spans="1:11" s="491" customFormat="1" ht="13.5" customHeight="1" x14ac:dyDescent="0.3">
      <c r="A1785" s="492"/>
      <c r="B1785" s="492"/>
      <c r="C1785" s="493"/>
      <c r="D1785" s="492"/>
      <c r="E1785" s="494"/>
      <c r="F1785" s="302"/>
      <c r="G1785" s="302"/>
      <c r="H1785" s="490"/>
      <c r="I1785" s="490"/>
      <c r="J1785" s="490"/>
      <c r="K1785" s="490"/>
    </row>
    <row r="1786" spans="1:11" s="491" customFormat="1" ht="13.5" customHeight="1" x14ac:dyDescent="0.3">
      <c r="A1786" s="492"/>
      <c r="B1786" s="492"/>
      <c r="C1786" s="493"/>
      <c r="D1786" s="492"/>
      <c r="E1786" s="494"/>
      <c r="F1786" s="302"/>
      <c r="G1786" s="302"/>
      <c r="H1786" s="490"/>
      <c r="I1786" s="490"/>
      <c r="J1786" s="490"/>
      <c r="K1786" s="490"/>
    </row>
    <row r="1787" spans="1:11" s="491" customFormat="1" ht="13.5" customHeight="1" x14ac:dyDescent="0.3">
      <c r="A1787" s="492"/>
      <c r="B1787" s="492"/>
      <c r="C1787" s="493"/>
      <c r="D1787" s="492"/>
      <c r="E1787" s="494"/>
      <c r="F1787" s="302"/>
      <c r="G1787" s="302"/>
      <c r="H1787" s="490"/>
      <c r="I1787" s="490"/>
      <c r="J1787" s="490"/>
      <c r="K1787" s="490"/>
    </row>
    <row r="1788" spans="1:11" s="491" customFormat="1" ht="13.5" customHeight="1" x14ac:dyDescent="0.3">
      <c r="A1788" s="492"/>
      <c r="B1788" s="492"/>
      <c r="C1788" s="493"/>
      <c r="D1788" s="492"/>
      <c r="E1788" s="494"/>
      <c r="F1788" s="302"/>
      <c r="G1788" s="302"/>
      <c r="H1788" s="490"/>
      <c r="I1788" s="490"/>
      <c r="J1788" s="490"/>
      <c r="K1788" s="490"/>
    </row>
    <row r="1789" spans="1:11" s="491" customFormat="1" ht="13.5" customHeight="1" x14ac:dyDescent="0.3">
      <c r="A1789" s="492"/>
      <c r="B1789" s="492"/>
      <c r="C1789" s="493"/>
      <c r="D1789" s="492"/>
      <c r="E1789" s="494"/>
      <c r="F1789" s="302"/>
      <c r="G1789" s="302"/>
      <c r="H1789" s="490"/>
      <c r="I1789" s="490"/>
      <c r="J1789" s="490"/>
      <c r="K1789" s="490"/>
    </row>
    <row r="1790" spans="1:11" s="491" customFormat="1" ht="13.5" customHeight="1" x14ac:dyDescent="0.3">
      <c r="A1790" s="492"/>
      <c r="B1790" s="492"/>
      <c r="C1790" s="493"/>
      <c r="D1790" s="492"/>
      <c r="E1790" s="494"/>
      <c r="F1790" s="302"/>
      <c r="G1790" s="302"/>
      <c r="H1790" s="490"/>
      <c r="I1790" s="490"/>
      <c r="J1790" s="490"/>
      <c r="K1790" s="490"/>
    </row>
    <row r="1791" spans="1:11" s="491" customFormat="1" ht="13.5" customHeight="1" x14ac:dyDescent="0.3">
      <c r="A1791" s="492"/>
      <c r="B1791" s="492"/>
      <c r="C1791" s="493"/>
      <c r="D1791" s="492"/>
      <c r="E1791" s="494"/>
      <c r="F1791" s="302"/>
      <c r="G1791" s="302"/>
      <c r="H1791" s="490"/>
      <c r="I1791" s="490"/>
      <c r="J1791" s="490"/>
      <c r="K1791" s="490"/>
    </row>
    <row r="1792" spans="1:11" s="491" customFormat="1" ht="13.5" customHeight="1" x14ac:dyDescent="0.3">
      <c r="A1792" s="492"/>
      <c r="B1792" s="492"/>
      <c r="C1792" s="493"/>
      <c r="D1792" s="492"/>
      <c r="E1792" s="494"/>
      <c r="F1792" s="302"/>
      <c r="G1792" s="302"/>
      <c r="H1792" s="490"/>
      <c r="I1792" s="490"/>
      <c r="J1792" s="490"/>
      <c r="K1792" s="490"/>
    </row>
    <row r="1793" spans="1:11" s="491" customFormat="1" ht="13.5" customHeight="1" x14ac:dyDescent="0.3">
      <c r="A1793" s="492"/>
      <c r="B1793" s="492"/>
      <c r="C1793" s="493"/>
      <c r="D1793" s="492"/>
      <c r="E1793" s="494"/>
      <c r="F1793" s="302"/>
      <c r="G1793" s="302"/>
      <c r="H1793" s="490"/>
      <c r="I1793" s="490"/>
      <c r="J1793" s="490"/>
      <c r="K1793" s="490"/>
    </row>
    <row r="1794" spans="1:11" s="491" customFormat="1" ht="13.5" customHeight="1" x14ac:dyDescent="0.3">
      <c r="A1794" s="492"/>
      <c r="B1794" s="492"/>
      <c r="C1794" s="493"/>
      <c r="D1794" s="492"/>
      <c r="E1794" s="494"/>
      <c r="F1794" s="302"/>
      <c r="G1794" s="302"/>
      <c r="H1794" s="490"/>
      <c r="I1794" s="490"/>
      <c r="J1794" s="490"/>
      <c r="K1794" s="490"/>
    </row>
    <row r="1795" spans="1:11" s="491" customFormat="1" ht="13.5" customHeight="1" x14ac:dyDescent="0.3">
      <c r="A1795" s="492"/>
      <c r="B1795" s="492"/>
      <c r="C1795" s="493"/>
      <c r="D1795" s="492"/>
      <c r="E1795" s="494"/>
      <c r="F1795" s="302"/>
      <c r="G1795" s="302"/>
      <c r="H1795" s="490"/>
      <c r="I1795" s="490"/>
      <c r="J1795" s="490"/>
      <c r="K1795" s="490"/>
    </row>
    <row r="1796" spans="1:11" s="491" customFormat="1" ht="13.5" customHeight="1" x14ac:dyDescent="0.3">
      <c r="A1796" s="492"/>
      <c r="B1796" s="492"/>
      <c r="C1796" s="493"/>
      <c r="D1796" s="492"/>
      <c r="E1796" s="494"/>
      <c r="F1796" s="302"/>
      <c r="G1796" s="302"/>
      <c r="H1796" s="490"/>
      <c r="I1796" s="490"/>
      <c r="J1796" s="490"/>
      <c r="K1796" s="490"/>
    </row>
    <row r="1797" spans="1:11" s="491" customFormat="1" ht="13.5" customHeight="1" x14ac:dyDescent="0.3">
      <c r="A1797" s="492"/>
      <c r="B1797" s="492"/>
      <c r="C1797" s="493"/>
      <c r="D1797" s="492"/>
      <c r="E1797" s="494"/>
      <c r="F1797" s="302"/>
      <c r="G1797" s="302"/>
      <c r="H1797" s="490"/>
      <c r="I1797" s="490"/>
      <c r="J1797" s="490"/>
      <c r="K1797" s="490"/>
    </row>
    <row r="1798" spans="1:11" s="491" customFormat="1" ht="13.5" customHeight="1" x14ac:dyDescent="0.3">
      <c r="A1798" s="492"/>
      <c r="B1798" s="492"/>
      <c r="C1798" s="493"/>
      <c r="D1798" s="492"/>
      <c r="E1798" s="494"/>
      <c r="F1798" s="302"/>
      <c r="G1798" s="302"/>
      <c r="H1798" s="490"/>
      <c r="I1798" s="490"/>
      <c r="J1798" s="490"/>
      <c r="K1798" s="490"/>
    </row>
    <row r="1799" spans="1:11" s="491" customFormat="1" ht="13.5" customHeight="1" x14ac:dyDescent="0.3">
      <c r="A1799" s="492"/>
      <c r="B1799" s="492"/>
      <c r="C1799" s="493"/>
      <c r="D1799" s="492"/>
      <c r="E1799" s="494"/>
      <c r="F1799" s="302"/>
      <c r="G1799" s="302"/>
      <c r="H1799" s="490"/>
      <c r="I1799" s="490"/>
      <c r="J1799" s="490"/>
      <c r="K1799" s="490"/>
    </row>
    <row r="1800" spans="1:11" s="491" customFormat="1" ht="13.5" customHeight="1" x14ac:dyDescent="0.3">
      <c r="A1800" s="492"/>
      <c r="B1800" s="492"/>
      <c r="C1800" s="493"/>
      <c r="D1800" s="492"/>
      <c r="E1800" s="494"/>
      <c r="F1800" s="302"/>
      <c r="G1800" s="302"/>
      <c r="H1800" s="490"/>
      <c r="I1800" s="490"/>
      <c r="J1800" s="490"/>
      <c r="K1800" s="490"/>
    </row>
    <row r="1801" spans="1:11" s="491" customFormat="1" ht="13.5" customHeight="1" x14ac:dyDescent="0.3">
      <c r="A1801" s="492"/>
      <c r="B1801" s="492"/>
      <c r="C1801" s="493"/>
      <c r="D1801" s="492"/>
      <c r="E1801" s="494"/>
      <c r="F1801" s="302"/>
      <c r="G1801" s="302"/>
      <c r="H1801" s="490"/>
      <c r="I1801" s="490"/>
      <c r="J1801" s="490"/>
      <c r="K1801" s="490"/>
    </row>
    <row r="1802" spans="1:11" s="491" customFormat="1" ht="13.5" customHeight="1" x14ac:dyDescent="0.3">
      <c r="A1802" s="492"/>
      <c r="B1802" s="492"/>
      <c r="C1802" s="493"/>
      <c r="D1802" s="492"/>
      <c r="E1802" s="494"/>
      <c r="F1802" s="302"/>
      <c r="G1802" s="302"/>
      <c r="H1802" s="490"/>
      <c r="I1802" s="490"/>
      <c r="J1802" s="490"/>
      <c r="K1802" s="490"/>
    </row>
    <row r="1803" spans="1:11" s="491" customFormat="1" ht="13.5" customHeight="1" x14ac:dyDescent="0.3">
      <c r="A1803" s="492"/>
      <c r="B1803" s="492"/>
      <c r="C1803" s="493"/>
      <c r="D1803" s="492"/>
      <c r="E1803" s="494"/>
      <c r="F1803" s="302"/>
      <c r="G1803" s="302"/>
      <c r="H1803" s="490"/>
      <c r="I1803" s="490"/>
      <c r="J1803" s="490"/>
      <c r="K1803" s="490"/>
    </row>
    <row r="1804" spans="1:11" s="491" customFormat="1" ht="13.5" customHeight="1" x14ac:dyDescent="0.3">
      <c r="A1804" s="492"/>
      <c r="B1804" s="492"/>
      <c r="C1804" s="493"/>
      <c r="D1804" s="492"/>
      <c r="E1804" s="494"/>
      <c r="F1804" s="302"/>
      <c r="G1804" s="302"/>
      <c r="H1804" s="490"/>
      <c r="I1804" s="490"/>
      <c r="J1804" s="490"/>
      <c r="K1804" s="490"/>
    </row>
    <row r="1805" spans="1:11" s="491" customFormat="1" ht="13.5" customHeight="1" x14ac:dyDescent="0.3">
      <c r="A1805" s="492"/>
      <c r="B1805" s="492"/>
      <c r="C1805" s="493"/>
      <c r="D1805" s="492"/>
      <c r="E1805" s="494"/>
      <c r="F1805" s="302"/>
      <c r="G1805" s="302"/>
      <c r="H1805" s="490"/>
      <c r="I1805" s="490"/>
      <c r="J1805" s="490"/>
      <c r="K1805" s="490"/>
    </row>
    <row r="1806" spans="1:11" s="491" customFormat="1" ht="13.5" customHeight="1" x14ac:dyDescent="0.3">
      <c r="A1806" s="492"/>
      <c r="B1806" s="492"/>
      <c r="C1806" s="493"/>
      <c r="D1806" s="492"/>
      <c r="E1806" s="494"/>
      <c r="F1806" s="302"/>
      <c r="G1806" s="302"/>
      <c r="H1806" s="490"/>
      <c r="I1806" s="490"/>
      <c r="J1806" s="490"/>
      <c r="K1806" s="490"/>
    </row>
    <row r="1807" spans="1:11" s="491" customFormat="1" ht="13.5" customHeight="1" x14ac:dyDescent="0.3">
      <c r="A1807" s="492"/>
      <c r="B1807" s="492"/>
      <c r="C1807" s="493"/>
      <c r="D1807" s="492"/>
      <c r="E1807" s="494"/>
      <c r="F1807" s="302"/>
      <c r="G1807" s="302"/>
      <c r="H1807" s="490"/>
      <c r="I1807" s="490"/>
      <c r="J1807" s="490"/>
      <c r="K1807" s="490"/>
    </row>
    <row r="1808" spans="1:11" s="491" customFormat="1" ht="13.5" customHeight="1" x14ac:dyDescent="0.3">
      <c r="A1808" s="492"/>
      <c r="B1808" s="492"/>
      <c r="C1808" s="493"/>
      <c r="D1808" s="492"/>
      <c r="E1808" s="494"/>
      <c r="F1808" s="302"/>
      <c r="G1808" s="302"/>
      <c r="H1808" s="490"/>
      <c r="I1808" s="490"/>
      <c r="J1808" s="490"/>
      <c r="K1808" s="490"/>
    </row>
    <row r="1809" spans="1:11" s="491" customFormat="1" ht="13.5" customHeight="1" x14ac:dyDescent="0.3">
      <c r="A1809" s="492"/>
      <c r="B1809" s="492"/>
      <c r="C1809" s="493"/>
      <c r="D1809" s="492"/>
      <c r="E1809" s="494"/>
      <c r="F1809" s="302"/>
      <c r="G1809" s="302"/>
      <c r="H1809" s="490"/>
      <c r="I1809" s="490"/>
      <c r="J1809" s="490"/>
      <c r="K1809" s="490"/>
    </row>
    <row r="1810" spans="1:11" s="491" customFormat="1" ht="13.5" customHeight="1" x14ac:dyDescent="0.3">
      <c r="A1810" s="492"/>
      <c r="B1810" s="492"/>
      <c r="C1810" s="493"/>
      <c r="D1810" s="492"/>
      <c r="E1810" s="494"/>
      <c r="F1810" s="302"/>
      <c r="G1810" s="302"/>
      <c r="H1810" s="490"/>
      <c r="I1810" s="490"/>
      <c r="J1810" s="490"/>
      <c r="K1810" s="490"/>
    </row>
    <row r="1811" spans="1:11" s="491" customFormat="1" ht="13.5" customHeight="1" x14ac:dyDescent="0.3">
      <c r="A1811" s="492"/>
      <c r="B1811" s="492"/>
      <c r="C1811" s="493"/>
      <c r="D1811" s="492"/>
      <c r="E1811" s="494"/>
      <c r="F1811" s="302"/>
      <c r="G1811" s="302"/>
      <c r="H1811" s="490"/>
      <c r="I1811" s="490"/>
      <c r="J1811" s="490"/>
      <c r="K1811" s="490"/>
    </row>
    <row r="1812" spans="1:11" s="491" customFormat="1" ht="13.5" customHeight="1" x14ac:dyDescent="0.3">
      <c r="A1812" s="492"/>
      <c r="B1812" s="492"/>
      <c r="C1812" s="493"/>
      <c r="D1812" s="492"/>
      <c r="E1812" s="494"/>
      <c r="F1812" s="302"/>
      <c r="G1812" s="302"/>
      <c r="H1812" s="490"/>
      <c r="I1812" s="490"/>
      <c r="J1812" s="490"/>
      <c r="K1812" s="490"/>
    </row>
    <row r="1813" spans="1:11" s="491" customFormat="1" ht="13.5" customHeight="1" x14ac:dyDescent="0.3">
      <c r="A1813" s="492"/>
      <c r="B1813" s="492"/>
      <c r="C1813" s="493"/>
      <c r="D1813" s="492"/>
      <c r="E1813" s="494"/>
      <c r="F1813" s="302"/>
      <c r="G1813" s="302"/>
      <c r="H1813" s="490"/>
      <c r="I1813" s="490"/>
      <c r="J1813" s="490"/>
      <c r="K1813" s="490"/>
    </row>
    <row r="1814" spans="1:11" s="491" customFormat="1" ht="13.5" customHeight="1" x14ac:dyDescent="0.3">
      <c r="A1814" s="492"/>
      <c r="B1814" s="492"/>
      <c r="C1814" s="493"/>
      <c r="D1814" s="492"/>
      <c r="E1814" s="494"/>
      <c r="F1814" s="302"/>
      <c r="G1814" s="302"/>
      <c r="H1814" s="490"/>
      <c r="I1814" s="490"/>
      <c r="J1814" s="490"/>
      <c r="K1814" s="490"/>
    </row>
    <row r="1815" spans="1:11" s="491" customFormat="1" ht="13.5" customHeight="1" x14ac:dyDescent="0.3">
      <c r="A1815" s="492"/>
      <c r="B1815" s="492"/>
      <c r="C1815" s="493"/>
      <c r="D1815" s="492"/>
      <c r="E1815" s="494"/>
      <c r="F1815" s="302"/>
      <c r="G1815" s="302"/>
      <c r="H1815" s="490"/>
      <c r="I1815" s="490"/>
      <c r="J1815" s="490"/>
      <c r="K1815" s="490"/>
    </row>
    <row r="1816" spans="1:11" s="491" customFormat="1" ht="13.5" customHeight="1" x14ac:dyDescent="0.3">
      <c r="A1816" s="492"/>
      <c r="B1816" s="492"/>
      <c r="C1816" s="493"/>
      <c r="D1816" s="492"/>
      <c r="E1816" s="494"/>
      <c r="F1816" s="302"/>
      <c r="G1816" s="302"/>
      <c r="H1816" s="490"/>
      <c r="I1816" s="490"/>
      <c r="J1816" s="490"/>
      <c r="K1816" s="490"/>
    </row>
    <row r="1817" spans="1:11" s="491" customFormat="1" ht="13.5" customHeight="1" x14ac:dyDescent="0.3">
      <c r="A1817" s="492"/>
      <c r="B1817" s="492"/>
      <c r="C1817" s="493"/>
      <c r="D1817" s="492"/>
      <c r="E1817" s="494"/>
      <c r="F1817" s="302"/>
      <c r="G1817" s="302"/>
      <c r="H1817" s="490"/>
      <c r="I1817" s="490"/>
      <c r="J1817" s="490"/>
      <c r="K1817" s="490"/>
    </row>
    <row r="1818" spans="1:11" s="491" customFormat="1" ht="13.5" customHeight="1" x14ac:dyDescent="0.3">
      <c r="A1818" s="492"/>
      <c r="B1818" s="492"/>
      <c r="C1818" s="493"/>
      <c r="D1818" s="492"/>
      <c r="E1818" s="494"/>
      <c r="F1818" s="302"/>
      <c r="G1818" s="302"/>
      <c r="H1818" s="490"/>
      <c r="I1818" s="490"/>
      <c r="J1818" s="490"/>
      <c r="K1818" s="490"/>
    </row>
    <row r="1819" spans="1:11" ht="13.5" customHeight="1" x14ac:dyDescent="0.25">
      <c r="A1819" s="492"/>
      <c r="B1819" s="492"/>
      <c r="C1819" s="493"/>
      <c r="D1819" s="492"/>
      <c r="E1819" s="494"/>
    </row>
    <row r="1820" spans="1:11" ht="13.5" customHeight="1" x14ac:dyDescent="0.25">
      <c r="A1820" s="492"/>
      <c r="B1820" s="492"/>
      <c r="C1820" s="493"/>
      <c r="D1820" s="492"/>
      <c r="E1820" s="494"/>
    </row>
    <row r="1821" spans="1:11" ht="13.5" customHeight="1" x14ac:dyDescent="0.25">
      <c r="A1821" s="492"/>
      <c r="B1821" s="492"/>
      <c r="C1821" s="493"/>
      <c r="D1821" s="492"/>
      <c r="E1821" s="494"/>
    </row>
    <row r="1822" spans="1:11" ht="13.5" customHeight="1" x14ac:dyDescent="0.25">
      <c r="A1822" s="492"/>
      <c r="B1822" s="492"/>
      <c r="C1822" s="493"/>
      <c r="D1822" s="492"/>
      <c r="E1822" s="494"/>
    </row>
    <row r="1823" spans="1:11" ht="13.5" customHeight="1" x14ac:dyDescent="0.25">
      <c r="A1823" s="492"/>
      <c r="B1823" s="492"/>
      <c r="C1823" s="493"/>
      <c r="D1823" s="492"/>
      <c r="E1823" s="494"/>
      <c r="F1823"/>
      <c r="G1823"/>
      <c r="H1823"/>
      <c r="I1823"/>
      <c r="J1823"/>
      <c r="K1823"/>
    </row>
    <row r="1824" spans="1:11" ht="13.5" customHeight="1" x14ac:dyDescent="0.25">
      <c r="A1824" s="492"/>
      <c r="B1824" s="492"/>
      <c r="C1824" s="493"/>
      <c r="D1824" s="492"/>
      <c r="E1824" s="494"/>
      <c r="F1824"/>
      <c r="G1824"/>
      <c r="H1824"/>
      <c r="I1824"/>
      <c r="J1824"/>
      <c r="K1824"/>
    </row>
    <row r="1825" spans="1:11" ht="13.5" customHeight="1" x14ac:dyDescent="0.25">
      <c r="A1825" s="492"/>
      <c r="B1825" s="492"/>
      <c r="C1825" s="493"/>
      <c r="D1825" s="492"/>
      <c r="E1825" s="494"/>
      <c r="F1825"/>
      <c r="G1825"/>
      <c r="H1825"/>
      <c r="I1825"/>
      <c r="J1825"/>
      <c r="K1825"/>
    </row>
    <row r="1826" spans="1:11" ht="13.5" customHeight="1" x14ac:dyDescent="0.25">
      <c r="A1826" s="492"/>
      <c r="B1826" s="492"/>
      <c r="C1826" s="493"/>
      <c r="D1826" s="492"/>
      <c r="E1826" s="494"/>
      <c r="F1826"/>
      <c r="G1826"/>
      <c r="H1826"/>
      <c r="I1826"/>
      <c r="J1826"/>
      <c r="K1826"/>
    </row>
    <row r="1827" spans="1:11" ht="13.5" customHeight="1" x14ac:dyDescent="0.25">
      <c r="A1827" s="492"/>
      <c r="B1827" s="492"/>
      <c r="C1827" s="493"/>
      <c r="D1827" s="492"/>
      <c r="E1827" s="494"/>
      <c r="F1827"/>
      <c r="G1827"/>
      <c r="H1827"/>
      <c r="I1827"/>
      <c r="J1827"/>
      <c r="K1827"/>
    </row>
    <row r="1828" spans="1:11" ht="13.5" customHeight="1" x14ac:dyDescent="0.25">
      <c r="A1828" s="492"/>
      <c r="B1828" s="492"/>
      <c r="C1828" s="493"/>
      <c r="D1828" s="492"/>
      <c r="E1828" s="494"/>
      <c r="F1828"/>
      <c r="G1828"/>
      <c r="H1828"/>
      <c r="I1828"/>
      <c r="J1828"/>
      <c r="K1828"/>
    </row>
    <row r="1829" spans="1:11" ht="13.5" customHeight="1" x14ac:dyDescent="0.25">
      <c r="A1829" s="492"/>
      <c r="B1829" s="492"/>
      <c r="C1829" s="493"/>
      <c r="D1829" s="492"/>
      <c r="E1829" s="494"/>
      <c r="F1829"/>
      <c r="G1829"/>
      <c r="H1829"/>
      <c r="I1829"/>
      <c r="J1829"/>
      <c r="K1829"/>
    </row>
    <row r="1830" spans="1:11" ht="13.5" customHeight="1" x14ac:dyDescent="0.25">
      <c r="A1830" s="492"/>
      <c r="B1830" s="492"/>
      <c r="C1830" s="493"/>
      <c r="D1830" s="492"/>
      <c r="E1830" s="494"/>
      <c r="F1830"/>
      <c r="G1830"/>
      <c r="H1830"/>
      <c r="I1830"/>
      <c r="J1830"/>
      <c r="K1830"/>
    </row>
    <row r="1831" spans="1:11" ht="13.5" customHeight="1" x14ac:dyDescent="0.25">
      <c r="A1831" s="492"/>
      <c r="B1831" s="492"/>
      <c r="C1831" s="493"/>
      <c r="D1831" s="492"/>
      <c r="E1831" s="494"/>
      <c r="F1831"/>
      <c r="G1831"/>
      <c r="H1831"/>
      <c r="I1831"/>
      <c r="J1831"/>
      <c r="K1831"/>
    </row>
    <row r="1832" spans="1:11" ht="13.5" customHeight="1" x14ac:dyDescent="0.25">
      <c r="A1832" s="492"/>
      <c r="B1832" s="492"/>
      <c r="C1832" s="493"/>
      <c r="D1832" s="492"/>
      <c r="E1832" s="494"/>
      <c r="F1832"/>
      <c r="G1832"/>
      <c r="H1832"/>
      <c r="I1832"/>
      <c r="J1832"/>
      <c r="K1832"/>
    </row>
    <row r="1833" spans="1:11" ht="13.5" customHeight="1" x14ac:dyDescent="0.25">
      <c r="A1833" s="492"/>
      <c r="B1833" s="492"/>
      <c r="C1833" s="493"/>
      <c r="D1833" s="492"/>
      <c r="E1833" s="494"/>
      <c r="F1833"/>
      <c r="G1833"/>
      <c r="H1833"/>
      <c r="I1833"/>
      <c r="J1833"/>
      <c r="K1833"/>
    </row>
    <row r="1834" spans="1:11" ht="13.5" customHeight="1" x14ac:dyDescent="0.25">
      <c r="A1834" s="492"/>
      <c r="B1834" s="492"/>
      <c r="C1834" s="493"/>
      <c r="D1834" s="492"/>
      <c r="E1834" s="494"/>
      <c r="F1834"/>
      <c r="G1834"/>
      <c r="H1834"/>
      <c r="I1834"/>
      <c r="J1834"/>
      <c r="K1834"/>
    </row>
    <row r="1835" spans="1:11" ht="13.5" customHeight="1" x14ac:dyDescent="0.25">
      <c r="A1835" s="492"/>
      <c r="B1835" s="492"/>
      <c r="C1835" s="493"/>
      <c r="D1835" s="492"/>
      <c r="E1835" s="494"/>
      <c r="F1835"/>
      <c r="G1835"/>
      <c r="H1835"/>
      <c r="I1835"/>
      <c r="J1835"/>
      <c r="K1835"/>
    </row>
    <row r="1836" spans="1:11" ht="13.5" customHeight="1" x14ac:dyDescent="0.25">
      <c r="A1836" s="492"/>
      <c r="B1836" s="492"/>
      <c r="C1836" s="493"/>
      <c r="D1836" s="492"/>
      <c r="E1836" s="494"/>
      <c r="F1836"/>
      <c r="G1836"/>
      <c r="H1836"/>
      <c r="I1836"/>
      <c r="J1836"/>
      <c r="K1836"/>
    </row>
    <row r="1837" spans="1:11" ht="13.5" customHeight="1" x14ac:dyDescent="0.25">
      <c r="A1837" s="492"/>
      <c r="B1837" s="492"/>
      <c r="C1837" s="493"/>
      <c r="D1837" s="492"/>
      <c r="E1837" s="494"/>
      <c r="F1837"/>
      <c r="G1837"/>
      <c r="H1837"/>
      <c r="I1837"/>
      <c r="J1837"/>
      <c r="K1837"/>
    </row>
    <row r="1838" spans="1:11" ht="13.5" customHeight="1" x14ac:dyDescent="0.25">
      <c r="A1838" s="492"/>
      <c r="B1838" s="492"/>
      <c r="C1838" s="493"/>
      <c r="D1838" s="492"/>
      <c r="E1838" s="494"/>
      <c r="F1838"/>
      <c r="G1838"/>
      <c r="H1838"/>
      <c r="I1838"/>
      <c r="J1838"/>
      <c r="K1838"/>
    </row>
    <row r="1839" spans="1:11" ht="13.5" customHeight="1" x14ac:dyDescent="0.25">
      <c r="A1839" s="492"/>
      <c r="B1839" s="492"/>
      <c r="C1839" s="493"/>
      <c r="D1839" s="492"/>
      <c r="E1839" s="494"/>
      <c r="F1839"/>
      <c r="G1839"/>
      <c r="H1839"/>
      <c r="I1839"/>
      <c r="J1839"/>
      <c r="K1839"/>
    </row>
    <row r="1840" spans="1:11" ht="13.5" customHeight="1" x14ac:dyDescent="0.25">
      <c r="A1840" s="492"/>
      <c r="B1840" s="492"/>
      <c r="C1840" s="493"/>
      <c r="D1840" s="492"/>
      <c r="E1840" s="494"/>
      <c r="F1840"/>
      <c r="G1840"/>
      <c r="H1840"/>
      <c r="I1840"/>
      <c r="J1840"/>
      <c r="K1840"/>
    </row>
    <row r="1841" spans="1:11" ht="13.5" customHeight="1" x14ac:dyDescent="0.25">
      <c r="A1841" s="492"/>
      <c r="B1841" s="492"/>
      <c r="C1841" s="493"/>
      <c r="D1841" s="492"/>
      <c r="E1841" s="494"/>
      <c r="F1841"/>
      <c r="G1841"/>
      <c r="H1841"/>
      <c r="I1841"/>
      <c r="J1841"/>
      <c r="K1841"/>
    </row>
    <row r="1842" spans="1:11" ht="13.5" customHeight="1" x14ac:dyDescent="0.25">
      <c r="A1842" s="492"/>
      <c r="B1842" s="492"/>
      <c r="C1842" s="493"/>
      <c r="D1842" s="492"/>
      <c r="E1842" s="494"/>
      <c r="F1842"/>
      <c r="G1842"/>
      <c r="H1842"/>
      <c r="I1842"/>
      <c r="J1842"/>
      <c r="K1842"/>
    </row>
    <row r="1843" spans="1:11" ht="13.5" customHeight="1" x14ac:dyDescent="0.25">
      <c r="A1843" s="492"/>
      <c r="B1843" s="492"/>
      <c r="C1843" s="493"/>
      <c r="D1843" s="492"/>
      <c r="E1843" s="494"/>
      <c r="F1843"/>
      <c r="G1843"/>
      <c r="H1843"/>
      <c r="I1843"/>
      <c r="J1843"/>
      <c r="K1843"/>
    </row>
    <row r="1844" spans="1:11" ht="13.5" customHeight="1" x14ac:dyDescent="0.25">
      <c r="A1844" s="492"/>
      <c r="B1844" s="492"/>
      <c r="C1844" s="493"/>
      <c r="D1844" s="492"/>
      <c r="E1844" s="494"/>
      <c r="F1844"/>
      <c r="G1844"/>
      <c r="H1844"/>
      <c r="I1844"/>
      <c r="J1844"/>
      <c r="K1844"/>
    </row>
    <row r="1845" spans="1:11" ht="13.5" customHeight="1" x14ac:dyDescent="0.25">
      <c r="A1845" s="492"/>
      <c r="B1845" s="492"/>
      <c r="C1845" s="493"/>
      <c r="D1845" s="492"/>
      <c r="E1845" s="494"/>
      <c r="F1845"/>
      <c r="G1845"/>
      <c r="H1845"/>
      <c r="I1845"/>
      <c r="J1845"/>
      <c r="K1845"/>
    </row>
    <row r="1846" spans="1:11" ht="13.5" customHeight="1" x14ac:dyDescent="0.25">
      <c r="A1846" s="492"/>
      <c r="B1846" s="492"/>
      <c r="C1846" s="493"/>
      <c r="D1846" s="492"/>
      <c r="E1846" s="494"/>
      <c r="F1846"/>
      <c r="G1846"/>
      <c r="H1846"/>
      <c r="I1846"/>
      <c r="J1846"/>
      <c r="K1846"/>
    </row>
    <row r="1847" spans="1:11" ht="13.5" customHeight="1" x14ac:dyDescent="0.25">
      <c r="A1847" s="492"/>
      <c r="B1847" s="492"/>
      <c r="C1847" s="493"/>
      <c r="D1847" s="492"/>
      <c r="E1847" s="494"/>
      <c r="F1847"/>
      <c r="G1847"/>
      <c r="H1847"/>
      <c r="I1847"/>
      <c r="J1847"/>
      <c r="K1847"/>
    </row>
    <row r="1848" spans="1:11" ht="13.5" customHeight="1" x14ac:dyDescent="0.25">
      <c r="A1848" s="492"/>
      <c r="B1848" s="492"/>
      <c r="C1848" s="493"/>
      <c r="D1848" s="492"/>
      <c r="E1848" s="494"/>
      <c r="F1848"/>
      <c r="G1848"/>
      <c r="H1848"/>
      <c r="I1848"/>
      <c r="J1848"/>
      <c r="K1848"/>
    </row>
    <row r="1849" spans="1:11" ht="13.5" customHeight="1" x14ac:dyDescent="0.25">
      <c r="A1849" s="492"/>
      <c r="B1849" s="492"/>
      <c r="C1849" s="493"/>
      <c r="D1849" s="492"/>
      <c r="E1849" s="494"/>
      <c r="F1849"/>
      <c r="G1849"/>
      <c r="H1849"/>
      <c r="I1849"/>
      <c r="J1849"/>
      <c r="K1849"/>
    </row>
    <row r="1850" spans="1:11" ht="13.5" customHeight="1" x14ac:dyDescent="0.25">
      <c r="A1850" s="492"/>
      <c r="B1850" s="492"/>
      <c r="C1850" s="493"/>
      <c r="D1850" s="492"/>
      <c r="E1850" s="494"/>
      <c r="F1850"/>
      <c r="G1850"/>
      <c r="H1850"/>
      <c r="I1850"/>
      <c r="J1850"/>
      <c r="K1850"/>
    </row>
    <row r="1851" spans="1:11" ht="13.5" customHeight="1" x14ac:dyDescent="0.25">
      <c r="A1851" s="492"/>
      <c r="B1851" s="492"/>
      <c r="C1851" s="493"/>
      <c r="D1851" s="492"/>
      <c r="E1851" s="494"/>
      <c r="F1851"/>
      <c r="G1851"/>
      <c r="H1851"/>
      <c r="I1851"/>
      <c r="J1851"/>
      <c r="K1851"/>
    </row>
    <row r="1852" spans="1:11" ht="13.5" customHeight="1" x14ac:dyDescent="0.25">
      <c r="A1852" s="492"/>
      <c r="B1852" s="492"/>
      <c r="C1852" s="493"/>
      <c r="D1852" s="492"/>
      <c r="E1852" s="494"/>
      <c r="F1852"/>
      <c r="G1852"/>
      <c r="H1852"/>
      <c r="I1852"/>
      <c r="J1852"/>
      <c r="K1852"/>
    </row>
    <row r="1853" spans="1:11" ht="13.5" customHeight="1" x14ac:dyDescent="0.25">
      <c r="F1853"/>
      <c r="G1853"/>
      <c r="H1853"/>
      <c r="I1853"/>
      <c r="J1853"/>
      <c r="K1853"/>
    </row>
    <row r="1854" spans="1:11" ht="13.5" customHeight="1" x14ac:dyDescent="0.25">
      <c r="F1854"/>
      <c r="G1854"/>
      <c r="H1854"/>
      <c r="I1854"/>
      <c r="J1854"/>
      <c r="K1854"/>
    </row>
    <row r="1855" spans="1:11" ht="13.5" customHeight="1" x14ac:dyDescent="0.25">
      <c r="A1855"/>
      <c r="B1855"/>
      <c r="C1855"/>
      <c r="D1855"/>
      <c r="E1855"/>
      <c r="F1855"/>
      <c r="G1855"/>
      <c r="H1855"/>
      <c r="I1855"/>
      <c r="J1855"/>
      <c r="K1855"/>
    </row>
    <row r="1856" spans="1:11" ht="13.5" customHeight="1" x14ac:dyDescent="0.25">
      <c r="A1856"/>
      <c r="B1856"/>
      <c r="C1856"/>
      <c r="D1856"/>
      <c r="E1856"/>
      <c r="F1856"/>
      <c r="G1856"/>
      <c r="H1856"/>
      <c r="I1856"/>
      <c r="J1856"/>
      <c r="K1856"/>
    </row>
    <row r="1857" customFormat="1" ht="13.5" customHeight="1" x14ac:dyDescent="0.25"/>
    <row r="1858" customFormat="1" ht="13.5" customHeight="1" x14ac:dyDescent="0.25"/>
    <row r="1859" customFormat="1" ht="13.5" customHeight="1" x14ac:dyDescent="0.25"/>
    <row r="1860" customFormat="1" ht="13.5" customHeight="1" x14ac:dyDescent="0.25"/>
    <row r="1861" customFormat="1" ht="13.5" customHeight="1" x14ac:dyDescent="0.25"/>
    <row r="1862" customFormat="1" ht="13.5" customHeight="1" x14ac:dyDescent="0.25"/>
    <row r="1863" customFormat="1" ht="13.5" customHeight="1" x14ac:dyDescent="0.25"/>
    <row r="1864" customFormat="1" ht="13.5" customHeight="1" x14ac:dyDescent="0.25"/>
    <row r="1865" customFormat="1" ht="13.5" customHeight="1" x14ac:dyDescent="0.25"/>
    <row r="1866" customFormat="1" ht="13.5" customHeight="1" x14ac:dyDescent="0.25"/>
    <row r="1867" customFormat="1" ht="13.5" customHeight="1" x14ac:dyDescent="0.25"/>
    <row r="1868" customFormat="1" ht="13.5" customHeight="1" x14ac:dyDescent="0.25"/>
    <row r="1869" customFormat="1" ht="13.5" customHeight="1" x14ac:dyDescent="0.25"/>
    <row r="1870" customFormat="1" ht="13.5" customHeight="1" x14ac:dyDescent="0.25"/>
    <row r="1871" customFormat="1" ht="13.5" customHeight="1" x14ac:dyDescent="0.25"/>
    <row r="1872" customFormat="1" ht="13.5" customHeight="1" x14ac:dyDescent="0.25"/>
    <row r="1873" customFormat="1" ht="13.5" customHeight="1" x14ac:dyDescent="0.25"/>
    <row r="1874" customFormat="1" ht="13.5" customHeight="1" x14ac:dyDescent="0.25"/>
    <row r="1875" customFormat="1" ht="13.5" customHeight="1" x14ac:dyDescent="0.25"/>
    <row r="1876" customFormat="1" ht="13.5" customHeight="1" x14ac:dyDescent="0.25"/>
    <row r="1877" customFormat="1" ht="13.5" customHeight="1" x14ac:dyDescent="0.25"/>
    <row r="1878" customFormat="1" ht="13.5" customHeight="1" x14ac:dyDescent="0.25"/>
    <row r="1879" customFormat="1" ht="13.5" customHeight="1" x14ac:dyDescent="0.25"/>
    <row r="1880" customFormat="1" ht="13.5" customHeight="1" x14ac:dyDescent="0.25"/>
    <row r="1881" customFormat="1" ht="13.5" customHeight="1" x14ac:dyDescent="0.25"/>
    <row r="1882" customFormat="1" ht="13.5" customHeight="1" x14ac:dyDescent="0.25"/>
    <row r="1883" customFormat="1" ht="13.5" customHeight="1" x14ac:dyDescent="0.25"/>
    <row r="1884" customFormat="1" ht="13.5" customHeight="1" x14ac:dyDescent="0.25"/>
    <row r="1885" customFormat="1" ht="13.5" customHeight="1" x14ac:dyDescent="0.25"/>
    <row r="1886" customFormat="1" ht="13.5" customHeight="1" x14ac:dyDescent="0.25"/>
    <row r="1887" customFormat="1" ht="13.5" customHeight="1" x14ac:dyDescent="0.25"/>
    <row r="1888" customFormat="1" ht="13.5" customHeight="1" x14ac:dyDescent="0.25"/>
    <row r="1889" customFormat="1" ht="13.5" customHeight="1" x14ac:dyDescent="0.25"/>
    <row r="1890" customFormat="1" ht="13.5" customHeight="1" x14ac:dyDescent="0.25"/>
    <row r="1891" customFormat="1" ht="13.5" customHeight="1" x14ac:dyDescent="0.25"/>
    <row r="1892" customFormat="1" ht="13.5" customHeight="1" x14ac:dyDescent="0.25"/>
    <row r="1893" customFormat="1" ht="13.5" customHeight="1" x14ac:dyDescent="0.25"/>
    <row r="1894" customFormat="1" ht="13.5" customHeight="1" x14ac:dyDescent="0.25"/>
    <row r="1895" customFormat="1" ht="13.5" customHeight="1" x14ac:dyDescent="0.25"/>
    <row r="1896" customFormat="1" ht="13.5" customHeight="1" x14ac:dyDescent="0.25"/>
    <row r="1897" customFormat="1" ht="13.5" customHeight="1" x14ac:dyDescent="0.25"/>
    <row r="1898" customFormat="1" ht="13.5" customHeight="1" x14ac:dyDescent="0.25"/>
    <row r="1899" customFormat="1" ht="13.5" customHeight="1" x14ac:dyDescent="0.25"/>
    <row r="1900" customFormat="1" ht="13.5" customHeight="1" x14ac:dyDescent="0.25"/>
    <row r="1901" customFormat="1" ht="13.5" customHeight="1" x14ac:dyDescent="0.25"/>
    <row r="1902" customFormat="1" ht="13.5" customHeight="1" x14ac:dyDescent="0.25"/>
    <row r="1903" customFormat="1" ht="13.5" customHeight="1" x14ac:dyDescent="0.25"/>
    <row r="1904" customFormat="1" ht="13.5" customHeight="1" x14ac:dyDescent="0.25"/>
    <row r="1905" customFormat="1" ht="13.5" customHeight="1" x14ac:dyDescent="0.25"/>
    <row r="1906" customFormat="1" ht="13.5" customHeight="1" x14ac:dyDescent="0.25"/>
    <row r="1907" customFormat="1" ht="13.5" customHeight="1" x14ac:dyDescent="0.25"/>
    <row r="1908" customFormat="1" ht="13.5" customHeight="1" x14ac:dyDescent="0.25"/>
    <row r="1909" customFormat="1" ht="13.5" customHeight="1" x14ac:dyDescent="0.25"/>
    <row r="1910" customFormat="1" ht="13.5" customHeight="1" x14ac:dyDescent="0.25"/>
    <row r="1911" customFormat="1" ht="13.5" customHeight="1" x14ac:dyDescent="0.25"/>
    <row r="1912" customFormat="1" ht="13.5" customHeight="1" x14ac:dyDescent="0.25"/>
    <row r="1913" customFormat="1" ht="13.5" customHeight="1" x14ac:dyDescent="0.25"/>
    <row r="1914" customFormat="1" ht="13.5" customHeight="1" x14ac:dyDescent="0.25"/>
    <row r="1915" customFormat="1" ht="13.5" customHeight="1" x14ac:dyDescent="0.25"/>
    <row r="1916" customFormat="1" ht="13.5" customHeight="1" x14ac:dyDescent="0.25"/>
    <row r="1917" customFormat="1" ht="13.5" customHeight="1" x14ac:dyDescent="0.25"/>
    <row r="1918" customFormat="1" ht="13.5" customHeight="1" x14ac:dyDescent="0.25"/>
    <row r="1919" customFormat="1" ht="13.5" customHeight="1" x14ac:dyDescent="0.25"/>
    <row r="1920" customFormat="1" ht="13.5" customHeight="1" x14ac:dyDescent="0.25"/>
    <row r="1921" customFormat="1" ht="13.5" customHeight="1" x14ac:dyDescent="0.25"/>
    <row r="1922" customFormat="1" ht="13.5" customHeight="1" x14ac:dyDescent="0.25"/>
    <row r="1923" customFormat="1" ht="13.5" customHeight="1" x14ac:dyDescent="0.25"/>
    <row r="1924" customFormat="1" ht="13.5" customHeight="1" x14ac:dyDescent="0.25"/>
    <row r="1925" customFormat="1" ht="13.5" customHeight="1" x14ac:dyDescent="0.25"/>
    <row r="1926" customFormat="1" ht="13.5" customHeight="1" x14ac:dyDescent="0.25"/>
    <row r="1927" customFormat="1" ht="13.5" customHeight="1" x14ac:dyDescent="0.25"/>
    <row r="1928" customFormat="1" ht="13.5" customHeight="1" x14ac:dyDescent="0.25"/>
    <row r="1929" customFormat="1" ht="13.5" customHeight="1" x14ac:dyDescent="0.25"/>
    <row r="1930" customFormat="1" ht="13.5" customHeight="1" x14ac:dyDescent="0.25"/>
    <row r="1931" customFormat="1" ht="13.5" customHeight="1" x14ac:dyDescent="0.25"/>
    <row r="1932" customFormat="1" ht="13.5" customHeight="1" x14ac:dyDescent="0.25"/>
    <row r="1933" customFormat="1" ht="13.5" customHeight="1" x14ac:dyDescent="0.25"/>
    <row r="1934" customFormat="1" ht="13.5" customHeight="1" x14ac:dyDescent="0.25"/>
    <row r="1935" customFormat="1" ht="13.5" customHeight="1" x14ac:dyDescent="0.25"/>
    <row r="1936" customFormat="1" ht="13.5" customHeight="1" x14ac:dyDescent="0.25"/>
    <row r="1937" customFormat="1" ht="13.5" customHeight="1" x14ac:dyDescent="0.25"/>
    <row r="1938" customFormat="1" ht="13.5" customHeight="1" x14ac:dyDescent="0.25"/>
    <row r="1939" customFormat="1" ht="13.5" customHeight="1" x14ac:dyDescent="0.25"/>
    <row r="1940" customFormat="1" ht="13.5" customHeight="1" x14ac:dyDescent="0.25"/>
    <row r="1941" customFormat="1" ht="13.5" customHeight="1" x14ac:dyDescent="0.25"/>
    <row r="1942" customFormat="1" ht="13.5" customHeight="1" x14ac:dyDescent="0.25"/>
    <row r="1943" customFormat="1" ht="13.5" customHeight="1" x14ac:dyDescent="0.25"/>
    <row r="1944" customFormat="1" ht="13.5" customHeight="1" x14ac:dyDescent="0.25"/>
    <row r="1945" customFormat="1" ht="13.5" customHeight="1" x14ac:dyDescent="0.25"/>
    <row r="1946" customFormat="1" ht="13.5" customHeight="1" x14ac:dyDescent="0.25"/>
    <row r="1947" customFormat="1" ht="13.5" customHeight="1" x14ac:dyDescent="0.25"/>
    <row r="1948" customFormat="1" ht="13.5" customHeight="1" x14ac:dyDescent="0.25"/>
    <row r="1949" customFormat="1" ht="13.5" customHeight="1" x14ac:dyDescent="0.25"/>
    <row r="1950" customFormat="1" ht="13.5" customHeight="1" x14ac:dyDescent="0.25"/>
    <row r="1951" customFormat="1" ht="13.5" customHeight="1" x14ac:dyDescent="0.25"/>
    <row r="1952" customFormat="1" ht="13.5" customHeight="1" x14ac:dyDescent="0.25"/>
    <row r="1953" customFormat="1" ht="13.5" customHeight="1" x14ac:dyDescent="0.25"/>
    <row r="1954" customFormat="1" ht="13.5" customHeight="1" x14ac:dyDescent="0.25"/>
    <row r="1955" customFormat="1" ht="13.5" customHeight="1" x14ac:dyDescent="0.25"/>
    <row r="1956" customFormat="1" ht="13.5" customHeight="1" x14ac:dyDescent="0.25"/>
    <row r="1957" customFormat="1" ht="13.5" customHeight="1" x14ac:dyDescent="0.25"/>
    <row r="1958" customFormat="1" ht="13.5" customHeight="1" x14ac:dyDescent="0.25"/>
    <row r="1959" customFormat="1" ht="13.5" customHeight="1" x14ac:dyDescent="0.25"/>
    <row r="1960" customFormat="1" ht="13.5" customHeight="1" x14ac:dyDescent="0.25"/>
    <row r="1961" customFormat="1" ht="13.5" customHeight="1" x14ac:dyDescent="0.25"/>
    <row r="1962" customFormat="1" ht="13.5" customHeight="1" x14ac:dyDescent="0.25"/>
    <row r="1963" customFormat="1" ht="13.5" customHeight="1" x14ac:dyDescent="0.25"/>
    <row r="1964" customFormat="1" ht="13.5" customHeight="1" x14ac:dyDescent="0.25"/>
    <row r="1965" customFormat="1" ht="13.5" customHeight="1" x14ac:dyDescent="0.25"/>
    <row r="1966" customFormat="1" ht="13.5" customHeight="1" x14ac:dyDescent="0.25"/>
    <row r="1967" customFormat="1" ht="13.5" customHeight="1" x14ac:dyDescent="0.25"/>
    <row r="1968" customFormat="1" ht="13.5" customHeight="1" x14ac:dyDescent="0.25"/>
    <row r="1969" customFormat="1" ht="13.5" customHeight="1" x14ac:dyDescent="0.25"/>
    <row r="1970" customFormat="1" ht="13.5" customHeight="1" x14ac:dyDescent="0.25"/>
    <row r="1971" customFormat="1" ht="13.5" customHeight="1" x14ac:dyDescent="0.25"/>
    <row r="1972" customFormat="1" ht="13.5" customHeight="1" x14ac:dyDescent="0.25"/>
    <row r="1973" customFormat="1" ht="13.5" customHeight="1" x14ac:dyDescent="0.25"/>
    <row r="1974" customFormat="1" ht="13.5" customHeight="1" x14ac:dyDescent="0.25"/>
    <row r="1975" customFormat="1" ht="13.5" customHeight="1" x14ac:dyDescent="0.25"/>
    <row r="1976" customFormat="1" ht="13.5" customHeight="1" x14ac:dyDescent="0.25"/>
    <row r="1977" customFormat="1" ht="13.5" customHeight="1" x14ac:dyDescent="0.25"/>
    <row r="1978" customFormat="1" ht="13.5" customHeight="1" x14ac:dyDescent="0.25"/>
    <row r="1979" customFormat="1" ht="13.5" customHeight="1" x14ac:dyDescent="0.25"/>
    <row r="1980" customFormat="1" ht="13.5" customHeight="1" x14ac:dyDescent="0.25"/>
    <row r="1981" customFormat="1" ht="13.5" customHeight="1" x14ac:dyDescent="0.25"/>
    <row r="1982" customFormat="1" ht="13.5" customHeight="1" x14ac:dyDescent="0.25"/>
    <row r="1983" customFormat="1" ht="13.5" customHeight="1" x14ac:dyDescent="0.25"/>
    <row r="1984" customFormat="1" ht="13.5" customHeight="1" x14ac:dyDescent="0.25"/>
    <row r="1985" customFormat="1" ht="13.5" customHeight="1" x14ac:dyDescent="0.25"/>
    <row r="1986" customFormat="1" ht="13.5" customHeight="1" x14ac:dyDescent="0.25"/>
    <row r="1987" customFormat="1" ht="13.5" customHeight="1" x14ac:dyDescent="0.25"/>
    <row r="1988" customFormat="1" ht="13.5" customHeight="1" x14ac:dyDescent="0.25"/>
    <row r="1989" customFormat="1" ht="13.5" customHeight="1" x14ac:dyDescent="0.25"/>
    <row r="1990" customFormat="1" ht="13.5" customHeight="1" x14ac:dyDescent="0.25"/>
    <row r="1991" customFormat="1" ht="13.5" customHeight="1" x14ac:dyDescent="0.25"/>
    <row r="1992" customFormat="1" ht="13.5" customHeight="1" x14ac:dyDescent="0.25"/>
    <row r="1993" customFormat="1" ht="13.5" customHeight="1" x14ac:dyDescent="0.25"/>
    <row r="1994" customFormat="1" ht="13.5" customHeight="1" x14ac:dyDescent="0.25"/>
    <row r="1995" customFormat="1" ht="13.5" customHeight="1" x14ac:dyDescent="0.25"/>
    <row r="1996" customFormat="1" ht="13.5" customHeight="1" x14ac:dyDescent="0.25"/>
    <row r="1997" customFormat="1" ht="13.5" customHeight="1" x14ac:dyDescent="0.25"/>
    <row r="1998" customFormat="1" ht="13.5" customHeight="1" x14ac:dyDescent="0.25"/>
    <row r="1999" customFormat="1" ht="13.5" customHeight="1" x14ac:dyDescent="0.25"/>
    <row r="2000" customFormat="1" ht="13.5" customHeight="1" x14ac:dyDescent="0.25"/>
    <row r="2001" customFormat="1" ht="13.5" customHeight="1" x14ac:dyDescent="0.25"/>
    <row r="2002" customFormat="1" ht="13.5" customHeight="1" x14ac:dyDescent="0.25"/>
    <row r="2003" customFormat="1" ht="13.5" customHeight="1" x14ac:dyDescent="0.25"/>
    <row r="2004" customFormat="1" ht="13.5" customHeight="1" x14ac:dyDescent="0.25"/>
    <row r="2005" customFormat="1" ht="13.5" customHeight="1" x14ac:dyDescent="0.25"/>
    <row r="2006" customFormat="1" ht="13.5" customHeight="1" x14ac:dyDescent="0.25"/>
    <row r="2007" customFormat="1" ht="13.5" customHeight="1" x14ac:dyDescent="0.25"/>
    <row r="2008" customFormat="1" ht="13.5" customHeight="1" x14ac:dyDescent="0.25"/>
    <row r="2009" customFormat="1" ht="13.5" customHeight="1" x14ac:dyDescent="0.25"/>
    <row r="2010" customFormat="1" ht="13.5" customHeight="1" x14ac:dyDescent="0.25"/>
    <row r="2011" customFormat="1" ht="13.5" customHeight="1" x14ac:dyDescent="0.25"/>
    <row r="2012" customFormat="1" ht="13.5" customHeight="1" x14ac:dyDescent="0.25"/>
    <row r="2013" customFormat="1" ht="13.5" customHeight="1" x14ac:dyDescent="0.25"/>
    <row r="2014" customFormat="1" ht="13.5" customHeight="1" x14ac:dyDescent="0.25"/>
    <row r="2015" customFormat="1" ht="13.5" customHeight="1" x14ac:dyDescent="0.25"/>
    <row r="2016" customFormat="1" ht="13.5" customHeight="1" x14ac:dyDescent="0.25"/>
    <row r="2017" customFormat="1" ht="13.5" customHeight="1" x14ac:dyDescent="0.25"/>
    <row r="2018" customFormat="1" ht="13.5" customHeight="1" x14ac:dyDescent="0.25"/>
    <row r="2019" customFormat="1" ht="13.5" customHeight="1" x14ac:dyDescent="0.25"/>
    <row r="2020" customFormat="1" ht="13.5" customHeight="1" x14ac:dyDescent="0.25"/>
    <row r="2021" customFormat="1" ht="13.5" customHeight="1" x14ac:dyDescent="0.25"/>
    <row r="2022" customFormat="1" ht="13.5" customHeight="1" x14ac:dyDescent="0.25"/>
    <row r="2023" customFormat="1" ht="13.5" customHeight="1" x14ac:dyDescent="0.25"/>
    <row r="2024" customFormat="1" ht="13.5" customHeight="1" x14ac:dyDescent="0.25"/>
    <row r="2025" customFormat="1" ht="13.5" customHeight="1" x14ac:dyDescent="0.25"/>
    <row r="2026" customFormat="1" ht="13.5" customHeight="1" x14ac:dyDescent="0.25"/>
    <row r="2027" customFormat="1" ht="13.5" customHeight="1" x14ac:dyDescent="0.25"/>
    <row r="2028" customFormat="1" ht="13.5" customHeight="1" x14ac:dyDescent="0.25"/>
    <row r="2029" customFormat="1" ht="13.5" customHeight="1" x14ac:dyDescent="0.25"/>
    <row r="2030" customFormat="1" ht="13.5" customHeight="1" x14ac:dyDescent="0.25"/>
    <row r="2031" customFormat="1" ht="13.5" customHeight="1" x14ac:dyDescent="0.25"/>
    <row r="2032" customFormat="1" ht="13.5" customHeight="1" x14ac:dyDescent="0.25"/>
    <row r="2033" customFormat="1" ht="13.5" customHeight="1" x14ac:dyDescent="0.25"/>
    <row r="2034" customFormat="1" ht="13.5" customHeight="1" x14ac:dyDescent="0.25"/>
    <row r="2035" customFormat="1" ht="13.5" customHeight="1" x14ac:dyDescent="0.25"/>
    <row r="2036" customFormat="1" ht="13.5" customHeight="1" x14ac:dyDescent="0.25"/>
    <row r="2037" customFormat="1" ht="13.5" customHeight="1" x14ac:dyDescent="0.25"/>
    <row r="2038" customFormat="1" ht="13.5" customHeight="1" x14ac:dyDescent="0.25"/>
    <row r="2039" customFormat="1" ht="13.5" customHeight="1" x14ac:dyDescent="0.25"/>
    <row r="2040" customFormat="1" ht="13.5" customHeight="1" x14ac:dyDescent="0.25"/>
    <row r="2041" customFormat="1" ht="13.5" customHeight="1" x14ac:dyDescent="0.25"/>
    <row r="2042" customFormat="1" ht="13.5" customHeight="1" x14ac:dyDescent="0.25"/>
    <row r="2043" customFormat="1" ht="13.5" customHeight="1" x14ac:dyDescent="0.25"/>
    <row r="2044" customFormat="1" ht="13.5" customHeight="1" x14ac:dyDescent="0.25"/>
    <row r="2045" customFormat="1" ht="13.5" customHeight="1" x14ac:dyDescent="0.25"/>
    <row r="2046" customFormat="1" ht="13.5" customHeight="1" x14ac:dyDescent="0.25"/>
    <row r="2047" customFormat="1" ht="13.5" customHeight="1" x14ac:dyDescent="0.25"/>
    <row r="2048" customFormat="1" ht="13.5" customHeight="1" x14ac:dyDescent="0.25"/>
    <row r="2049" customFormat="1" ht="13.5" customHeight="1" x14ac:dyDescent="0.25"/>
    <row r="2050" customFormat="1" ht="13.5" customHeight="1" x14ac:dyDescent="0.25"/>
    <row r="2051" customFormat="1" ht="13.5" customHeight="1" x14ac:dyDescent="0.25"/>
    <row r="2052" customFormat="1" ht="13.5" customHeight="1" x14ac:dyDescent="0.25"/>
    <row r="2053" customFormat="1" ht="13.5" customHeight="1" x14ac:dyDescent="0.25"/>
    <row r="2054" customFormat="1" ht="13.5" customHeight="1" x14ac:dyDescent="0.25"/>
    <row r="2055" customFormat="1" ht="13.5" customHeight="1" x14ac:dyDescent="0.25"/>
    <row r="2056" customFormat="1" ht="13.5" customHeight="1" x14ac:dyDescent="0.25"/>
    <row r="2057" customFormat="1" ht="13.5" customHeight="1" x14ac:dyDescent="0.25"/>
    <row r="2058" customFormat="1" ht="13.5" customHeight="1" x14ac:dyDescent="0.25"/>
    <row r="2059" customFormat="1" ht="13.5" customHeight="1" x14ac:dyDescent="0.25"/>
    <row r="2060" customFormat="1" ht="13.5" customHeight="1" x14ac:dyDescent="0.25"/>
    <row r="2061" customFormat="1" ht="13.5" customHeight="1" x14ac:dyDescent="0.25"/>
    <row r="2062" customFormat="1" ht="13.5" customHeight="1" x14ac:dyDescent="0.25"/>
    <row r="2063" customFormat="1" ht="13.5" customHeight="1" x14ac:dyDescent="0.25"/>
    <row r="2064" customFormat="1" ht="13.5" customHeight="1" x14ac:dyDescent="0.25"/>
    <row r="2065" customFormat="1" ht="13.5" customHeight="1" x14ac:dyDescent="0.25"/>
    <row r="2066" customFormat="1" ht="13.5" customHeight="1" x14ac:dyDescent="0.25"/>
    <row r="2067" customFormat="1" ht="13.5" customHeight="1" x14ac:dyDescent="0.25"/>
    <row r="2068" customFormat="1" ht="13.5" customHeight="1" x14ac:dyDescent="0.25"/>
    <row r="2069" customFormat="1" ht="13.5" customHeight="1" x14ac:dyDescent="0.25"/>
    <row r="2070" customFormat="1" ht="13.5" customHeight="1" x14ac:dyDescent="0.25"/>
    <row r="2071" customFormat="1" ht="13.5" customHeight="1" x14ac:dyDescent="0.25"/>
    <row r="2072" customFormat="1" ht="13.5" customHeight="1" x14ac:dyDescent="0.25"/>
    <row r="2073" customFormat="1" ht="13.5" customHeight="1" x14ac:dyDescent="0.25"/>
    <row r="2074" customFormat="1" ht="13.5" customHeight="1" x14ac:dyDescent="0.25"/>
    <row r="2075" customFormat="1" ht="13.5" customHeight="1" x14ac:dyDescent="0.25"/>
    <row r="2076" customFormat="1" ht="13.5" customHeight="1" x14ac:dyDescent="0.25"/>
    <row r="2077" customFormat="1" ht="13.5" customHeight="1" x14ac:dyDescent="0.25"/>
    <row r="2078" customFormat="1" ht="13.5" customHeight="1" x14ac:dyDescent="0.25"/>
    <row r="2079" customFormat="1" ht="13.5" customHeight="1" x14ac:dyDescent="0.25"/>
    <row r="2080" customFormat="1" ht="13.5" customHeight="1" x14ac:dyDescent="0.25"/>
    <row r="2081" customFormat="1" ht="13.5" customHeight="1" x14ac:dyDescent="0.25"/>
    <row r="2082" customFormat="1" ht="13.5" customHeight="1" x14ac:dyDescent="0.25"/>
    <row r="2083" customFormat="1" ht="13.5" customHeight="1" x14ac:dyDescent="0.25"/>
    <row r="2084" customFormat="1" ht="13.5" customHeight="1" x14ac:dyDescent="0.25"/>
    <row r="2085" customFormat="1" ht="13.5" customHeight="1" x14ac:dyDescent="0.25"/>
    <row r="2086" customFormat="1" ht="13.5" customHeight="1" x14ac:dyDescent="0.25"/>
    <row r="2087" customFormat="1" ht="13.5" customHeight="1" x14ac:dyDescent="0.25"/>
    <row r="2088" customFormat="1" ht="13.5" customHeight="1" x14ac:dyDescent="0.25"/>
    <row r="2089" customFormat="1" ht="13.5" customHeight="1" x14ac:dyDescent="0.25"/>
    <row r="2090" customFormat="1" ht="13.5" customHeight="1" x14ac:dyDescent="0.25"/>
    <row r="2091" customFormat="1" ht="13.5" customHeight="1" x14ac:dyDescent="0.25"/>
    <row r="2092" customFormat="1" ht="13.5" customHeight="1" x14ac:dyDescent="0.25"/>
    <row r="2093" customFormat="1" ht="13.5" customHeight="1" x14ac:dyDescent="0.25"/>
    <row r="2094" customFormat="1" ht="13.5" customHeight="1" x14ac:dyDescent="0.25"/>
    <row r="2095" customFormat="1" ht="13.5" customHeight="1" x14ac:dyDescent="0.25"/>
    <row r="2096" customFormat="1" ht="13.5" customHeight="1" x14ac:dyDescent="0.25"/>
    <row r="2097" customFormat="1" ht="13.5" customHeight="1" x14ac:dyDescent="0.25"/>
    <row r="2098" customFormat="1" ht="13.5" customHeight="1" x14ac:dyDescent="0.25"/>
    <row r="2099" customFormat="1" ht="13.5" customHeight="1" x14ac:dyDescent="0.25"/>
    <row r="2100" customFormat="1" ht="13.5" customHeight="1" x14ac:dyDescent="0.25"/>
    <row r="2101" customFormat="1" ht="13.5" customHeight="1" x14ac:dyDescent="0.25"/>
    <row r="2102" customFormat="1" ht="13.5" customHeight="1" x14ac:dyDescent="0.25"/>
    <row r="2103" customFormat="1" ht="13.5" customHeight="1" x14ac:dyDescent="0.25"/>
    <row r="2104" customFormat="1" ht="13.5" customHeight="1" x14ac:dyDescent="0.25"/>
    <row r="2105" customFormat="1" ht="13.5" customHeight="1" x14ac:dyDescent="0.25"/>
    <row r="2106" customFormat="1" ht="13.5" customHeight="1" x14ac:dyDescent="0.25"/>
    <row r="2107" customFormat="1" ht="13.5" customHeight="1" x14ac:dyDescent="0.25"/>
    <row r="2108" customFormat="1" ht="13.5" customHeight="1" x14ac:dyDescent="0.25"/>
    <row r="2109" customFormat="1" ht="13.5" customHeight="1" x14ac:dyDescent="0.25"/>
    <row r="2110" customFormat="1" ht="13.5" customHeight="1" x14ac:dyDescent="0.25"/>
    <row r="2111" customFormat="1" ht="13.5" customHeight="1" x14ac:dyDescent="0.25"/>
    <row r="2112" customFormat="1" ht="13.5" customHeight="1" x14ac:dyDescent="0.25"/>
    <row r="2113" customFormat="1" ht="13.5" customHeight="1" x14ac:dyDescent="0.25"/>
    <row r="2114" customFormat="1" ht="13.5" customHeight="1" x14ac:dyDescent="0.25"/>
    <row r="2115" customFormat="1" ht="13.5" customHeight="1" x14ac:dyDescent="0.25"/>
    <row r="2116" customFormat="1" ht="13.5" customHeight="1" x14ac:dyDescent="0.25"/>
    <row r="2117" customFormat="1" ht="13.5" customHeight="1" x14ac:dyDescent="0.25"/>
    <row r="2118" customFormat="1" ht="13.5" customHeight="1" x14ac:dyDescent="0.25"/>
    <row r="2119" customFormat="1" ht="13.5" customHeight="1" x14ac:dyDescent="0.25"/>
    <row r="2120" customFormat="1" ht="13.5" customHeight="1" x14ac:dyDescent="0.25"/>
    <row r="2121" customFormat="1" ht="13.5" customHeight="1" x14ac:dyDescent="0.25"/>
    <row r="2122" customFormat="1" ht="13.5" customHeight="1" x14ac:dyDescent="0.25"/>
    <row r="2123" customFormat="1" ht="13.5" customHeight="1" x14ac:dyDescent="0.25"/>
    <row r="2124" customFormat="1" ht="13.5" customHeight="1" x14ac:dyDescent="0.25"/>
    <row r="2125" customFormat="1" ht="13.5" customHeight="1" x14ac:dyDescent="0.25"/>
    <row r="2126" customFormat="1" ht="13.5" customHeight="1" x14ac:dyDescent="0.25"/>
    <row r="2127" customFormat="1" ht="13.5" customHeight="1" x14ac:dyDescent="0.25"/>
    <row r="2128" customFormat="1" ht="13.5" customHeight="1" x14ac:dyDescent="0.25"/>
    <row r="2129" customFormat="1" ht="13.5" customHeight="1" x14ac:dyDescent="0.25"/>
    <row r="2130" customFormat="1" ht="13.5" customHeight="1" x14ac:dyDescent="0.25"/>
    <row r="2131" customFormat="1" ht="13.5" customHeight="1" x14ac:dyDescent="0.25"/>
    <row r="2132" customFormat="1" ht="13.5" customHeight="1" x14ac:dyDescent="0.25"/>
    <row r="2133" customFormat="1" ht="13.5" customHeight="1" x14ac:dyDescent="0.25"/>
    <row r="2134" customFormat="1" ht="13.5" customHeight="1" x14ac:dyDescent="0.25"/>
    <row r="2135" customFormat="1" ht="13.5" customHeight="1" x14ac:dyDescent="0.25"/>
    <row r="2136" customFormat="1" ht="13.5" customHeight="1" x14ac:dyDescent="0.25"/>
    <row r="2137" customFormat="1" ht="13.5" customHeight="1" x14ac:dyDescent="0.25"/>
    <row r="2138" customFormat="1" ht="13.5" customHeight="1" x14ac:dyDescent="0.25"/>
    <row r="2139" customFormat="1" ht="13.5" customHeight="1" x14ac:dyDescent="0.25"/>
    <row r="2140" customFormat="1" ht="13.5" customHeight="1" x14ac:dyDescent="0.25"/>
    <row r="2141" customFormat="1" ht="13.5" customHeight="1" x14ac:dyDescent="0.25"/>
    <row r="2142" customFormat="1" ht="13.5" customHeight="1" x14ac:dyDescent="0.25"/>
    <row r="2143" customFormat="1" ht="13.5" customHeight="1" x14ac:dyDescent="0.25"/>
    <row r="2144" customFormat="1" ht="13.5" customHeight="1" x14ac:dyDescent="0.25"/>
    <row r="2145" customFormat="1" ht="13.5" customHeight="1" x14ac:dyDescent="0.25"/>
    <row r="2146" customFormat="1" ht="13.5" customHeight="1" x14ac:dyDescent="0.25"/>
    <row r="2147" customFormat="1" ht="13.5" customHeight="1" x14ac:dyDescent="0.25"/>
    <row r="2148" customFormat="1" ht="13.5" customHeight="1" x14ac:dyDescent="0.25"/>
    <row r="2149" customFormat="1" ht="13.5" customHeight="1" x14ac:dyDescent="0.25"/>
    <row r="2150" customFormat="1" ht="13.5" customHeight="1" x14ac:dyDescent="0.25"/>
    <row r="2151" customFormat="1" ht="13.5" customHeight="1" x14ac:dyDescent="0.25"/>
    <row r="2152" customFormat="1" ht="13.5" customHeight="1" x14ac:dyDescent="0.25"/>
    <row r="2153" customFormat="1" ht="13.5" customHeight="1" x14ac:dyDescent="0.25"/>
    <row r="2154" customFormat="1" ht="13.5" customHeight="1" x14ac:dyDescent="0.25"/>
    <row r="2155" customFormat="1" ht="13.5" customHeight="1" x14ac:dyDescent="0.25"/>
    <row r="2156" customFormat="1" ht="13.5" customHeight="1" x14ac:dyDescent="0.25"/>
    <row r="2157" customFormat="1" ht="13.5" customHeight="1" x14ac:dyDescent="0.25"/>
    <row r="2158" customFormat="1" ht="13.5" customHeight="1" x14ac:dyDescent="0.25"/>
    <row r="2159" customFormat="1" ht="13.5" customHeight="1" x14ac:dyDescent="0.25"/>
    <row r="2160" customFormat="1" ht="13.5" customHeight="1" x14ac:dyDescent="0.25"/>
    <row r="2161" customFormat="1" ht="13.5" customHeight="1" x14ac:dyDescent="0.25"/>
    <row r="2162" customFormat="1" ht="13.5" customHeight="1" x14ac:dyDescent="0.25"/>
    <row r="2163" customFormat="1" ht="13.5" customHeight="1" x14ac:dyDescent="0.25"/>
    <row r="2164" customFormat="1" ht="13.5" customHeight="1" x14ac:dyDescent="0.25"/>
    <row r="2165" customFormat="1" ht="13.5" customHeight="1" x14ac:dyDescent="0.25"/>
    <row r="2166" customFormat="1" ht="13.5" customHeight="1" x14ac:dyDescent="0.25"/>
    <row r="2167" customFormat="1" ht="13.5" customHeight="1" x14ac:dyDescent="0.25"/>
    <row r="2168" customFormat="1" ht="13.5" customHeight="1" x14ac:dyDescent="0.25"/>
    <row r="2169" customFormat="1" ht="13.5" customHeight="1" x14ac:dyDescent="0.25"/>
    <row r="2170" customFormat="1" ht="13.5" customHeight="1" x14ac:dyDescent="0.25"/>
    <row r="2171" customFormat="1" ht="13.5" customHeight="1" x14ac:dyDescent="0.25"/>
    <row r="2172" customFormat="1" ht="13.5" customHeight="1" x14ac:dyDescent="0.25"/>
    <row r="2173" customFormat="1" ht="13.5" customHeight="1" x14ac:dyDescent="0.25"/>
    <row r="2174" customFormat="1" ht="13.5" customHeight="1" x14ac:dyDescent="0.25"/>
    <row r="2175" customFormat="1" ht="13.5" customHeight="1" x14ac:dyDescent="0.25"/>
    <row r="2176" customFormat="1" ht="13.5" customHeight="1" x14ac:dyDescent="0.25"/>
    <row r="2177" customFormat="1" ht="13.5" customHeight="1" x14ac:dyDescent="0.25"/>
    <row r="2178" customFormat="1" ht="13.5" customHeight="1" x14ac:dyDescent="0.25"/>
    <row r="2179" customFormat="1" ht="13.5" customHeight="1" x14ac:dyDescent="0.25"/>
    <row r="2180" customFormat="1" ht="13.5" customHeight="1" x14ac:dyDescent="0.25"/>
    <row r="2181" customFormat="1" ht="13.5" customHeight="1" x14ac:dyDescent="0.25"/>
    <row r="2182" customFormat="1" ht="13.5" customHeight="1" x14ac:dyDescent="0.25"/>
    <row r="2183" customFormat="1" ht="13.5" customHeight="1" x14ac:dyDescent="0.25"/>
    <row r="2184" customFormat="1" ht="13.5" customHeight="1" x14ac:dyDescent="0.25"/>
    <row r="2185" customFormat="1" ht="13.5" customHeight="1" x14ac:dyDescent="0.25"/>
    <row r="2186" customFormat="1" ht="13.5" customHeight="1" x14ac:dyDescent="0.25"/>
    <row r="2187" customFormat="1" ht="13.5" customHeight="1" x14ac:dyDescent="0.25"/>
    <row r="2188" customFormat="1" ht="13.5" customHeight="1" x14ac:dyDescent="0.25"/>
    <row r="2189" customFormat="1" ht="13.5" customHeight="1" x14ac:dyDescent="0.25"/>
    <row r="2190" customFormat="1" ht="13.5" customHeight="1" x14ac:dyDescent="0.25"/>
    <row r="2191" customFormat="1" ht="13.5" customHeight="1" x14ac:dyDescent="0.25"/>
    <row r="2192" customFormat="1" ht="13.5" customHeight="1" x14ac:dyDescent="0.25"/>
    <row r="2193" customFormat="1" ht="13.5" customHeight="1" x14ac:dyDescent="0.25"/>
    <row r="2194" customFormat="1" ht="13.5" customHeight="1" x14ac:dyDescent="0.25"/>
    <row r="2195" customFormat="1" ht="13.5" customHeight="1" x14ac:dyDescent="0.25"/>
    <row r="2196" customFormat="1" ht="13.5" customHeight="1" x14ac:dyDescent="0.25"/>
    <row r="2197" customFormat="1" ht="13.5" customHeight="1" x14ac:dyDescent="0.25"/>
    <row r="2198" customFormat="1" ht="13.5" customHeight="1" x14ac:dyDescent="0.25"/>
    <row r="2199" customFormat="1" ht="13.5" customHeight="1" x14ac:dyDescent="0.25"/>
    <row r="2200" customFormat="1" ht="13.5" customHeight="1" x14ac:dyDescent="0.25"/>
    <row r="2201" customFormat="1" ht="13.5" customHeight="1" x14ac:dyDescent="0.25"/>
    <row r="2202" customFormat="1" ht="13.5" customHeight="1" x14ac:dyDescent="0.25"/>
    <row r="2203" customFormat="1" ht="13.5" customHeight="1" x14ac:dyDescent="0.25"/>
    <row r="2204" customFormat="1" ht="13.5" customHeight="1" x14ac:dyDescent="0.25"/>
    <row r="2205" customFormat="1" ht="13.5" customHeight="1" x14ac:dyDescent="0.25"/>
    <row r="2206" customFormat="1" ht="13.5" customHeight="1" x14ac:dyDescent="0.25"/>
    <row r="2207" customFormat="1" ht="13.5" customHeight="1" x14ac:dyDescent="0.25"/>
    <row r="2208" customFormat="1" ht="13.5" customHeight="1" x14ac:dyDescent="0.25"/>
    <row r="2209" customFormat="1" ht="13.5" customHeight="1" x14ac:dyDescent="0.25"/>
    <row r="2210" customFormat="1" ht="13.5" customHeight="1" x14ac:dyDescent="0.25"/>
    <row r="2211" customFormat="1" ht="13.5" customHeight="1" x14ac:dyDescent="0.25"/>
    <row r="2212" customFormat="1" ht="13.5" customHeight="1" x14ac:dyDescent="0.25"/>
    <row r="2213" customFormat="1" ht="13.5" customHeight="1" x14ac:dyDescent="0.25"/>
    <row r="2214" customFormat="1" ht="13.5" customHeight="1" x14ac:dyDescent="0.25"/>
    <row r="2215" customFormat="1" ht="13.5" customHeight="1" x14ac:dyDescent="0.25"/>
    <row r="2216" customFormat="1" ht="13.5" customHeight="1" x14ac:dyDescent="0.25"/>
    <row r="2217" customFormat="1" ht="13.5" customHeight="1" x14ac:dyDescent="0.25"/>
    <row r="2218" customFormat="1" ht="13.5" customHeight="1" x14ac:dyDescent="0.25"/>
    <row r="2219" customFormat="1" ht="13.5" customHeight="1" x14ac:dyDescent="0.25"/>
    <row r="2220" customFormat="1" ht="13.5" customHeight="1" x14ac:dyDescent="0.25"/>
    <row r="2221" customFormat="1" ht="13.5" customHeight="1" x14ac:dyDescent="0.25"/>
    <row r="2222" customFormat="1" ht="13.5" customHeight="1" x14ac:dyDescent="0.25"/>
    <row r="2223" customFormat="1" ht="13.5" customHeight="1" x14ac:dyDescent="0.25"/>
    <row r="2224" customFormat="1" ht="13.5" customHeight="1" x14ac:dyDescent="0.25"/>
    <row r="2225" customFormat="1" ht="13.5" customHeight="1" x14ac:dyDescent="0.25"/>
    <row r="2226" customFormat="1" ht="13.5" customHeight="1" x14ac:dyDescent="0.25"/>
    <row r="2227" customFormat="1" ht="13.5" customHeight="1" x14ac:dyDescent="0.25"/>
    <row r="2228" customFormat="1" ht="13.5" customHeight="1" x14ac:dyDescent="0.25"/>
    <row r="2229" customFormat="1" ht="13.5" customHeight="1" x14ac:dyDescent="0.25"/>
    <row r="2230" customFormat="1" ht="13.5" customHeight="1" x14ac:dyDescent="0.25"/>
    <row r="2231" customFormat="1" ht="13.5" customHeight="1" x14ac:dyDescent="0.25"/>
    <row r="2232" customFormat="1" ht="13.5" customHeight="1" x14ac:dyDescent="0.25"/>
    <row r="2233" customFormat="1" ht="13.5" customHeight="1" x14ac:dyDescent="0.25"/>
    <row r="2234" customFormat="1" ht="13.5" customHeight="1" x14ac:dyDescent="0.25"/>
    <row r="2235" customFormat="1" ht="13.5" customHeight="1" x14ac:dyDescent="0.25"/>
    <row r="2236" customFormat="1" ht="13.5" customHeight="1" x14ac:dyDescent="0.25"/>
    <row r="2237" customFormat="1" ht="13.5" customHeight="1" x14ac:dyDescent="0.25"/>
    <row r="2238" customFormat="1" ht="13.5" customHeight="1" x14ac:dyDescent="0.25"/>
    <row r="2239" customFormat="1" ht="13.5" customHeight="1" x14ac:dyDescent="0.25"/>
    <row r="2240" customFormat="1" ht="13.5" customHeight="1" x14ac:dyDescent="0.25"/>
    <row r="2241" customFormat="1" ht="13.5" customHeight="1" x14ac:dyDescent="0.25"/>
    <row r="2242" customFormat="1" ht="13.5" customHeight="1" x14ac:dyDescent="0.25"/>
    <row r="2243" customFormat="1" ht="13.5" customHeight="1" x14ac:dyDescent="0.25"/>
    <row r="2244" customFormat="1" ht="13.5" customHeight="1" x14ac:dyDescent="0.25"/>
    <row r="2245" customFormat="1" ht="13.5" customHeight="1" x14ac:dyDescent="0.25"/>
    <row r="2246" customFormat="1" ht="13.5" customHeight="1" x14ac:dyDescent="0.25"/>
    <row r="2247" customFormat="1" ht="13.5" customHeight="1" x14ac:dyDescent="0.25"/>
    <row r="2248" customFormat="1" ht="13.5" customHeight="1" x14ac:dyDescent="0.25"/>
    <row r="2249" customFormat="1" ht="13.5" customHeight="1" x14ac:dyDescent="0.25"/>
    <row r="2250" customFormat="1" ht="13.5" customHeight="1" x14ac:dyDescent="0.25"/>
    <row r="2251" customFormat="1" ht="13.5" customHeight="1" x14ac:dyDescent="0.25"/>
    <row r="2252" customFormat="1" ht="13.5" customHeight="1" x14ac:dyDescent="0.25"/>
    <row r="2253" customFormat="1" ht="13.5" customHeight="1" x14ac:dyDescent="0.25"/>
    <row r="2254" customFormat="1" ht="13.5" customHeight="1" x14ac:dyDescent="0.25"/>
    <row r="2255" customFormat="1" ht="13.5" customHeight="1" x14ac:dyDescent="0.25"/>
    <row r="2256" customFormat="1" ht="13.5" customHeight="1" x14ac:dyDescent="0.25"/>
    <row r="2257" customFormat="1" ht="13.5" customHeight="1" x14ac:dyDescent="0.25"/>
    <row r="2258" customFormat="1" ht="13.5" customHeight="1" x14ac:dyDescent="0.25"/>
    <row r="2259" customFormat="1" ht="13.5" customHeight="1" x14ac:dyDescent="0.25"/>
    <row r="2260" customFormat="1" ht="13.5" customHeight="1" x14ac:dyDescent="0.25"/>
    <row r="2261" customFormat="1" ht="13.5" customHeight="1" x14ac:dyDescent="0.25"/>
    <row r="2262" customFormat="1" ht="13.5" customHeight="1" x14ac:dyDescent="0.25"/>
    <row r="2263" customFormat="1" ht="13.5" customHeight="1" x14ac:dyDescent="0.25"/>
    <row r="2264" customFormat="1" ht="13.5" customHeight="1" x14ac:dyDescent="0.25"/>
    <row r="2265" customFormat="1" ht="13.5" customHeight="1" x14ac:dyDescent="0.25"/>
    <row r="2266" customFormat="1" ht="13.5" customHeight="1" x14ac:dyDescent="0.25"/>
    <row r="2267" customFormat="1" ht="13.5" customHeight="1" x14ac:dyDescent="0.25"/>
    <row r="2268" customFormat="1" ht="13.5" customHeight="1" x14ac:dyDescent="0.25"/>
    <row r="2269" customFormat="1" ht="13.5" customHeight="1" x14ac:dyDescent="0.25"/>
    <row r="2270" customFormat="1" ht="13.5" customHeight="1" x14ac:dyDescent="0.25"/>
    <row r="2271" customFormat="1" ht="13.5" customHeight="1" x14ac:dyDescent="0.25"/>
    <row r="2272" customFormat="1" ht="13.5" customHeight="1" x14ac:dyDescent="0.25"/>
    <row r="2273" customFormat="1" ht="13.5" customHeight="1" x14ac:dyDescent="0.25"/>
    <row r="2274" customFormat="1" ht="13.5" customHeight="1" x14ac:dyDescent="0.25"/>
    <row r="2275" customFormat="1" ht="13.5" customHeight="1" x14ac:dyDescent="0.25"/>
    <row r="2276" customFormat="1" ht="13.5" customHeight="1" x14ac:dyDescent="0.25"/>
    <row r="2277" customFormat="1" ht="13.5" customHeight="1" x14ac:dyDescent="0.25"/>
    <row r="2278" customFormat="1" ht="13.5" customHeight="1" x14ac:dyDescent="0.25"/>
    <row r="2279" customFormat="1" ht="13.5" customHeight="1" x14ac:dyDescent="0.25"/>
    <row r="2280" customFormat="1" ht="13.5" customHeight="1" x14ac:dyDescent="0.25"/>
    <row r="2281" customFormat="1" ht="13.5" customHeight="1" x14ac:dyDescent="0.25"/>
    <row r="2282" customFormat="1" ht="13.5" customHeight="1" x14ac:dyDescent="0.25"/>
    <row r="2283" customFormat="1" ht="13.5" customHeight="1" x14ac:dyDescent="0.25"/>
    <row r="2284" customFormat="1" ht="13.5" customHeight="1" x14ac:dyDescent="0.25"/>
    <row r="2285" customFormat="1" ht="13.5" customHeight="1" x14ac:dyDescent="0.25"/>
    <row r="2286" customFormat="1" ht="13.5" customHeight="1" x14ac:dyDescent="0.25"/>
    <row r="2287" customFormat="1" ht="13.5" customHeight="1" x14ac:dyDescent="0.25"/>
    <row r="2288" customFormat="1" ht="13.5" customHeight="1" x14ac:dyDescent="0.25"/>
    <row r="2289" customFormat="1" ht="13.5" customHeight="1" x14ac:dyDescent="0.25"/>
    <row r="2290" customFormat="1" ht="13.5" customHeight="1" x14ac:dyDescent="0.25"/>
    <row r="2291" customFormat="1" ht="13.5" customHeight="1" x14ac:dyDescent="0.25"/>
    <row r="2292" customFormat="1" ht="13.5" customHeight="1" x14ac:dyDescent="0.25"/>
    <row r="2293" customFormat="1" ht="13.5" customHeight="1" x14ac:dyDescent="0.25"/>
    <row r="2294" customFormat="1" ht="13.5" customHeight="1" x14ac:dyDescent="0.25"/>
    <row r="2295" customFormat="1" ht="13.5" customHeight="1" x14ac:dyDescent="0.25"/>
    <row r="2296" customFormat="1" ht="13.5" customHeight="1" x14ac:dyDescent="0.25"/>
    <row r="2297" customFormat="1" ht="13.5" customHeight="1" x14ac:dyDescent="0.25"/>
    <row r="2298" customFormat="1" ht="13.5" customHeight="1" x14ac:dyDescent="0.25"/>
    <row r="2299" customFormat="1" ht="13.5" customHeight="1" x14ac:dyDescent="0.25"/>
    <row r="2300" customFormat="1" ht="13.5" customHeight="1" x14ac:dyDescent="0.25"/>
    <row r="2301" customFormat="1" ht="13.5" customHeight="1" x14ac:dyDescent="0.25"/>
    <row r="2302" customFormat="1" ht="13.5" customHeight="1" x14ac:dyDescent="0.25"/>
    <row r="2303" customFormat="1" ht="13.5" customHeight="1" x14ac:dyDescent="0.25"/>
    <row r="2304" customFormat="1" ht="13.5" customHeight="1" x14ac:dyDescent="0.25"/>
    <row r="2305" customFormat="1" ht="13.5" customHeight="1" x14ac:dyDescent="0.25"/>
    <row r="2306" customFormat="1" ht="13.5" customHeight="1" x14ac:dyDescent="0.25"/>
    <row r="2307" customFormat="1" ht="13.5" customHeight="1" x14ac:dyDescent="0.25"/>
    <row r="2308" customFormat="1" ht="13.5" customHeight="1" x14ac:dyDescent="0.25"/>
    <row r="2309" customFormat="1" ht="13.5" customHeight="1" x14ac:dyDescent="0.25"/>
    <row r="2310" customFormat="1" ht="13.5" customHeight="1" x14ac:dyDescent="0.25"/>
    <row r="2311" customFormat="1" ht="13.5" customHeight="1" x14ac:dyDescent="0.25"/>
    <row r="2312" customFormat="1" ht="13.5" customHeight="1" x14ac:dyDescent="0.25"/>
    <row r="2313" customFormat="1" ht="13.5" customHeight="1" x14ac:dyDescent="0.25"/>
    <row r="2314" customFormat="1" ht="13.5" customHeight="1" x14ac:dyDescent="0.25"/>
    <row r="2315" customFormat="1" ht="13.5" customHeight="1" x14ac:dyDescent="0.25"/>
    <row r="2316" customFormat="1" ht="13.5" customHeight="1" x14ac:dyDescent="0.25"/>
    <row r="2317" customFormat="1" ht="13.5" customHeight="1" x14ac:dyDescent="0.25"/>
    <row r="2318" customFormat="1" ht="13.5" customHeight="1" x14ac:dyDescent="0.25"/>
    <row r="2319" customFormat="1" ht="13.5" customHeight="1" x14ac:dyDescent="0.25"/>
    <row r="2320" customFormat="1" ht="13.5" customHeight="1" x14ac:dyDescent="0.25"/>
    <row r="2321" customFormat="1" ht="13.5" customHeight="1" x14ac:dyDescent="0.25"/>
    <row r="2322" customFormat="1" ht="13.5" customHeight="1" x14ac:dyDescent="0.25"/>
    <row r="2323" customFormat="1" ht="13.5" customHeight="1" x14ac:dyDescent="0.25"/>
    <row r="2324" customFormat="1" ht="13.5" customHeight="1" x14ac:dyDescent="0.25"/>
    <row r="2325" customFormat="1" ht="13.5" customHeight="1" x14ac:dyDescent="0.25"/>
    <row r="2326" customFormat="1" ht="13.5" customHeight="1" x14ac:dyDescent="0.25"/>
    <row r="2327" customFormat="1" ht="13.5" customHeight="1" x14ac:dyDescent="0.25"/>
    <row r="2328" customFormat="1" ht="13.5" customHeight="1" x14ac:dyDescent="0.25"/>
    <row r="2329" customFormat="1" ht="13.5" customHeight="1" x14ac:dyDescent="0.25"/>
    <row r="2330" customFormat="1" ht="13.5" customHeight="1" x14ac:dyDescent="0.25"/>
    <row r="2331" customFormat="1" ht="13.5" customHeight="1" x14ac:dyDescent="0.25"/>
    <row r="2332" customFormat="1" ht="13.5" customHeight="1" x14ac:dyDescent="0.25"/>
    <row r="2333" customFormat="1" ht="13.5" customHeight="1" x14ac:dyDescent="0.25"/>
    <row r="2334" customFormat="1" ht="13.5" customHeight="1" x14ac:dyDescent="0.25"/>
    <row r="2335" customFormat="1" ht="13.5" customHeight="1" x14ac:dyDescent="0.25"/>
    <row r="2336" customFormat="1" ht="13.5" customHeight="1" x14ac:dyDescent="0.25"/>
    <row r="2337" customFormat="1" ht="13.5" customHeight="1" x14ac:dyDescent="0.25"/>
    <row r="2338" customFormat="1" ht="13.5" customHeight="1" x14ac:dyDescent="0.25"/>
    <row r="2339" customFormat="1" ht="13.5" customHeight="1" x14ac:dyDescent="0.25"/>
    <row r="2340" customFormat="1" ht="13.5" customHeight="1" x14ac:dyDescent="0.25"/>
    <row r="2341" customFormat="1" ht="13.5" customHeight="1" x14ac:dyDescent="0.25"/>
    <row r="2342" customFormat="1" ht="13.5" customHeight="1" x14ac:dyDescent="0.25"/>
    <row r="2343" customFormat="1" ht="13.5" customHeight="1" x14ac:dyDescent="0.25"/>
    <row r="2344" customFormat="1" ht="13.5" customHeight="1" x14ac:dyDescent="0.25"/>
    <row r="2345" customFormat="1" ht="13.5" customHeight="1" x14ac:dyDescent="0.25"/>
    <row r="2346" customFormat="1" ht="13.5" customHeight="1" x14ac:dyDescent="0.25"/>
    <row r="2347" customFormat="1" ht="13.5" customHeight="1" x14ac:dyDescent="0.25"/>
    <row r="2348" customFormat="1" ht="13.5" customHeight="1" x14ac:dyDescent="0.25"/>
    <row r="2349" customFormat="1" ht="13.5" customHeight="1" x14ac:dyDescent="0.25"/>
    <row r="2350" customFormat="1" ht="13.5" customHeight="1" x14ac:dyDescent="0.25"/>
    <row r="2351" customFormat="1" ht="13.5" customHeight="1" x14ac:dyDescent="0.25"/>
    <row r="2352" customFormat="1" ht="13.5" customHeight="1" x14ac:dyDescent="0.25"/>
    <row r="2353" customFormat="1" ht="13.5" customHeight="1" x14ac:dyDescent="0.25"/>
    <row r="2354" customFormat="1" ht="13.5" customHeight="1" x14ac:dyDescent="0.25"/>
    <row r="2355" customFormat="1" ht="13.5" customHeight="1" x14ac:dyDescent="0.25"/>
    <row r="2356" customFormat="1" ht="13.5" customHeight="1" x14ac:dyDescent="0.25"/>
    <row r="2357" customFormat="1" ht="13.5" customHeight="1" x14ac:dyDescent="0.25"/>
    <row r="2358" customFormat="1" ht="13.5" customHeight="1" x14ac:dyDescent="0.25"/>
    <row r="2359" customFormat="1" ht="13.5" customHeight="1" x14ac:dyDescent="0.25"/>
    <row r="2360" customFormat="1" ht="13.5" customHeight="1" x14ac:dyDescent="0.25"/>
    <row r="2361" customFormat="1" ht="13.5" customHeight="1" x14ac:dyDescent="0.25"/>
    <row r="2362" customFormat="1" ht="13.5" customHeight="1" x14ac:dyDescent="0.25"/>
    <row r="2363" customFormat="1" ht="13.5" customHeight="1" x14ac:dyDescent="0.25"/>
    <row r="2364" customFormat="1" ht="13.5" customHeight="1" x14ac:dyDescent="0.25"/>
    <row r="2365" customFormat="1" ht="13.5" customHeight="1" x14ac:dyDescent="0.25"/>
    <row r="2366" customFormat="1" ht="13.5" customHeight="1" x14ac:dyDescent="0.25"/>
    <row r="2367" customFormat="1" ht="13.5" customHeight="1" x14ac:dyDescent="0.25"/>
    <row r="2368" customFormat="1" ht="13.5" customHeight="1" x14ac:dyDescent="0.25"/>
    <row r="2369" customFormat="1" ht="13.5" customHeight="1" x14ac:dyDescent="0.25"/>
    <row r="2370" customFormat="1" ht="13.5" customHeight="1" x14ac:dyDescent="0.25"/>
    <row r="2371" customFormat="1" ht="13.5" customHeight="1" x14ac:dyDescent="0.25"/>
    <row r="2372" customFormat="1" ht="13.5" customHeight="1" x14ac:dyDescent="0.25"/>
    <row r="2373" customFormat="1" ht="13.5" customHeight="1" x14ac:dyDescent="0.25"/>
    <row r="2374" customFormat="1" ht="13.5" customHeight="1" x14ac:dyDescent="0.25"/>
    <row r="2375" customFormat="1" ht="13.5" customHeight="1" x14ac:dyDescent="0.25"/>
    <row r="2376" customFormat="1" ht="13.5" customHeight="1" x14ac:dyDescent="0.25"/>
    <row r="2377" customFormat="1" ht="13.5" customHeight="1" x14ac:dyDescent="0.25"/>
    <row r="2378" customFormat="1" ht="13.5" customHeight="1" x14ac:dyDescent="0.25"/>
    <row r="2379" customFormat="1" ht="13.5" customHeight="1" x14ac:dyDescent="0.25"/>
    <row r="2380" customFormat="1" ht="13.5" customHeight="1" x14ac:dyDescent="0.25"/>
    <row r="2381" customFormat="1" ht="13.5" customHeight="1" x14ac:dyDescent="0.25"/>
    <row r="2382" customFormat="1" ht="13.5" customHeight="1" x14ac:dyDescent="0.25"/>
    <row r="2383" customFormat="1" ht="13.5" customHeight="1" x14ac:dyDescent="0.25"/>
    <row r="2384" customFormat="1" ht="13.5" customHeight="1" x14ac:dyDescent="0.25"/>
    <row r="2385" customFormat="1" ht="13.5" customHeight="1" x14ac:dyDescent="0.25"/>
    <row r="2386" customFormat="1" ht="13.5" customHeight="1" x14ac:dyDescent="0.25"/>
    <row r="2387" customFormat="1" ht="13.5" customHeight="1" x14ac:dyDescent="0.25"/>
    <row r="2388" customFormat="1" ht="13.5" customHeight="1" x14ac:dyDescent="0.25"/>
    <row r="2389" customFormat="1" ht="13.5" customHeight="1" x14ac:dyDescent="0.25"/>
    <row r="2390" customFormat="1" ht="13.5" customHeight="1" x14ac:dyDescent="0.25"/>
    <row r="2391" customFormat="1" ht="13.5" customHeight="1" x14ac:dyDescent="0.25"/>
    <row r="2392" customFormat="1" ht="13.5" customHeight="1" x14ac:dyDescent="0.25"/>
    <row r="2393" customFormat="1" ht="13.5" customHeight="1" x14ac:dyDescent="0.25"/>
    <row r="2394" customFormat="1" ht="13.5" customHeight="1" x14ac:dyDescent="0.25"/>
    <row r="2395" customFormat="1" ht="13.5" customHeight="1" x14ac:dyDescent="0.25"/>
    <row r="2396" customFormat="1" ht="13.5" customHeight="1" x14ac:dyDescent="0.25"/>
    <row r="2397" customFormat="1" ht="13.5" customHeight="1" x14ac:dyDescent="0.25"/>
    <row r="2398" customFormat="1" ht="13.5" customHeight="1" x14ac:dyDescent="0.25"/>
    <row r="2399" customFormat="1" ht="13.5" customHeight="1" x14ac:dyDescent="0.25"/>
    <row r="2400" customFormat="1" ht="13.5" customHeight="1" x14ac:dyDescent="0.25"/>
    <row r="2401" customFormat="1" ht="13.5" customHeight="1" x14ac:dyDescent="0.25"/>
    <row r="2402" customFormat="1" ht="13.5" customHeight="1" x14ac:dyDescent="0.25"/>
    <row r="2403" customFormat="1" ht="13.5" customHeight="1" x14ac:dyDescent="0.25"/>
    <row r="2404" customFormat="1" ht="13.5" customHeight="1" x14ac:dyDescent="0.25"/>
    <row r="2405" customFormat="1" ht="13.5" customHeight="1" x14ac:dyDescent="0.25"/>
    <row r="2406" customFormat="1" ht="13.5" customHeight="1" x14ac:dyDescent="0.25"/>
    <row r="2407" customFormat="1" ht="13.5" customHeight="1" x14ac:dyDescent="0.25"/>
    <row r="2408" customFormat="1" ht="13.5" customHeight="1" x14ac:dyDescent="0.25"/>
    <row r="2409" customFormat="1" ht="13.5" customHeight="1" x14ac:dyDescent="0.25"/>
    <row r="2410" customFormat="1" ht="13.5" customHeight="1" x14ac:dyDescent="0.25"/>
    <row r="2411" customFormat="1" ht="13.5" customHeight="1" x14ac:dyDescent="0.25"/>
    <row r="2412" customFormat="1" ht="13.5" customHeight="1" x14ac:dyDescent="0.25"/>
    <row r="2413" customFormat="1" ht="13.5" customHeight="1" x14ac:dyDescent="0.25"/>
    <row r="2414" customFormat="1" ht="13.5" customHeight="1" x14ac:dyDescent="0.25"/>
    <row r="2415" customFormat="1" ht="13.5" customHeight="1" x14ac:dyDescent="0.25"/>
    <row r="2416" customFormat="1" ht="13.5" customHeight="1" x14ac:dyDescent="0.25"/>
    <row r="2417" customFormat="1" ht="13.5" customHeight="1" x14ac:dyDescent="0.25"/>
    <row r="2418" customFormat="1" ht="13.5" customHeight="1" x14ac:dyDescent="0.25"/>
    <row r="2419" customFormat="1" ht="13.5" customHeight="1" x14ac:dyDescent="0.25"/>
    <row r="2420" customFormat="1" ht="13.5" customHeight="1" x14ac:dyDescent="0.25"/>
    <row r="2421" customFormat="1" ht="13.5" customHeight="1" x14ac:dyDescent="0.25"/>
    <row r="2422" customFormat="1" ht="13.5" customHeight="1" x14ac:dyDescent="0.25"/>
    <row r="2423" customFormat="1" ht="13.5" customHeight="1" x14ac:dyDescent="0.25"/>
    <row r="2424" customFormat="1" ht="13.5" customHeight="1" x14ac:dyDescent="0.25"/>
    <row r="2425" customFormat="1" ht="13.5" customHeight="1" x14ac:dyDescent="0.25"/>
    <row r="2426" customFormat="1" ht="13.5" customHeight="1" x14ac:dyDescent="0.25"/>
    <row r="2427" customFormat="1" ht="13.5" customHeight="1" x14ac:dyDescent="0.25"/>
    <row r="2428" customFormat="1" ht="13.5" customHeight="1" x14ac:dyDescent="0.25"/>
    <row r="2429" customFormat="1" ht="13.5" customHeight="1" x14ac:dyDescent="0.25"/>
    <row r="2430" customFormat="1" ht="13.5" customHeight="1" x14ac:dyDescent="0.25"/>
    <row r="2431" customFormat="1" ht="13.5" customHeight="1" x14ac:dyDescent="0.25"/>
    <row r="2432" customFormat="1" ht="13.5" customHeight="1" x14ac:dyDescent="0.25"/>
    <row r="2433" customFormat="1" ht="13.5" customHeight="1" x14ac:dyDescent="0.25"/>
    <row r="2434" customFormat="1" ht="13.5" customHeight="1" x14ac:dyDescent="0.25"/>
    <row r="2435" customFormat="1" ht="13.5" customHeight="1" x14ac:dyDescent="0.25"/>
    <row r="2436" customFormat="1" ht="13.5" customHeight="1" x14ac:dyDescent="0.25"/>
    <row r="2437" customFormat="1" ht="13.5" customHeight="1" x14ac:dyDescent="0.25"/>
    <row r="2438" customFormat="1" ht="13.5" customHeight="1" x14ac:dyDescent="0.25"/>
    <row r="2439" customFormat="1" ht="13.5" customHeight="1" x14ac:dyDescent="0.25"/>
    <row r="2440" customFormat="1" ht="13.5" customHeight="1" x14ac:dyDescent="0.25"/>
    <row r="2441" customFormat="1" ht="13.5" customHeight="1" x14ac:dyDescent="0.25"/>
    <row r="2442" customFormat="1" ht="13.5" customHeight="1" x14ac:dyDescent="0.25"/>
    <row r="2443" customFormat="1" ht="13.5" customHeight="1" x14ac:dyDescent="0.25"/>
    <row r="2444" customFormat="1" ht="13.5" customHeight="1" x14ac:dyDescent="0.25"/>
    <row r="2445" customFormat="1" ht="13.5" customHeight="1" x14ac:dyDescent="0.25"/>
    <row r="2446" customFormat="1" ht="13.5" customHeight="1" x14ac:dyDescent="0.25"/>
    <row r="2447" customFormat="1" ht="13.5" customHeight="1" x14ac:dyDescent="0.25"/>
    <row r="2448" customFormat="1" ht="13.5" customHeight="1" x14ac:dyDescent="0.25"/>
    <row r="2449" customFormat="1" ht="13.5" customHeight="1" x14ac:dyDescent="0.25"/>
    <row r="2450" customFormat="1" ht="13.5" customHeight="1" x14ac:dyDescent="0.25"/>
    <row r="2451" customFormat="1" ht="13.5" customHeight="1" x14ac:dyDescent="0.25"/>
    <row r="2452" customFormat="1" ht="13.5" customHeight="1" x14ac:dyDescent="0.25"/>
    <row r="2453" customFormat="1" ht="13.5" customHeight="1" x14ac:dyDescent="0.25"/>
    <row r="2454" customFormat="1" ht="13.5" customHeight="1" x14ac:dyDescent="0.25"/>
    <row r="2455" customFormat="1" ht="13.5" customHeight="1" x14ac:dyDescent="0.25"/>
    <row r="2456" customFormat="1" ht="13.5" customHeight="1" x14ac:dyDescent="0.25"/>
    <row r="2457" customFormat="1" ht="13.5" customHeight="1" x14ac:dyDescent="0.25"/>
    <row r="2458" customFormat="1" ht="13.5" customHeight="1" x14ac:dyDescent="0.25"/>
    <row r="2459" customFormat="1" ht="13.5" customHeight="1" x14ac:dyDescent="0.25"/>
    <row r="2460" customFormat="1" ht="13.5" customHeight="1" x14ac:dyDescent="0.25"/>
    <row r="2461" customFormat="1" ht="13.5" customHeight="1" x14ac:dyDescent="0.25"/>
    <row r="2462" customFormat="1" ht="13.5" customHeight="1" x14ac:dyDescent="0.25"/>
    <row r="2463" customFormat="1" ht="13.5" customHeight="1" x14ac:dyDescent="0.25"/>
    <row r="2464" customFormat="1" ht="13.5" customHeight="1" x14ac:dyDescent="0.25"/>
    <row r="2465" customFormat="1" ht="13.5" customHeight="1" x14ac:dyDescent="0.25"/>
    <row r="2466" customFormat="1" ht="13.5" customHeight="1" x14ac:dyDescent="0.25"/>
    <row r="2467" customFormat="1" ht="13.5" customHeight="1" x14ac:dyDescent="0.25"/>
    <row r="2468" customFormat="1" ht="13.5" customHeight="1" x14ac:dyDescent="0.25"/>
    <row r="2469" customFormat="1" ht="13.5" customHeight="1" x14ac:dyDescent="0.25"/>
    <row r="2470" customFormat="1" ht="13.5" customHeight="1" x14ac:dyDescent="0.25"/>
    <row r="2471" customFormat="1" ht="13.5" customHeight="1" x14ac:dyDescent="0.25"/>
    <row r="2472" customFormat="1" ht="13.5" customHeight="1" x14ac:dyDescent="0.25"/>
    <row r="2473" customFormat="1" ht="13.5" customHeight="1" x14ac:dyDescent="0.25"/>
    <row r="2474" customFormat="1" ht="13.5" customHeight="1" x14ac:dyDescent="0.25"/>
    <row r="2475" customFormat="1" ht="13.5" customHeight="1" x14ac:dyDescent="0.25"/>
    <row r="2476" customFormat="1" ht="13.5" customHeight="1" x14ac:dyDescent="0.25"/>
    <row r="2477" customFormat="1" ht="13.5" customHeight="1" x14ac:dyDescent="0.25"/>
    <row r="2478" customFormat="1" ht="13.5" customHeight="1" x14ac:dyDescent="0.25"/>
    <row r="2479" customFormat="1" ht="13.5" customHeight="1" x14ac:dyDescent="0.25"/>
    <row r="2480" customFormat="1" ht="13.5" customHeight="1" x14ac:dyDescent="0.25"/>
    <row r="2481" customFormat="1" ht="13.5" customHeight="1" x14ac:dyDescent="0.25"/>
    <row r="2482" customFormat="1" ht="13.5" customHeight="1" x14ac:dyDescent="0.25"/>
    <row r="2483" customFormat="1" ht="13.5" customHeight="1" x14ac:dyDescent="0.25"/>
    <row r="2484" customFormat="1" ht="13.5" customHeight="1" x14ac:dyDescent="0.25"/>
    <row r="2485" customFormat="1" ht="13.5" customHeight="1" x14ac:dyDescent="0.25"/>
    <row r="2486" customFormat="1" ht="13.5" customHeight="1" x14ac:dyDescent="0.25"/>
    <row r="2487" customFormat="1" ht="13.5" customHeight="1" x14ac:dyDescent="0.25"/>
    <row r="2488" customFormat="1" ht="13.5" customHeight="1" x14ac:dyDescent="0.25"/>
    <row r="2489" customFormat="1" ht="13.5" customHeight="1" x14ac:dyDescent="0.25"/>
    <row r="2490" customFormat="1" ht="13.5" customHeight="1" x14ac:dyDescent="0.25"/>
    <row r="2491" customFormat="1" ht="13.5" customHeight="1" x14ac:dyDescent="0.25"/>
    <row r="2492" customFormat="1" ht="13.5" customHeight="1" x14ac:dyDescent="0.25"/>
    <row r="2493" customFormat="1" ht="13.5" customHeight="1" x14ac:dyDescent="0.25"/>
    <row r="2494" customFormat="1" ht="13.5" customHeight="1" x14ac:dyDescent="0.25"/>
    <row r="2495" customFormat="1" ht="13.5" customHeight="1" x14ac:dyDescent="0.25"/>
    <row r="2496" customFormat="1" ht="13.5" customHeight="1" x14ac:dyDescent="0.25"/>
    <row r="2497" customFormat="1" ht="13.5" customHeight="1" x14ac:dyDescent="0.25"/>
    <row r="2498" customFormat="1" ht="13.5" customHeight="1" x14ac:dyDescent="0.25"/>
    <row r="2499" customFormat="1" ht="13.5" customHeight="1" x14ac:dyDescent="0.25"/>
    <row r="2500" customFormat="1" ht="13.5" customHeight="1" x14ac:dyDescent="0.25"/>
    <row r="2501" customFormat="1" ht="13.5" customHeight="1" x14ac:dyDescent="0.25"/>
    <row r="2502" customFormat="1" ht="13.5" customHeight="1" x14ac:dyDescent="0.25"/>
    <row r="2503" customFormat="1" ht="13.5" customHeight="1" x14ac:dyDescent="0.25"/>
    <row r="2504" customFormat="1" ht="13.5" customHeight="1" x14ac:dyDescent="0.25"/>
    <row r="2505" customFormat="1" ht="13.5" customHeight="1" x14ac:dyDescent="0.25"/>
    <row r="2506" customFormat="1" ht="13.5" customHeight="1" x14ac:dyDescent="0.25"/>
    <row r="2507" customFormat="1" ht="13.5" customHeight="1" x14ac:dyDescent="0.25"/>
    <row r="2508" customFormat="1" ht="13.5" customHeight="1" x14ac:dyDescent="0.25"/>
    <row r="2509" customFormat="1" ht="13.5" customHeight="1" x14ac:dyDescent="0.25"/>
    <row r="2510" customFormat="1" ht="13.5" customHeight="1" x14ac:dyDescent="0.25"/>
    <row r="2511" customFormat="1" ht="13.5" customHeight="1" x14ac:dyDescent="0.25"/>
    <row r="2512" customFormat="1" ht="13.5" customHeight="1" x14ac:dyDescent="0.25"/>
    <row r="2513" customFormat="1" ht="13.5" customHeight="1" x14ac:dyDescent="0.25"/>
    <row r="2514" customFormat="1" ht="13.5" customHeight="1" x14ac:dyDescent="0.25"/>
    <row r="2515" customFormat="1" ht="13.5" customHeight="1" x14ac:dyDescent="0.25"/>
    <row r="2516" customFormat="1" ht="13.5" customHeight="1" x14ac:dyDescent="0.25"/>
    <row r="2517" customFormat="1" ht="13.5" customHeight="1" x14ac:dyDescent="0.25"/>
  </sheetData>
  <autoFilter ref="A1:C2517" xr:uid="{00000000-0009-0000-0000-000002000000}"/>
  <mergeCells count="50">
    <mergeCell ref="A82:B82"/>
    <mergeCell ref="A4:C5"/>
    <mergeCell ref="A6:E8"/>
    <mergeCell ref="A15:B15"/>
    <mergeCell ref="A38:B38"/>
    <mergeCell ref="A61:B61"/>
    <mergeCell ref="A248:C249"/>
    <mergeCell ref="A91:B91"/>
    <mergeCell ref="A103:E112"/>
    <mergeCell ref="A119:B119"/>
    <mergeCell ref="A142:B142"/>
    <mergeCell ref="A161:B161"/>
    <mergeCell ref="A184:B184"/>
    <mergeCell ref="A190:C191"/>
    <mergeCell ref="A192:E195"/>
    <mergeCell ref="A202:B202"/>
    <mergeCell ref="A226:B226"/>
    <mergeCell ref="A240:B240"/>
    <mergeCell ref="A425:B425"/>
    <mergeCell ref="A250:E259"/>
    <mergeCell ref="A266:B266"/>
    <mergeCell ref="A296:B296"/>
    <mergeCell ref="A309:B309"/>
    <mergeCell ref="A319:E322"/>
    <mergeCell ref="A329:B329"/>
    <mergeCell ref="A356:B356"/>
    <mergeCell ref="A374:B374"/>
    <mergeCell ref="A383:C384"/>
    <mergeCell ref="A385:E389"/>
    <mergeCell ref="A396:B396"/>
    <mergeCell ref="A694:B694"/>
    <mergeCell ref="A578:E582"/>
    <mergeCell ref="A444:B444"/>
    <mergeCell ref="A456:B457"/>
    <mergeCell ref="A458:D461"/>
    <mergeCell ref="A468:B468"/>
    <mergeCell ref="A491:B491"/>
    <mergeCell ref="A504:B504"/>
    <mergeCell ref="A515:E531"/>
    <mergeCell ref="A538:B538"/>
    <mergeCell ref="A555:B555"/>
    <mergeCell ref="A566:B566"/>
    <mergeCell ref="A576:C577"/>
    <mergeCell ref="A589:B589"/>
    <mergeCell ref="A607:B607"/>
    <mergeCell ref="A619:B619"/>
    <mergeCell ref="A625:C626"/>
    <mergeCell ref="A627:E636"/>
    <mergeCell ref="A643:B643"/>
    <mergeCell ref="A675:B675"/>
  </mergeCells>
  <pageMargins left="0.78740157480314965" right="0.19685039370078741" top="0.78740157480314965" bottom="0.78740157480314965" header="0.39370078740157483" footer="0.19685039370078741"/>
  <pageSetup paperSize="9" orientation="portrait" r:id="rId1"/>
  <headerFooter scaleWithDoc="0">
    <oddHeader>&amp;L&amp;"Arial Narrow,Normal"&amp;8Presupuesto Municipal 2021&amp;R&amp;"Arial Narrow,Normal"&amp;8MUNICIPALIDAD DE VILLA MARÍA
Secretaría de Economía y Modernización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P895"/>
  <sheetViews>
    <sheetView zoomScale="118" zoomScaleNormal="118" zoomScaleSheetLayoutView="50" zoomScalePageLayoutView="106" workbookViewId="0">
      <selection activeCell="C677" sqref="C677"/>
    </sheetView>
  </sheetViews>
  <sheetFormatPr baseColWidth="10" defaultRowHeight="12.5" x14ac:dyDescent="0.25"/>
  <cols>
    <col min="1" max="1" width="10.1796875" style="910" customWidth="1"/>
    <col min="2" max="2" width="45.26953125" style="910" customWidth="1"/>
    <col min="3" max="3" width="16.54296875" style="911" customWidth="1"/>
    <col min="4" max="4" width="12.54296875" style="912" customWidth="1"/>
    <col min="5" max="5" width="13.7265625" style="911" customWidth="1"/>
    <col min="6" max="6" width="22.1796875" style="913" customWidth="1"/>
    <col min="7" max="7" width="16.54296875" style="337" customWidth="1"/>
    <col min="8" max="8" width="13.453125" style="337" customWidth="1"/>
    <col min="9" max="9" width="13" style="914" customWidth="1"/>
    <col min="10" max="256" width="11.453125" style="337"/>
    <col min="257" max="257" width="10.1796875" style="337" customWidth="1"/>
    <col min="258" max="258" width="45.26953125" style="337" customWidth="1"/>
    <col min="259" max="259" width="16.54296875" style="337" customWidth="1"/>
    <col min="260" max="260" width="12.54296875" style="337" customWidth="1"/>
    <col min="261" max="261" width="13.7265625" style="337" customWidth="1"/>
    <col min="262" max="262" width="22.1796875" style="337" customWidth="1"/>
    <col min="263" max="263" width="16.54296875" style="337" customWidth="1"/>
    <col min="264" max="264" width="13.453125" style="337" customWidth="1"/>
    <col min="265" max="265" width="13" style="337" customWidth="1"/>
    <col min="266" max="512" width="11.453125" style="337"/>
    <col min="513" max="513" width="10.1796875" style="337" customWidth="1"/>
    <col min="514" max="514" width="45.26953125" style="337" customWidth="1"/>
    <col min="515" max="515" width="16.54296875" style="337" customWidth="1"/>
    <col min="516" max="516" width="12.54296875" style="337" customWidth="1"/>
    <col min="517" max="517" width="13.7265625" style="337" customWidth="1"/>
    <col min="518" max="518" width="22.1796875" style="337" customWidth="1"/>
    <col min="519" max="519" width="16.54296875" style="337" customWidth="1"/>
    <col min="520" max="520" width="13.453125" style="337" customWidth="1"/>
    <col min="521" max="521" width="13" style="337" customWidth="1"/>
    <col min="522" max="768" width="11.453125" style="337"/>
    <col min="769" max="769" width="10.1796875" style="337" customWidth="1"/>
    <col min="770" max="770" width="45.26953125" style="337" customWidth="1"/>
    <col min="771" max="771" width="16.54296875" style="337" customWidth="1"/>
    <col min="772" max="772" width="12.54296875" style="337" customWidth="1"/>
    <col min="773" max="773" width="13.7265625" style="337" customWidth="1"/>
    <col min="774" max="774" width="22.1796875" style="337" customWidth="1"/>
    <col min="775" max="775" width="16.54296875" style="337" customWidth="1"/>
    <col min="776" max="776" width="13.453125" style="337" customWidth="1"/>
    <col min="777" max="777" width="13" style="337" customWidth="1"/>
    <col min="778" max="1024" width="11.453125" style="337"/>
    <col min="1025" max="1025" width="10.1796875" style="337" customWidth="1"/>
    <col min="1026" max="1026" width="45.26953125" style="337" customWidth="1"/>
    <col min="1027" max="1027" width="16.54296875" style="337" customWidth="1"/>
    <col min="1028" max="1028" width="12.54296875" style="337" customWidth="1"/>
    <col min="1029" max="1029" width="13.7265625" style="337" customWidth="1"/>
    <col min="1030" max="1030" width="22.1796875" style="337" customWidth="1"/>
    <col min="1031" max="1031" width="16.54296875" style="337" customWidth="1"/>
    <col min="1032" max="1032" width="13.453125" style="337" customWidth="1"/>
    <col min="1033" max="1033" width="13" style="337" customWidth="1"/>
    <col min="1034" max="1280" width="11.453125" style="337"/>
    <col min="1281" max="1281" width="10.1796875" style="337" customWidth="1"/>
    <col min="1282" max="1282" width="45.26953125" style="337" customWidth="1"/>
    <col min="1283" max="1283" width="16.54296875" style="337" customWidth="1"/>
    <col min="1284" max="1284" width="12.54296875" style="337" customWidth="1"/>
    <col min="1285" max="1285" width="13.7265625" style="337" customWidth="1"/>
    <col min="1286" max="1286" width="22.1796875" style="337" customWidth="1"/>
    <col min="1287" max="1287" width="16.54296875" style="337" customWidth="1"/>
    <col min="1288" max="1288" width="13.453125" style="337" customWidth="1"/>
    <col min="1289" max="1289" width="13" style="337" customWidth="1"/>
    <col min="1290" max="1536" width="11.453125" style="337"/>
    <col min="1537" max="1537" width="10.1796875" style="337" customWidth="1"/>
    <col min="1538" max="1538" width="45.26953125" style="337" customWidth="1"/>
    <col min="1539" max="1539" width="16.54296875" style="337" customWidth="1"/>
    <col min="1540" max="1540" width="12.54296875" style="337" customWidth="1"/>
    <col min="1541" max="1541" width="13.7265625" style="337" customWidth="1"/>
    <col min="1542" max="1542" width="22.1796875" style="337" customWidth="1"/>
    <col min="1543" max="1543" width="16.54296875" style="337" customWidth="1"/>
    <col min="1544" max="1544" width="13.453125" style="337" customWidth="1"/>
    <col min="1545" max="1545" width="13" style="337" customWidth="1"/>
    <col min="1546" max="1792" width="11.453125" style="337"/>
    <col min="1793" max="1793" width="10.1796875" style="337" customWidth="1"/>
    <col min="1794" max="1794" width="45.26953125" style="337" customWidth="1"/>
    <col min="1795" max="1795" width="16.54296875" style="337" customWidth="1"/>
    <col min="1796" max="1796" width="12.54296875" style="337" customWidth="1"/>
    <col min="1797" max="1797" width="13.7265625" style="337" customWidth="1"/>
    <col min="1798" max="1798" width="22.1796875" style="337" customWidth="1"/>
    <col min="1799" max="1799" width="16.54296875" style="337" customWidth="1"/>
    <col min="1800" max="1800" width="13.453125" style="337" customWidth="1"/>
    <col min="1801" max="1801" width="13" style="337" customWidth="1"/>
    <col min="1802" max="2048" width="11.453125" style="337"/>
    <col min="2049" max="2049" width="10.1796875" style="337" customWidth="1"/>
    <col min="2050" max="2050" width="45.26953125" style="337" customWidth="1"/>
    <col min="2051" max="2051" width="16.54296875" style="337" customWidth="1"/>
    <col min="2052" max="2052" width="12.54296875" style="337" customWidth="1"/>
    <col min="2053" max="2053" width="13.7265625" style="337" customWidth="1"/>
    <col min="2054" max="2054" width="22.1796875" style="337" customWidth="1"/>
    <col min="2055" max="2055" width="16.54296875" style="337" customWidth="1"/>
    <col min="2056" max="2056" width="13.453125" style="337" customWidth="1"/>
    <col min="2057" max="2057" width="13" style="337" customWidth="1"/>
    <col min="2058" max="2304" width="11.453125" style="337"/>
    <col min="2305" max="2305" width="10.1796875" style="337" customWidth="1"/>
    <col min="2306" max="2306" width="45.26953125" style="337" customWidth="1"/>
    <col min="2307" max="2307" width="16.54296875" style="337" customWidth="1"/>
    <col min="2308" max="2308" width="12.54296875" style="337" customWidth="1"/>
    <col min="2309" max="2309" width="13.7265625" style="337" customWidth="1"/>
    <col min="2310" max="2310" width="22.1796875" style="337" customWidth="1"/>
    <col min="2311" max="2311" width="16.54296875" style="337" customWidth="1"/>
    <col min="2312" max="2312" width="13.453125" style="337" customWidth="1"/>
    <col min="2313" max="2313" width="13" style="337" customWidth="1"/>
    <col min="2314" max="2560" width="11.453125" style="337"/>
    <col min="2561" max="2561" width="10.1796875" style="337" customWidth="1"/>
    <col min="2562" max="2562" width="45.26953125" style="337" customWidth="1"/>
    <col min="2563" max="2563" width="16.54296875" style="337" customWidth="1"/>
    <col min="2564" max="2564" width="12.54296875" style="337" customWidth="1"/>
    <col min="2565" max="2565" width="13.7265625" style="337" customWidth="1"/>
    <col min="2566" max="2566" width="22.1796875" style="337" customWidth="1"/>
    <col min="2567" max="2567" width="16.54296875" style="337" customWidth="1"/>
    <col min="2568" max="2568" width="13.453125" style="337" customWidth="1"/>
    <col min="2569" max="2569" width="13" style="337" customWidth="1"/>
    <col min="2570" max="2816" width="11.453125" style="337"/>
    <col min="2817" max="2817" width="10.1796875" style="337" customWidth="1"/>
    <col min="2818" max="2818" width="45.26953125" style="337" customWidth="1"/>
    <col min="2819" max="2819" width="16.54296875" style="337" customWidth="1"/>
    <col min="2820" max="2820" width="12.54296875" style="337" customWidth="1"/>
    <col min="2821" max="2821" width="13.7265625" style="337" customWidth="1"/>
    <col min="2822" max="2822" width="22.1796875" style="337" customWidth="1"/>
    <col min="2823" max="2823" width="16.54296875" style="337" customWidth="1"/>
    <col min="2824" max="2824" width="13.453125" style="337" customWidth="1"/>
    <col min="2825" max="2825" width="13" style="337" customWidth="1"/>
    <col min="2826" max="3072" width="11.453125" style="337"/>
    <col min="3073" max="3073" width="10.1796875" style="337" customWidth="1"/>
    <col min="3074" max="3074" width="45.26953125" style="337" customWidth="1"/>
    <col min="3075" max="3075" width="16.54296875" style="337" customWidth="1"/>
    <col min="3076" max="3076" width="12.54296875" style="337" customWidth="1"/>
    <col min="3077" max="3077" width="13.7265625" style="337" customWidth="1"/>
    <col min="3078" max="3078" width="22.1796875" style="337" customWidth="1"/>
    <col min="3079" max="3079" width="16.54296875" style="337" customWidth="1"/>
    <col min="3080" max="3080" width="13.453125" style="337" customWidth="1"/>
    <col min="3081" max="3081" width="13" style="337" customWidth="1"/>
    <col min="3082" max="3328" width="11.453125" style="337"/>
    <col min="3329" max="3329" width="10.1796875" style="337" customWidth="1"/>
    <col min="3330" max="3330" width="45.26953125" style="337" customWidth="1"/>
    <col min="3331" max="3331" width="16.54296875" style="337" customWidth="1"/>
    <col min="3332" max="3332" width="12.54296875" style="337" customWidth="1"/>
    <col min="3333" max="3333" width="13.7265625" style="337" customWidth="1"/>
    <col min="3334" max="3334" width="22.1796875" style="337" customWidth="1"/>
    <col min="3335" max="3335" width="16.54296875" style="337" customWidth="1"/>
    <col min="3336" max="3336" width="13.453125" style="337" customWidth="1"/>
    <col min="3337" max="3337" width="13" style="337" customWidth="1"/>
    <col min="3338" max="3584" width="11.453125" style="337"/>
    <col min="3585" max="3585" width="10.1796875" style="337" customWidth="1"/>
    <col min="3586" max="3586" width="45.26953125" style="337" customWidth="1"/>
    <col min="3587" max="3587" width="16.54296875" style="337" customWidth="1"/>
    <col min="3588" max="3588" width="12.54296875" style="337" customWidth="1"/>
    <col min="3589" max="3589" width="13.7265625" style="337" customWidth="1"/>
    <col min="3590" max="3590" width="22.1796875" style="337" customWidth="1"/>
    <col min="3591" max="3591" width="16.54296875" style="337" customWidth="1"/>
    <col min="3592" max="3592" width="13.453125" style="337" customWidth="1"/>
    <col min="3593" max="3593" width="13" style="337" customWidth="1"/>
    <col min="3594" max="3840" width="11.453125" style="337"/>
    <col min="3841" max="3841" width="10.1796875" style="337" customWidth="1"/>
    <col min="3842" max="3842" width="45.26953125" style="337" customWidth="1"/>
    <col min="3843" max="3843" width="16.54296875" style="337" customWidth="1"/>
    <col min="3844" max="3844" width="12.54296875" style="337" customWidth="1"/>
    <col min="3845" max="3845" width="13.7265625" style="337" customWidth="1"/>
    <col min="3846" max="3846" width="22.1796875" style="337" customWidth="1"/>
    <col min="3847" max="3847" width="16.54296875" style="337" customWidth="1"/>
    <col min="3848" max="3848" width="13.453125" style="337" customWidth="1"/>
    <col min="3849" max="3849" width="13" style="337" customWidth="1"/>
    <col min="3850" max="4096" width="11.453125" style="337"/>
    <col min="4097" max="4097" width="10.1796875" style="337" customWidth="1"/>
    <col min="4098" max="4098" width="45.26953125" style="337" customWidth="1"/>
    <col min="4099" max="4099" width="16.54296875" style="337" customWidth="1"/>
    <col min="4100" max="4100" width="12.54296875" style="337" customWidth="1"/>
    <col min="4101" max="4101" width="13.7265625" style="337" customWidth="1"/>
    <col min="4102" max="4102" width="22.1796875" style="337" customWidth="1"/>
    <col min="4103" max="4103" width="16.54296875" style="337" customWidth="1"/>
    <col min="4104" max="4104" width="13.453125" style="337" customWidth="1"/>
    <col min="4105" max="4105" width="13" style="337" customWidth="1"/>
    <col min="4106" max="4352" width="11.453125" style="337"/>
    <col min="4353" max="4353" width="10.1796875" style="337" customWidth="1"/>
    <col min="4354" max="4354" width="45.26953125" style="337" customWidth="1"/>
    <col min="4355" max="4355" width="16.54296875" style="337" customWidth="1"/>
    <col min="4356" max="4356" width="12.54296875" style="337" customWidth="1"/>
    <col min="4357" max="4357" width="13.7265625" style="337" customWidth="1"/>
    <col min="4358" max="4358" width="22.1796875" style="337" customWidth="1"/>
    <col min="4359" max="4359" width="16.54296875" style="337" customWidth="1"/>
    <col min="4360" max="4360" width="13.453125" style="337" customWidth="1"/>
    <col min="4361" max="4361" width="13" style="337" customWidth="1"/>
    <col min="4362" max="4608" width="11.453125" style="337"/>
    <col min="4609" max="4609" width="10.1796875" style="337" customWidth="1"/>
    <col min="4610" max="4610" width="45.26953125" style="337" customWidth="1"/>
    <col min="4611" max="4611" width="16.54296875" style="337" customWidth="1"/>
    <col min="4612" max="4612" width="12.54296875" style="337" customWidth="1"/>
    <col min="4613" max="4613" width="13.7265625" style="337" customWidth="1"/>
    <col min="4614" max="4614" width="22.1796875" style="337" customWidth="1"/>
    <col min="4615" max="4615" width="16.54296875" style="337" customWidth="1"/>
    <col min="4616" max="4616" width="13.453125" style="337" customWidth="1"/>
    <col min="4617" max="4617" width="13" style="337" customWidth="1"/>
    <col min="4618" max="4864" width="11.453125" style="337"/>
    <col min="4865" max="4865" width="10.1796875" style="337" customWidth="1"/>
    <col min="4866" max="4866" width="45.26953125" style="337" customWidth="1"/>
    <col min="4867" max="4867" width="16.54296875" style="337" customWidth="1"/>
    <col min="4868" max="4868" width="12.54296875" style="337" customWidth="1"/>
    <col min="4869" max="4869" width="13.7265625" style="337" customWidth="1"/>
    <col min="4870" max="4870" width="22.1796875" style="337" customWidth="1"/>
    <col min="4871" max="4871" width="16.54296875" style="337" customWidth="1"/>
    <col min="4872" max="4872" width="13.453125" style="337" customWidth="1"/>
    <col min="4873" max="4873" width="13" style="337" customWidth="1"/>
    <col min="4874" max="5120" width="11.453125" style="337"/>
    <col min="5121" max="5121" width="10.1796875" style="337" customWidth="1"/>
    <col min="5122" max="5122" width="45.26953125" style="337" customWidth="1"/>
    <col min="5123" max="5123" width="16.54296875" style="337" customWidth="1"/>
    <col min="5124" max="5124" width="12.54296875" style="337" customWidth="1"/>
    <col min="5125" max="5125" width="13.7265625" style="337" customWidth="1"/>
    <col min="5126" max="5126" width="22.1796875" style="337" customWidth="1"/>
    <col min="5127" max="5127" width="16.54296875" style="337" customWidth="1"/>
    <col min="5128" max="5128" width="13.453125" style="337" customWidth="1"/>
    <col min="5129" max="5129" width="13" style="337" customWidth="1"/>
    <col min="5130" max="5376" width="11.453125" style="337"/>
    <col min="5377" max="5377" width="10.1796875" style="337" customWidth="1"/>
    <col min="5378" max="5378" width="45.26953125" style="337" customWidth="1"/>
    <col min="5379" max="5379" width="16.54296875" style="337" customWidth="1"/>
    <col min="5380" max="5380" width="12.54296875" style="337" customWidth="1"/>
    <col min="5381" max="5381" width="13.7265625" style="337" customWidth="1"/>
    <col min="5382" max="5382" width="22.1796875" style="337" customWidth="1"/>
    <col min="5383" max="5383" width="16.54296875" style="337" customWidth="1"/>
    <col min="5384" max="5384" width="13.453125" style="337" customWidth="1"/>
    <col min="5385" max="5385" width="13" style="337" customWidth="1"/>
    <col min="5386" max="5632" width="11.453125" style="337"/>
    <col min="5633" max="5633" width="10.1796875" style="337" customWidth="1"/>
    <col min="5634" max="5634" width="45.26953125" style="337" customWidth="1"/>
    <col min="5635" max="5635" width="16.54296875" style="337" customWidth="1"/>
    <col min="5636" max="5636" width="12.54296875" style="337" customWidth="1"/>
    <col min="5637" max="5637" width="13.7265625" style="337" customWidth="1"/>
    <col min="5638" max="5638" width="22.1796875" style="337" customWidth="1"/>
    <col min="5639" max="5639" width="16.54296875" style="337" customWidth="1"/>
    <col min="5640" max="5640" width="13.453125" style="337" customWidth="1"/>
    <col min="5641" max="5641" width="13" style="337" customWidth="1"/>
    <col min="5642" max="5888" width="11.453125" style="337"/>
    <col min="5889" max="5889" width="10.1796875" style="337" customWidth="1"/>
    <col min="5890" max="5890" width="45.26953125" style="337" customWidth="1"/>
    <col min="5891" max="5891" width="16.54296875" style="337" customWidth="1"/>
    <col min="5892" max="5892" width="12.54296875" style="337" customWidth="1"/>
    <col min="5893" max="5893" width="13.7265625" style="337" customWidth="1"/>
    <col min="5894" max="5894" width="22.1796875" style="337" customWidth="1"/>
    <col min="5895" max="5895" width="16.54296875" style="337" customWidth="1"/>
    <col min="5896" max="5896" width="13.453125" style="337" customWidth="1"/>
    <col min="5897" max="5897" width="13" style="337" customWidth="1"/>
    <col min="5898" max="6144" width="11.453125" style="337"/>
    <col min="6145" max="6145" width="10.1796875" style="337" customWidth="1"/>
    <col min="6146" max="6146" width="45.26953125" style="337" customWidth="1"/>
    <col min="6147" max="6147" width="16.54296875" style="337" customWidth="1"/>
    <col min="6148" max="6148" width="12.54296875" style="337" customWidth="1"/>
    <col min="6149" max="6149" width="13.7265625" style="337" customWidth="1"/>
    <col min="6150" max="6150" width="22.1796875" style="337" customWidth="1"/>
    <col min="6151" max="6151" width="16.54296875" style="337" customWidth="1"/>
    <col min="6152" max="6152" width="13.453125" style="337" customWidth="1"/>
    <col min="6153" max="6153" width="13" style="337" customWidth="1"/>
    <col min="6154" max="6400" width="11.453125" style="337"/>
    <col min="6401" max="6401" width="10.1796875" style="337" customWidth="1"/>
    <col min="6402" max="6402" width="45.26953125" style="337" customWidth="1"/>
    <col min="6403" max="6403" width="16.54296875" style="337" customWidth="1"/>
    <col min="6404" max="6404" width="12.54296875" style="337" customWidth="1"/>
    <col min="6405" max="6405" width="13.7265625" style="337" customWidth="1"/>
    <col min="6406" max="6406" width="22.1796875" style="337" customWidth="1"/>
    <col min="6407" max="6407" width="16.54296875" style="337" customWidth="1"/>
    <col min="6408" max="6408" width="13.453125" style="337" customWidth="1"/>
    <col min="6409" max="6409" width="13" style="337" customWidth="1"/>
    <col min="6410" max="6656" width="11.453125" style="337"/>
    <col min="6657" max="6657" width="10.1796875" style="337" customWidth="1"/>
    <col min="6658" max="6658" width="45.26953125" style="337" customWidth="1"/>
    <col min="6659" max="6659" width="16.54296875" style="337" customWidth="1"/>
    <col min="6660" max="6660" width="12.54296875" style="337" customWidth="1"/>
    <col min="6661" max="6661" width="13.7265625" style="337" customWidth="1"/>
    <col min="6662" max="6662" width="22.1796875" style="337" customWidth="1"/>
    <col min="6663" max="6663" width="16.54296875" style="337" customWidth="1"/>
    <col min="6664" max="6664" width="13.453125" style="337" customWidth="1"/>
    <col min="6665" max="6665" width="13" style="337" customWidth="1"/>
    <col min="6666" max="6912" width="11.453125" style="337"/>
    <col min="6913" max="6913" width="10.1796875" style="337" customWidth="1"/>
    <col min="6914" max="6914" width="45.26953125" style="337" customWidth="1"/>
    <col min="6915" max="6915" width="16.54296875" style="337" customWidth="1"/>
    <col min="6916" max="6916" width="12.54296875" style="337" customWidth="1"/>
    <col min="6917" max="6917" width="13.7265625" style="337" customWidth="1"/>
    <col min="6918" max="6918" width="22.1796875" style="337" customWidth="1"/>
    <col min="6919" max="6919" width="16.54296875" style="337" customWidth="1"/>
    <col min="6920" max="6920" width="13.453125" style="337" customWidth="1"/>
    <col min="6921" max="6921" width="13" style="337" customWidth="1"/>
    <col min="6922" max="7168" width="11.453125" style="337"/>
    <col min="7169" max="7169" width="10.1796875" style="337" customWidth="1"/>
    <col min="7170" max="7170" width="45.26953125" style="337" customWidth="1"/>
    <col min="7171" max="7171" width="16.54296875" style="337" customWidth="1"/>
    <col min="7172" max="7172" width="12.54296875" style="337" customWidth="1"/>
    <col min="7173" max="7173" width="13.7265625" style="337" customWidth="1"/>
    <col min="7174" max="7174" width="22.1796875" style="337" customWidth="1"/>
    <col min="7175" max="7175" width="16.54296875" style="337" customWidth="1"/>
    <col min="7176" max="7176" width="13.453125" style="337" customWidth="1"/>
    <col min="7177" max="7177" width="13" style="337" customWidth="1"/>
    <col min="7178" max="7424" width="11.453125" style="337"/>
    <col min="7425" max="7425" width="10.1796875" style="337" customWidth="1"/>
    <col min="7426" max="7426" width="45.26953125" style="337" customWidth="1"/>
    <col min="7427" max="7427" width="16.54296875" style="337" customWidth="1"/>
    <col min="7428" max="7428" width="12.54296875" style="337" customWidth="1"/>
    <col min="7429" max="7429" width="13.7265625" style="337" customWidth="1"/>
    <col min="7430" max="7430" width="22.1796875" style="337" customWidth="1"/>
    <col min="7431" max="7431" width="16.54296875" style="337" customWidth="1"/>
    <col min="7432" max="7432" width="13.453125" style="337" customWidth="1"/>
    <col min="7433" max="7433" width="13" style="337" customWidth="1"/>
    <col min="7434" max="7680" width="11.453125" style="337"/>
    <col min="7681" max="7681" width="10.1796875" style="337" customWidth="1"/>
    <col min="7682" max="7682" width="45.26953125" style="337" customWidth="1"/>
    <col min="7683" max="7683" width="16.54296875" style="337" customWidth="1"/>
    <col min="7684" max="7684" width="12.54296875" style="337" customWidth="1"/>
    <col min="7685" max="7685" width="13.7265625" style="337" customWidth="1"/>
    <col min="7686" max="7686" width="22.1796875" style="337" customWidth="1"/>
    <col min="7687" max="7687" width="16.54296875" style="337" customWidth="1"/>
    <col min="7688" max="7688" width="13.453125" style="337" customWidth="1"/>
    <col min="7689" max="7689" width="13" style="337" customWidth="1"/>
    <col min="7690" max="7936" width="11.453125" style="337"/>
    <col min="7937" max="7937" width="10.1796875" style="337" customWidth="1"/>
    <col min="7938" max="7938" width="45.26953125" style="337" customWidth="1"/>
    <col min="7939" max="7939" width="16.54296875" style="337" customWidth="1"/>
    <col min="7940" max="7940" width="12.54296875" style="337" customWidth="1"/>
    <col min="7941" max="7941" width="13.7265625" style="337" customWidth="1"/>
    <col min="7942" max="7942" width="22.1796875" style="337" customWidth="1"/>
    <col min="7943" max="7943" width="16.54296875" style="337" customWidth="1"/>
    <col min="7944" max="7944" width="13.453125" style="337" customWidth="1"/>
    <col min="7945" max="7945" width="13" style="337" customWidth="1"/>
    <col min="7946" max="8192" width="11.453125" style="337"/>
    <col min="8193" max="8193" width="10.1796875" style="337" customWidth="1"/>
    <col min="8194" max="8194" width="45.26953125" style="337" customWidth="1"/>
    <col min="8195" max="8195" width="16.54296875" style="337" customWidth="1"/>
    <col min="8196" max="8196" width="12.54296875" style="337" customWidth="1"/>
    <col min="8197" max="8197" width="13.7265625" style="337" customWidth="1"/>
    <col min="8198" max="8198" width="22.1796875" style="337" customWidth="1"/>
    <col min="8199" max="8199" width="16.54296875" style="337" customWidth="1"/>
    <col min="8200" max="8200" width="13.453125" style="337" customWidth="1"/>
    <col min="8201" max="8201" width="13" style="337" customWidth="1"/>
    <col min="8202" max="8448" width="11.453125" style="337"/>
    <col min="8449" max="8449" width="10.1796875" style="337" customWidth="1"/>
    <col min="8450" max="8450" width="45.26953125" style="337" customWidth="1"/>
    <col min="8451" max="8451" width="16.54296875" style="337" customWidth="1"/>
    <col min="8452" max="8452" width="12.54296875" style="337" customWidth="1"/>
    <col min="8453" max="8453" width="13.7265625" style="337" customWidth="1"/>
    <col min="8454" max="8454" width="22.1796875" style="337" customWidth="1"/>
    <col min="8455" max="8455" width="16.54296875" style="337" customWidth="1"/>
    <col min="8456" max="8456" width="13.453125" style="337" customWidth="1"/>
    <col min="8457" max="8457" width="13" style="337" customWidth="1"/>
    <col min="8458" max="8704" width="11.453125" style="337"/>
    <col min="8705" max="8705" width="10.1796875" style="337" customWidth="1"/>
    <col min="8706" max="8706" width="45.26953125" style="337" customWidth="1"/>
    <col min="8707" max="8707" width="16.54296875" style="337" customWidth="1"/>
    <col min="8708" max="8708" width="12.54296875" style="337" customWidth="1"/>
    <col min="8709" max="8709" width="13.7265625" style="337" customWidth="1"/>
    <col min="8710" max="8710" width="22.1796875" style="337" customWidth="1"/>
    <col min="8711" max="8711" width="16.54296875" style="337" customWidth="1"/>
    <col min="8712" max="8712" width="13.453125" style="337" customWidth="1"/>
    <col min="8713" max="8713" width="13" style="337" customWidth="1"/>
    <col min="8714" max="8960" width="11.453125" style="337"/>
    <col min="8961" max="8961" width="10.1796875" style="337" customWidth="1"/>
    <col min="8962" max="8962" width="45.26953125" style="337" customWidth="1"/>
    <col min="8963" max="8963" width="16.54296875" style="337" customWidth="1"/>
    <col min="8964" max="8964" width="12.54296875" style="337" customWidth="1"/>
    <col min="8965" max="8965" width="13.7265625" style="337" customWidth="1"/>
    <col min="8966" max="8966" width="22.1796875" style="337" customWidth="1"/>
    <col min="8967" max="8967" width="16.54296875" style="337" customWidth="1"/>
    <col min="8968" max="8968" width="13.453125" style="337" customWidth="1"/>
    <col min="8969" max="8969" width="13" style="337" customWidth="1"/>
    <col min="8970" max="9216" width="11.453125" style="337"/>
    <col min="9217" max="9217" width="10.1796875" style="337" customWidth="1"/>
    <col min="9218" max="9218" width="45.26953125" style="337" customWidth="1"/>
    <col min="9219" max="9219" width="16.54296875" style="337" customWidth="1"/>
    <col min="9220" max="9220" width="12.54296875" style="337" customWidth="1"/>
    <col min="9221" max="9221" width="13.7265625" style="337" customWidth="1"/>
    <col min="9222" max="9222" width="22.1796875" style="337" customWidth="1"/>
    <col min="9223" max="9223" width="16.54296875" style="337" customWidth="1"/>
    <col min="9224" max="9224" width="13.453125" style="337" customWidth="1"/>
    <col min="9225" max="9225" width="13" style="337" customWidth="1"/>
    <col min="9226" max="9472" width="11.453125" style="337"/>
    <col min="9473" max="9473" width="10.1796875" style="337" customWidth="1"/>
    <col min="9474" max="9474" width="45.26953125" style="337" customWidth="1"/>
    <col min="9475" max="9475" width="16.54296875" style="337" customWidth="1"/>
    <col min="9476" max="9476" width="12.54296875" style="337" customWidth="1"/>
    <col min="9477" max="9477" width="13.7265625" style="337" customWidth="1"/>
    <col min="9478" max="9478" width="22.1796875" style="337" customWidth="1"/>
    <col min="9479" max="9479" width="16.54296875" style="337" customWidth="1"/>
    <col min="9480" max="9480" width="13.453125" style="337" customWidth="1"/>
    <col min="9481" max="9481" width="13" style="337" customWidth="1"/>
    <col min="9482" max="9728" width="11.453125" style="337"/>
    <col min="9729" max="9729" width="10.1796875" style="337" customWidth="1"/>
    <col min="9730" max="9730" width="45.26953125" style="337" customWidth="1"/>
    <col min="9731" max="9731" width="16.54296875" style="337" customWidth="1"/>
    <col min="9732" max="9732" width="12.54296875" style="337" customWidth="1"/>
    <col min="9733" max="9733" width="13.7265625" style="337" customWidth="1"/>
    <col min="9734" max="9734" width="22.1796875" style="337" customWidth="1"/>
    <col min="9735" max="9735" width="16.54296875" style="337" customWidth="1"/>
    <col min="9736" max="9736" width="13.453125" style="337" customWidth="1"/>
    <col min="9737" max="9737" width="13" style="337" customWidth="1"/>
    <col min="9738" max="9984" width="11.453125" style="337"/>
    <col min="9985" max="9985" width="10.1796875" style="337" customWidth="1"/>
    <col min="9986" max="9986" width="45.26953125" style="337" customWidth="1"/>
    <col min="9987" max="9987" width="16.54296875" style="337" customWidth="1"/>
    <col min="9988" max="9988" width="12.54296875" style="337" customWidth="1"/>
    <col min="9989" max="9989" width="13.7265625" style="337" customWidth="1"/>
    <col min="9990" max="9990" width="22.1796875" style="337" customWidth="1"/>
    <col min="9991" max="9991" width="16.54296875" style="337" customWidth="1"/>
    <col min="9992" max="9992" width="13.453125" style="337" customWidth="1"/>
    <col min="9993" max="9993" width="13" style="337" customWidth="1"/>
    <col min="9994" max="10240" width="11.453125" style="337"/>
    <col min="10241" max="10241" width="10.1796875" style="337" customWidth="1"/>
    <col min="10242" max="10242" width="45.26953125" style="337" customWidth="1"/>
    <col min="10243" max="10243" width="16.54296875" style="337" customWidth="1"/>
    <col min="10244" max="10244" width="12.54296875" style="337" customWidth="1"/>
    <col min="10245" max="10245" width="13.7265625" style="337" customWidth="1"/>
    <col min="10246" max="10246" width="22.1796875" style="337" customWidth="1"/>
    <col min="10247" max="10247" width="16.54296875" style="337" customWidth="1"/>
    <col min="10248" max="10248" width="13.453125" style="337" customWidth="1"/>
    <col min="10249" max="10249" width="13" style="337" customWidth="1"/>
    <col min="10250" max="10496" width="11.453125" style="337"/>
    <col min="10497" max="10497" width="10.1796875" style="337" customWidth="1"/>
    <col min="10498" max="10498" width="45.26953125" style="337" customWidth="1"/>
    <col min="10499" max="10499" width="16.54296875" style="337" customWidth="1"/>
    <col min="10500" max="10500" width="12.54296875" style="337" customWidth="1"/>
    <col min="10501" max="10501" width="13.7265625" style="337" customWidth="1"/>
    <col min="10502" max="10502" width="22.1796875" style="337" customWidth="1"/>
    <col min="10503" max="10503" width="16.54296875" style="337" customWidth="1"/>
    <col min="10504" max="10504" width="13.453125" style="337" customWidth="1"/>
    <col min="10505" max="10505" width="13" style="337" customWidth="1"/>
    <col min="10506" max="10752" width="11.453125" style="337"/>
    <col min="10753" max="10753" width="10.1796875" style="337" customWidth="1"/>
    <col min="10754" max="10754" width="45.26953125" style="337" customWidth="1"/>
    <col min="10755" max="10755" width="16.54296875" style="337" customWidth="1"/>
    <col min="10756" max="10756" width="12.54296875" style="337" customWidth="1"/>
    <col min="10757" max="10757" width="13.7265625" style="337" customWidth="1"/>
    <col min="10758" max="10758" width="22.1796875" style="337" customWidth="1"/>
    <col min="10759" max="10759" width="16.54296875" style="337" customWidth="1"/>
    <col min="10760" max="10760" width="13.453125" style="337" customWidth="1"/>
    <col min="10761" max="10761" width="13" style="337" customWidth="1"/>
    <col min="10762" max="11008" width="11.453125" style="337"/>
    <col min="11009" max="11009" width="10.1796875" style="337" customWidth="1"/>
    <col min="11010" max="11010" width="45.26953125" style="337" customWidth="1"/>
    <col min="11011" max="11011" width="16.54296875" style="337" customWidth="1"/>
    <col min="11012" max="11012" width="12.54296875" style="337" customWidth="1"/>
    <col min="11013" max="11013" width="13.7265625" style="337" customWidth="1"/>
    <col min="11014" max="11014" width="22.1796875" style="337" customWidth="1"/>
    <col min="11015" max="11015" width="16.54296875" style="337" customWidth="1"/>
    <col min="11016" max="11016" width="13.453125" style="337" customWidth="1"/>
    <col min="11017" max="11017" width="13" style="337" customWidth="1"/>
    <col min="11018" max="11264" width="11.453125" style="337"/>
    <col min="11265" max="11265" width="10.1796875" style="337" customWidth="1"/>
    <col min="11266" max="11266" width="45.26953125" style="337" customWidth="1"/>
    <col min="11267" max="11267" width="16.54296875" style="337" customWidth="1"/>
    <col min="11268" max="11268" width="12.54296875" style="337" customWidth="1"/>
    <col min="11269" max="11269" width="13.7265625" style="337" customWidth="1"/>
    <col min="11270" max="11270" width="22.1796875" style="337" customWidth="1"/>
    <col min="11271" max="11271" width="16.54296875" style="337" customWidth="1"/>
    <col min="11272" max="11272" width="13.453125" style="337" customWidth="1"/>
    <col min="11273" max="11273" width="13" style="337" customWidth="1"/>
    <col min="11274" max="11520" width="11.453125" style="337"/>
    <col min="11521" max="11521" width="10.1796875" style="337" customWidth="1"/>
    <col min="11522" max="11522" width="45.26953125" style="337" customWidth="1"/>
    <col min="11523" max="11523" width="16.54296875" style="337" customWidth="1"/>
    <col min="11524" max="11524" width="12.54296875" style="337" customWidth="1"/>
    <col min="11525" max="11525" width="13.7265625" style="337" customWidth="1"/>
    <col min="11526" max="11526" width="22.1796875" style="337" customWidth="1"/>
    <col min="11527" max="11527" width="16.54296875" style="337" customWidth="1"/>
    <col min="11528" max="11528" width="13.453125" style="337" customWidth="1"/>
    <col min="11529" max="11529" width="13" style="337" customWidth="1"/>
    <col min="11530" max="11776" width="11.453125" style="337"/>
    <col min="11777" max="11777" width="10.1796875" style="337" customWidth="1"/>
    <col min="11778" max="11778" width="45.26953125" style="337" customWidth="1"/>
    <col min="11779" max="11779" width="16.54296875" style="337" customWidth="1"/>
    <col min="11780" max="11780" width="12.54296875" style="337" customWidth="1"/>
    <col min="11781" max="11781" width="13.7265625" style="337" customWidth="1"/>
    <col min="11782" max="11782" width="22.1796875" style="337" customWidth="1"/>
    <col min="11783" max="11783" width="16.54296875" style="337" customWidth="1"/>
    <col min="11784" max="11784" width="13.453125" style="337" customWidth="1"/>
    <col min="11785" max="11785" width="13" style="337" customWidth="1"/>
    <col min="11786" max="12032" width="11.453125" style="337"/>
    <col min="12033" max="12033" width="10.1796875" style="337" customWidth="1"/>
    <col min="12034" max="12034" width="45.26953125" style="337" customWidth="1"/>
    <col min="12035" max="12035" width="16.54296875" style="337" customWidth="1"/>
    <col min="12036" max="12036" width="12.54296875" style="337" customWidth="1"/>
    <col min="12037" max="12037" width="13.7265625" style="337" customWidth="1"/>
    <col min="12038" max="12038" width="22.1796875" style="337" customWidth="1"/>
    <col min="12039" max="12039" width="16.54296875" style="337" customWidth="1"/>
    <col min="12040" max="12040" width="13.453125" style="337" customWidth="1"/>
    <col min="12041" max="12041" width="13" style="337" customWidth="1"/>
    <col min="12042" max="12288" width="11.453125" style="337"/>
    <col min="12289" max="12289" width="10.1796875" style="337" customWidth="1"/>
    <col min="12290" max="12290" width="45.26953125" style="337" customWidth="1"/>
    <col min="12291" max="12291" width="16.54296875" style="337" customWidth="1"/>
    <col min="12292" max="12292" width="12.54296875" style="337" customWidth="1"/>
    <col min="12293" max="12293" width="13.7265625" style="337" customWidth="1"/>
    <col min="12294" max="12294" width="22.1796875" style="337" customWidth="1"/>
    <col min="12295" max="12295" width="16.54296875" style="337" customWidth="1"/>
    <col min="12296" max="12296" width="13.453125" style="337" customWidth="1"/>
    <col min="12297" max="12297" width="13" style="337" customWidth="1"/>
    <col min="12298" max="12544" width="11.453125" style="337"/>
    <col min="12545" max="12545" width="10.1796875" style="337" customWidth="1"/>
    <col min="12546" max="12546" width="45.26953125" style="337" customWidth="1"/>
    <col min="12547" max="12547" width="16.54296875" style="337" customWidth="1"/>
    <col min="12548" max="12548" width="12.54296875" style="337" customWidth="1"/>
    <col min="12549" max="12549" width="13.7265625" style="337" customWidth="1"/>
    <col min="12550" max="12550" width="22.1796875" style="337" customWidth="1"/>
    <col min="12551" max="12551" width="16.54296875" style="337" customWidth="1"/>
    <col min="12552" max="12552" width="13.453125" style="337" customWidth="1"/>
    <col min="12553" max="12553" width="13" style="337" customWidth="1"/>
    <col min="12554" max="12800" width="11.453125" style="337"/>
    <col min="12801" max="12801" width="10.1796875" style="337" customWidth="1"/>
    <col min="12802" max="12802" width="45.26953125" style="337" customWidth="1"/>
    <col min="12803" max="12803" width="16.54296875" style="337" customWidth="1"/>
    <col min="12804" max="12804" width="12.54296875" style="337" customWidth="1"/>
    <col min="12805" max="12805" width="13.7265625" style="337" customWidth="1"/>
    <col min="12806" max="12806" width="22.1796875" style="337" customWidth="1"/>
    <col min="12807" max="12807" width="16.54296875" style="337" customWidth="1"/>
    <col min="12808" max="12808" width="13.453125" style="337" customWidth="1"/>
    <col min="12809" max="12809" width="13" style="337" customWidth="1"/>
    <col min="12810" max="13056" width="11.453125" style="337"/>
    <col min="13057" max="13057" width="10.1796875" style="337" customWidth="1"/>
    <col min="13058" max="13058" width="45.26953125" style="337" customWidth="1"/>
    <col min="13059" max="13059" width="16.54296875" style="337" customWidth="1"/>
    <col min="13060" max="13060" width="12.54296875" style="337" customWidth="1"/>
    <col min="13061" max="13061" width="13.7265625" style="337" customWidth="1"/>
    <col min="13062" max="13062" width="22.1796875" style="337" customWidth="1"/>
    <col min="13063" max="13063" width="16.54296875" style="337" customWidth="1"/>
    <col min="13064" max="13064" width="13.453125" style="337" customWidth="1"/>
    <col min="13065" max="13065" width="13" style="337" customWidth="1"/>
    <col min="13066" max="13312" width="11.453125" style="337"/>
    <col min="13313" max="13313" width="10.1796875" style="337" customWidth="1"/>
    <col min="13314" max="13314" width="45.26953125" style="337" customWidth="1"/>
    <col min="13315" max="13315" width="16.54296875" style="337" customWidth="1"/>
    <col min="13316" max="13316" width="12.54296875" style="337" customWidth="1"/>
    <col min="13317" max="13317" width="13.7265625" style="337" customWidth="1"/>
    <col min="13318" max="13318" width="22.1796875" style="337" customWidth="1"/>
    <col min="13319" max="13319" width="16.54296875" style="337" customWidth="1"/>
    <col min="13320" max="13320" width="13.453125" style="337" customWidth="1"/>
    <col min="13321" max="13321" width="13" style="337" customWidth="1"/>
    <col min="13322" max="13568" width="11.453125" style="337"/>
    <col min="13569" max="13569" width="10.1796875" style="337" customWidth="1"/>
    <col min="13570" max="13570" width="45.26953125" style="337" customWidth="1"/>
    <col min="13571" max="13571" width="16.54296875" style="337" customWidth="1"/>
    <col min="13572" max="13572" width="12.54296875" style="337" customWidth="1"/>
    <col min="13573" max="13573" width="13.7265625" style="337" customWidth="1"/>
    <col min="13574" max="13574" width="22.1796875" style="337" customWidth="1"/>
    <col min="13575" max="13575" width="16.54296875" style="337" customWidth="1"/>
    <col min="13576" max="13576" width="13.453125" style="337" customWidth="1"/>
    <col min="13577" max="13577" width="13" style="337" customWidth="1"/>
    <col min="13578" max="13824" width="11.453125" style="337"/>
    <col min="13825" max="13825" width="10.1796875" style="337" customWidth="1"/>
    <col min="13826" max="13826" width="45.26953125" style="337" customWidth="1"/>
    <col min="13827" max="13827" width="16.54296875" style="337" customWidth="1"/>
    <col min="13828" max="13828" width="12.54296875" style="337" customWidth="1"/>
    <col min="13829" max="13829" width="13.7265625" style="337" customWidth="1"/>
    <col min="13830" max="13830" width="22.1796875" style="337" customWidth="1"/>
    <col min="13831" max="13831" width="16.54296875" style="337" customWidth="1"/>
    <col min="13832" max="13832" width="13.453125" style="337" customWidth="1"/>
    <col min="13833" max="13833" width="13" style="337" customWidth="1"/>
    <col min="13834" max="14080" width="11.453125" style="337"/>
    <col min="14081" max="14081" width="10.1796875" style="337" customWidth="1"/>
    <col min="14082" max="14082" width="45.26953125" style="337" customWidth="1"/>
    <col min="14083" max="14083" width="16.54296875" style="337" customWidth="1"/>
    <col min="14084" max="14084" width="12.54296875" style="337" customWidth="1"/>
    <col min="14085" max="14085" width="13.7265625" style="337" customWidth="1"/>
    <col min="14086" max="14086" width="22.1796875" style="337" customWidth="1"/>
    <col min="14087" max="14087" width="16.54296875" style="337" customWidth="1"/>
    <col min="14088" max="14088" width="13.453125" style="337" customWidth="1"/>
    <col min="14089" max="14089" width="13" style="337" customWidth="1"/>
    <col min="14090" max="14336" width="11.453125" style="337"/>
    <col min="14337" max="14337" width="10.1796875" style="337" customWidth="1"/>
    <col min="14338" max="14338" width="45.26953125" style="337" customWidth="1"/>
    <col min="14339" max="14339" width="16.54296875" style="337" customWidth="1"/>
    <col min="14340" max="14340" width="12.54296875" style="337" customWidth="1"/>
    <col min="14341" max="14341" width="13.7265625" style="337" customWidth="1"/>
    <col min="14342" max="14342" width="22.1796875" style="337" customWidth="1"/>
    <col min="14343" max="14343" width="16.54296875" style="337" customWidth="1"/>
    <col min="14344" max="14344" width="13.453125" style="337" customWidth="1"/>
    <col min="14345" max="14345" width="13" style="337" customWidth="1"/>
    <col min="14346" max="14592" width="11.453125" style="337"/>
    <col min="14593" max="14593" width="10.1796875" style="337" customWidth="1"/>
    <col min="14594" max="14594" width="45.26953125" style="337" customWidth="1"/>
    <col min="14595" max="14595" width="16.54296875" style="337" customWidth="1"/>
    <col min="14596" max="14596" width="12.54296875" style="337" customWidth="1"/>
    <col min="14597" max="14597" width="13.7265625" style="337" customWidth="1"/>
    <col min="14598" max="14598" width="22.1796875" style="337" customWidth="1"/>
    <col min="14599" max="14599" width="16.54296875" style="337" customWidth="1"/>
    <col min="14600" max="14600" width="13.453125" style="337" customWidth="1"/>
    <col min="14601" max="14601" width="13" style="337" customWidth="1"/>
    <col min="14602" max="14848" width="11.453125" style="337"/>
    <col min="14849" max="14849" width="10.1796875" style="337" customWidth="1"/>
    <col min="14850" max="14850" width="45.26953125" style="337" customWidth="1"/>
    <col min="14851" max="14851" width="16.54296875" style="337" customWidth="1"/>
    <col min="14852" max="14852" width="12.54296875" style="337" customWidth="1"/>
    <col min="14853" max="14853" width="13.7265625" style="337" customWidth="1"/>
    <col min="14854" max="14854" width="22.1796875" style="337" customWidth="1"/>
    <col min="14855" max="14855" width="16.54296875" style="337" customWidth="1"/>
    <col min="14856" max="14856" width="13.453125" style="337" customWidth="1"/>
    <col min="14857" max="14857" width="13" style="337" customWidth="1"/>
    <col min="14858" max="15104" width="11.453125" style="337"/>
    <col min="15105" max="15105" width="10.1796875" style="337" customWidth="1"/>
    <col min="15106" max="15106" width="45.26953125" style="337" customWidth="1"/>
    <col min="15107" max="15107" width="16.54296875" style="337" customWidth="1"/>
    <col min="15108" max="15108" width="12.54296875" style="337" customWidth="1"/>
    <col min="15109" max="15109" width="13.7265625" style="337" customWidth="1"/>
    <col min="15110" max="15110" width="22.1796875" style="337" customWidth="1"/>
    <col min="15111" max="15111" width="16.54296875" style="337" customWidth="1"/>
    <col min="15112" max="15112" width="13.453125" style="337" customWidth="1"/>
    <col min="15113" max="15113" width="13" style="337" customWidth="1"/>
    <col min="15114" max="15360" width="11.453125" style="337"/>
    <col min="15361" max="15361" width="10.1796875" style="337" customWidth="1"/>
    <col min="15362" max="15362" width="45.26953125" style="337" customWidth="1"/>
    <col min="15363" max="15363" width="16.54296875" style="337" customWidth="1"/>
    <col min="15364" max="15364" width="12.54296875" style="337" customWidth="1"/>
    <col min="15365" max="15365" width="13.7265625" style="337" customWidth="1"/>
    <col min="15366" max="15366" width="22.1796875" style="337" customWidth="1"/>
    <col min="15367" max="15367" width="16.54296875" style="337" customWidth="1"/>
    <col min="15368" max="15368" width="13.453125" style="337" customWidth="1"/>
    <col min="15369" max="15369" width="13" style="337" customWidth="1"/>
    <col min="15370" max="15616" width="11.453125" style="337"/>
    <col min="15617" max="15617" width="10.1796875" style="337" customWidth="1"/>
    <col min="15618" max="15618" width="45.26953125" style="337" customWidth="1"/>
    <col min="15619" max="15619" width="16.54296875" style="337" customWidth="1"/>
    <col min="15620" max="15620" width="12.54296875" style="337" customWidth="1"/>
    <col min="15621" max="15621" width="13.7265625" style="337" customWidth="1"/>
    <col min="15622" max="15622" width="22.1796875" style="337" customWidth="1"/>
    <col min="15623" max="15623" width="16.54296875" style="337" customWidth="1"/>
    <col min="15624" max="15624" width="13.453125" style="337" customWidth="1"/>
    <col min="15625" max="15625" width="13" style="337" customWidth="1"/>
    <col min="15626" max="15872" width="11.453125" style="337"/>
    <col min="15873" max="15873" width="10.1796875" style="337" customWidth="1"/>
    <col min="15874" max="15874" width="45.26953125" style="337" customWidth="1"/>
    <col min="15875" max="15875" width="16.54296875" style="337" customWidth="1"/>
    <col min="15876" max="15876" width="12.54296875" style="337" customWidth="1"/>
    <col min="15877" max="15877" width="13.7265625" style="337" customWidth="1"/>
    <col min="15878" max="15878" width="22.1796875" style="337" customWidth="1"/>
    <col min="15879" max="15879" width="16.54296875" style="337" customWidth="1"/>
    <col min="15880" max="15880" width="13.453125" style="337" customWidth="1"/>
    <col min="15881" max="15881" width="13" style="337" customWidth="1"/>
    <col min="15882" max="16128" width="11.453125" style="337"/>
    <col min="16129" max="16129" width="10.1796875" style="337" customWidth="1"/>
    <col min="16130" max="16130" width="45.26953125" style="337" customWidth="1"/>
    <col min="16131" max="16131" width="16.54296875" style="337" customWidth="1"/>
    <col min="16132" max="16132" width="12.54296875" style="337" customWidth="1"/>
    <col min="16133" max="16133" width="13.7265625" style="337" customWidth="1"/>
    <col min="16134" max="16134" width="22.1796875" style="337" customWidth="1"/>
    <col min="16135" max="16135" width="16.54296875" style="337" customWidth="1"/>
    <col min="16136" max="16136" width="13.453125" style="337" customWidth="1"/>
    <col min="16137" max="16137" width="13" style="337" customWidth="1"/>
    <col min="16138" max="16384" width="11.453125" style="337"/>
  </cols>
  <sheetData>
    <row r="1" spans="1:9" s="758" customFormat="1" ht="13.5" customHeight="1" x14ac:dyDescent="0.25">
      <c r="A1" s="753" t="s">
        <v>703</v>
      </c>
      <c r="B1" s="753"/>
      <c r="C1" s="754"/>
      <c r="D1" s="755"/>
      <c r="E1" s="756"/>
      <c r="F1" s="757"/>
      <c r="I1" s="759"/>
    </row>
    <row r="2" spans="1:9" s="758" customFormat="1" ht="13.5" customHeight="1" x14ac:dyDescent="0.25">
      <c r="A2" s="753"/>
      <c r="B2" s="753"/>
      <c r="C2" s="754"/>
      <c r="D2" s="755"/>
      <c r="E2" s="756"/>
      <c r="F2" s="757"/>
      <c r="I2" s="759"/>
    </row>
    <row r="3" spans="1:9" s="763" customFormat="1" ht="13.5" customHeight="1" thickBot="1" x14ac:dyDescent="0.3">
      <c r="A3" s="760"/>
      <c r="B3" s="760"/>
      <c r="C3" s="761"/>
      <c r="D3" s="762"/>
      <c r="E3" s="761"/>
      <c r="F3" s="240"/>
      <c r="I3" s="764"/>
    </row>
    <row r="4" spans="1:9" s="763" customFormat="1" ht="13.5" customHeight="1" x14ac:dyDescent="0.25">
      <c r="A4" s="1278" t="s">
        <v>1109</v>
      </c>
      <c r="B4" s="1279"/>
      <c r="C4" s="1280"/>
      <c r="D4" s="765" t="s">
        <v>1</v>
      </c>
      <c r="E4" s="282">
        <v>1301</v>
      </c>
      <c r="F4" s="240"/>
      <c r="I4" s="764"/>
    </row>
    <row r="5" spans="1:9" s="763" customFormat="1" ht="13.5" customHeight="1" thickBot="1" x14ac:dyDescent="0.3">
      <c r="A5" s="1281"/>
      <c r="B5" s="1282"/>
      <c r="C5" s="1283"/>
      <c r="D5" s="766"/>
      <c r="E5" s="767"/>
      <c r="F5" s="240"/>
      <c r="I5" s="764"/>
    </row>
    <row r="6" spans="1:9" s="763" customFormat="1" ht="13.5" customHeight="1" x14ac:dyDescent="0.25">
      <c r="A6" s="1385" t="s">
        <v>1106</v>
      </c>
      <c r="B6" s="1385"/>
      <c r="C6" s="1385"/>
      <c r="D6" s="1385"/>
      <c r="E6" s="1386"/>
      <c r="F6" s="240"/>
      <c r="I6" s="764"/>
    </row>
    <row r="7" spans="1:9" s="763" customFormat="1" ht="13.5" customHeight="1" x14ac:dyDescent="0.25">
      <c r="A7" s="1387"/>
      <c r="B7" s="1387"/>
      <c r="C7" s="1387"/>
      <c r="D7" s="1387"/>
      <c r="E7" s="1388"/>
      <c r="F7" s="240"/>
      <c r="I7" s="764"/>
    </row>
    <row r="8" spans="1:9" s="763" customFormat="1" ht="13.5" customHeight="1" x14ac:dyDescent="0.25">
      <c r="A8" s="1387"/>
      <c r="B8" s="1387"/>
      <c r="C8" s="1387"/>
      <c r="D8" s="1387"/>
      <c r="E8" s="1388"/>
      <c r="F8" s="240"/>
      <c r="I8" s="764"/>
    </row>
    <row r="9" spans="1:9" s="763" customFormat="1" ht="13.5" customHeight="1" x14ac:dyDescent="0.25">
      <c r="A9" s="1387"/>
      <c r="B9" s="1387"/>
      <c r="C9" s="1387"/>
      <c r="D9" s="1387"/>
      <c r="E9" s="1388"/>
      <c r="F9" s="240"/>
      <c r="I9" s="764"/>
    </row>
    <row r="10" spans="1:9" s="763" customFormat="1" ht="13.5" customHeight="1" x14ac:dyDescent="0.25">
      <c r="A10" s="1387"/>
      <c r="B10" s="1387"/>
      <c r="C10" s="1387"/>
      <c r="D10" s="1387"/>
      <c r="E10" s="1388"/>
      <c r="F10" s="240"/>
      <c r="I10" s="764"/>
    </row>
    <row r="11" spans="1:9" s="763" customFormat="1" ht="13.5" customHeight="1" x14ac:dyDescent="0.25">
      <c r="A11" s="1387"/>
      <c r="B11" s="1387"/>
      <c r="C11" s="1387"/>
      <c r="D11" s="1387"/>
      <c r="E11" s="1388"/>
      <c r="F11" s="240"/>
      <c r="I11" s="764"/>
    </row>
    <row r="12" spans="1:9" s="763" customFormat="1" ht="13.5" customHeight="1" x14ac:dyDescent="0.25">
      <c r="A12" s="1387"/>
      <c r="B12" s="1387"/>
      <c r="C12" s="1387"/>
      <c r="D12" s="1387"/>
      <c r="E12" s="1388"/>
      <c r="F12" s="240"/>
      <c r="I12" s="764"/>
    </row>
    <row r="13" spans="1:9" s="763" customFormat="1" ht="13.5" customHeight="1" thickBot="1" x14ac:dyDescent="0.3">
      <c r="A13" s="1389"/>
      <c r="B13" s="1389"/>
      <c r="C13" s="1389"/>
      <c r="D13" s="1389"/>
      <c r="E13" s="1390"/>
      <c r="F13" s="240"/>
      <c r="I13" s="764"/>
    </row>
    <row r="14" spans="1:9" s="763" customFormat="1" ht="13.5" customHeight="1" x14ac:dyDescent="0.25">
      <c r="A14" s="769" t="s">
        <v>398</v>
      </c>
      <c r="B14" s="770"/>
      <c r="C14" s="771"/>
      <c r="D14" s="772"/>
      <c r="E14" s="773"/>
      <c r="F14" s="240"/>
      <c r="I14" s="764"/>
    </row>
    <row r="15" spans="1:9" s="763" customFormat="1" ht="13.5" customHeight="1" x14ac:dyDescent="0.25">
      <c r="A15" s="774" t="s">
        <v>1103</v>
      </c>
      <c r="B15" s="373"/>
      <c r="C15" s="372"/>
      <c r="D15" s="371"/>
      <c r="E15" s="775"/>
      <c r="F15" s="240"/>
      <c r="I15" s="764"/>
    </row>
    <row r="16" spans="1:9" s="763" customFormat="1" ht="13.5" customHeight="1" x14ac:dyDescent="0.25">
      <c r="A16" s="774" t="s">
        <v>1091</v>
      </c>
      <c r="B16" s="373"/>
      <c r="C16" s="372"/>
      <c r="D16" s="371"/>
      <c r="E16" s="775"/>
      <c r="F16" s="240"/>
      <c r="I16" s="764"/>
    </row>
    <row r="17" spans="1:16" s="763" customFormat="1" ht="13.5" customHeight="1" thickBot="1" x14ac:dyDescent="0.3">
      <c r="A17" s="776" t="s">
        <v>311</v>
      </c>
      <c r="B17" s="777"/>
      <c r="C17" s="778"/>
      <c r="D17" s="779"/>
      <c r="E17" s="780"/>
      <c r="F17" s="240"/>
      <c r="I17" s="764"/>
    </row>
    <row r="18" spans="1:16" s="763" customFormat="1" ht="13.5" customHeight="1" thickBot="1" x14ac:dyDescent="0.3">
      <c r="A18" s="360" t="s">
        <v>312</v>
      </c>
      <c r="B18" s="781"/>
      <c r="C18" s="361"/>
      <c r="D18" s="782"/>
      <c r="E18" s="363">
        <f>(C20+C43+C62+C82+C88)</f>
        <v>306599612.00999999</v>
      </c>
      <c r="F18" s="240"/>
      <c r="I18" s="764"/>
    </row>
    <row r="19" spans="1:16" s="126" customFormat="1" ht="13.5" customHeight="1" thickBot="1" x14ac:dyDescent="0.3">
      <c r="A19" s="783"/>
      <c r="B19" s="783"/>
      <c r="C19" s="784"/>
      <c r="D19" s="785"/>
      <c r="E19" s="784"/>
      <c r="F19" s="240"/>
      <c r="I19" s="127"/>
    </row>
    <row r="20" spans="1:16" s="788" customFormat="1" ht="13.5" customHeight="1" thickBot="1" x14ac:dyDescent="0.3">
      <c r="A20" s="1359" t="s">
        <v>6</v>
      </c>
      <c r="B20" s="1360"/>
      <c r="C20" s="408">
        <f>C21+C28+C35</f>
        <v>303886512.00999999</v>
      </c>
      <c r="D20" s="786"/>
      <c r="E20" s="787"/>
      <c r="F20" s="240"/>
      <c r="I20" s="789"/>
    </row>
    <row r="21" spans="1:16" s="701" customFormat="1" ht="13" thickBot="1" x14ac:dyDescent="0.3">
      <c r="A21" s="39" t="s">
        <v>7</v>
      </c>
      <c r="B21" s="46" t="s">
        <v>8</v>
      </c>
      <c r="C21" s="40">
        <f>SUM(C22:C27)</f>
        <v>147142950.73000002</v>
      </c>
      <c r="D21" s="40"/>
      <c r="E21" s="790"/>
      <c r="F21" s="791"/>
      <c r="G21" s="702"/>
      <c r="H21" s="702"/>
      <c r="I21" s="792"/>
      <c r="J21" s="702"/>
      <c r="K21" s="702"/>
    </row>
    <row r="22" spans="1:16" s="52" customFormat="1" ht="12.75" customHeight="1" thickBot="1" x14ac:dyDescent="0.3">
      <c r="A22" s="27" t="s">
        <v>9</v>
      </c>
      <c r="B22" s="28" t="s">
        <v>10</v>
      </c>
      <c r="C22" s="28">
        <v>121795583.03</v>
      </c>
      <c r="D22" s="122"/>
      <c r="E22" s="83"/>
      <c r="F22" s="793"/>
      <c r="G22" s="955"/>
      <c r="H22" s="955"/>
      <c r="I22" s="955"/>
      <c r="J22" s="955"/>
      <c r="K22" s="955"/>
      <c r="L22" s="955"/>
      <c r="M22" s="955"/>
      <c r="N22" s="955"/>
      <c r="O22" s="955"/>
      <c r="P22" s="955"/>
    </row>
    <row r="23" spans="1:16" s="53" customFormat="1" ht="12.75" customHeight="1" x14ac:dyDescent="0.25">
      <c r="A23" s="27" t="s">
        <v>11</v>
      </c>
      <c r="B23" s="28" t="s">
        <v>12</v>
      </c>
      <c r="C23" s="28">
        <v>19283749.68</v>
      </c>
      <c r="D23" s="122"/>
      <c r="E23" s="83"/>
      <c r="F23" s="793"/>
      <c r="I23" s="149"/>
    </row>
    <row r="24" spans="1:16" s="53" customFormat="1" ht="12.75" customHeight="1" x14ac:dyDescent="0.25">
      <c r="A24" s="27" t="s">
        <v>13</v>
      </c>
      <c r="B24" s="28" t="s">
        <v>14</v>
      </c>
      <c r="C24" s="28">
        <v>3709104.44</v>
      </c>
      <c r="D24" s="122"/>
      <c r="E24" s="83"/>
      <c r="F24" s="793"/>
      <c r="I24" s="149"/>
    </row>
    <row r="25" spans="1:16" s="53" customFormat="1" ht="12.75" customHeight="1" x14ac:dyDescent="0.25">
      <c r="A25" s="27" t="s">
        <v>15</v>
      </c>
      <c r="B25" s="28" t="s">
        <v>16</v>
      </c>
      <c r="C25" s="28">
        <v>1</v>
      </c>
      <c r="D25" s="122"/>
      <c r="E25" s="83"/>
      <c r="F25" s="793"/>
      <c r="I25" s="149"/>
    </row>
    <row r="26" spans="1:16" s="52" customFormat="1" ht="12.75" customHeight="1" x14ac:dyDescent="0.25">
      <c r="A26" s="27" t="s">
        <v>17</v>
      </c>
      <c r="B26" s="28" t="s">
        <v>18</v>
      </c>
      <c r="C26" s="28">
        <v>1856016</v>
      </c>
      <c r="D26" s="122"/>
      <c r="E26" s="83"/>
      <c r="F26" s="793"/>
      <c r="I26" s="149"/>
    </row>
    <row r="27" spans="1:16" s="53" customFormat="1" ht="12.75" customHeight="1" x14ac:dyDescent="0.25">
      <c r="A27" s="27" t="s">
        <v>19</v>
      </c>
      <c r="B27" s="28" t="s">
        <v>20</v>
      </c>
      <c r="C27" s="28">
        <v>498496.58</v>
      </c>
      <c r="D27" s="122"/>
      <c r="E27" s="83"/>
      <c r="F27" s="735"/>
      <c r="I27" s="149"/>
    </row>
    <row r="28" spans="1:16" s="53" customFormat="1" ht="12.75" customHeight="1" x14ac:dyDescent="0.25">
      <c r="A28" s="39" t="s">
        <v>21</v>
      </c>
      <c r="B28" s="40" t="s">
        <v>22</v>
      </c>
      <c r="C28" s="40">
        <f>SUM(C29:C34)</f>
        <v>68792818.709999993</v>
      </c>
      <c r="D28" s="122"/>
      <c r="E28" s="83"/>
      <c r="F28" s="735"/>
      <c r="I28" s="149"/>
    </row>
    <row r="29" spans="1:16" s="52" customFormat="1" ht="12.75" customHeight="1" x14ac:dyDescent="0.25">
      <c r="A29" s="27" t="s">
        <v>23</v>
      </c>
      <c r="B29" s="28" t="s">
        <v>24</v>
      </c>
      <c r="C29" s="28">
        <v>57632679.07</v>
      </c>
      <c r="D29" s="122"/>
      <c r="E29" s="83"/>
      <c r="F29" s="794"/>
      <c r="G29" s="27"/>
      <c r="H29" s="27"/>
      <c r="I29" s="149"/>
    </row>
    <row r="30" spans="1:16" s="53" customFormat="1" ht="12.75" customHeight="1" x14ac:dyDescent="0.25">
      <c r="A30" s="27" t="s">
        <v>25</v>
      </c>
      <c r="B30" s="28" t="s">
        <v>26</v>
      </c>
      <c r="C30" s="28">
        <v>9574409.8699999992</v>
      </c>
      <c r="D30" s="122"/>
      <c r="E30" s="83"/>
      <c r="F30" s="793"/>
      <c r="I30" s="149"/>
    </row>
    <row r="31" spans="1:16" s="53" customFormat="1" ht="12.75" customHeight="1" x14ac:dyDescent="0.25">
      <c r="A31" s="27" t="s">
        <v>27</v>
      </c>
      <c r="B31" s="28" t="s">
        <v>28</v>
      </c>
      <c r="C31" s="28">
        <v>1585726.77</v>
      </c>
      <c r="D31" s="122"/>
      <c r="E31" s="83"/>
      <c r="F31" s="793"/>
      <c r="I31" s="149"/>
    </row>
    <row r="32" spans="1:16" s="53" customFormat="1" ht="12.75" customHeight="1" x14ac:dyDescent="0.25">
      <c r="A32" s="27" t="s">
        <v>29</v>
      </c>
      <c r="B32" s="28" t="s">
        <v>30</v>
      </c>
      <c r="C32" s="28">
        <v>1</v>
      </c>
      <c r="D32" s="122"/>
      <c r="E32" s="83"/>
      <c r="F32" s="793"/>
      <c r="I32" s="149"/>
    </row>
    <row r="33" spans="1:11" s="52" customFormat="1" ht="12.75" customHeight="1" x14ac:dyDescent="0.25">
      <c r="A33" s="27" t="s">
        <v>31</v>
      </c>
      <c r="B33" s="28" t="s">
        <v>32</v>
      </c>
      <c r="C33" s="28">
        <v>1</v>
      </c>
      <c r="D33" s="122"/>
      <c r="E33" s="83"/>
      <c r="F33" s="793"/>
      <c r="I33" s="149"/>
    </row>
    <row r="34" spans="1:11" s="53" customFormat="1" ht="12.75" customHeight="1" x14ac:dyDescent="0.25">
      <c r="A34" s="27" t="s">
        <v>33</v>
      </c>
      <c r="B34" s="28" t="s">
        <v>34</v>
      </c>
      <c r="C34" s="28">
        <v>1</v>
      </c>
      <c r="D34" s="122"/>
      <c r="E34" s="83"/>
      <c r="F34" s="735"/>
      <c r="I34" s="149"/>
    </row>
    <row r="35" spans="1:11" s="53" customFormat="1" ht="12.75" customHeight="1" x14ac:dyDescent="0.25">
      <c r="A35" s="39" t="s">
        <v>35</v>
      </c>
      <c r="B35" s="40" t="s">
        <v>36</v>
      </c>
      <c r="C35" s="40">
        <f>SUM(C36:C41)</f>
        <v>87950742.570000008</v>
      </c>
      <c r="D35" s="122"/>
      <c r="E35" s="83"/>
      <c r="F35" s="735"/>
      <c r="I35" s="149"/>
    </row>
    <row r="36" spans="1:11" s="52" customFormat="1" ht="12.75" customHeight="1" x14ac:dyDescent="0.25">
      <c r="A36" s="27" t="s">
        <v>37</v>
      </c>
      <c r="B36" s="28" t="s">
        <v>38</v>
      </c>
      <c r="C36" s="28">
        <v>71927800.010000005</v>
      </c>
      <c r="D36" s="122"/>
      <c r="E36" s="83"/>
      <c r="F36" s="793"/>
      <c r="I36" s="149"/>
    </row>
    <row r="37" spans="1:11" s="53" customFormat="1" ht="12.75" customHeight="1" x14ac:dyDescent="0.25">
      <c r="A37" s="27" t="s">
        <v>39</v>
      </c>
      <c r="B37" s="28" t="s">
        <v>40</v>
      </c>
      <c r="C37" s="28">
        <v>11281397.16</v>
      </c>
      <c r="D37" s="122"/>
      <c r="E37" s="83"/>
      <c r="F37" s="793"/>
      <c r="I37" s="149"/>
    </row>
    <row r="38" spans="1:11" s="53" customFormat="1" ht="12.75" customHeight="1" x14ac:dyDescent="0.25">
      <c r="A38" s="27" t="s">
        <v>41</v>
      </c>
      <c r="B38" s="28" t="s">
        <v>42</v>
      </c>
      <c r="C38" s="28">
        <v>2214441.4</v>
      </c>
      <c r="D38" s="122"/>
      <c r="E38" s="83"/>
      <c r="F38" s="793"/>
      <c r="I38" s="149"/>
    </row>
    <row r="39" spans="1:11" s="53" customFormat="1" ht="12.75" customHeight="1" x14ac:dyDescent="0.25">
      <c r="A39" s="27" t="s">
        <v>43</v>
      </c>
      <c r="B39" s="28" t="s">
        <v>44</v>
      </c>
      <c r="C39" s="28">
        <v>1</v>
      </c>
      <c r="D39" s="122"/>
      <c r="E39" s="83"/>
      <c r="F39" s="793"/>
      <c r="I39" s="149"/>
    </row>
    <row r="40" spans="1:11" s="52" customFormat="1" ht="12.75" customHeight="1" x14ac:dyDescent="0.25">
      <c r="A40" s="27" t="s">
        <v>45</v>
      </c>
      <c r="B40" s="28" t="s">
        <v>46</v>
      </c>
      <c r="C40" s="28">
        <v>2527102</v>
      </c>
      <c r="D40" s="122"/>
      <c r="E40" s="83"/>
      <c r="F40" s="793"/>
      <c r="I40" s="149"/>
    </row>
    <row r="41" spans="1:11" s="53" customFormat="1" ht="12.75" customHeight="1" x14ac:dyDescent="0.25">
      <c r="A41" s="27" t="s">
        <v>47</v>
      </c>
      <c r="B41" s="28" t="s">
        <v>48</v>
      </c>
      <c r="C41" s="28">
        <v>1</v>
      </c>
      <c r="D41" s="122"/>
      <c r="E41" s="83"/>
      <c r="F41" s="735"/>
      <c r="I41" s="149"/>
    </row>
    <row r="42" spans="1:11" s="798" customFormat="1" ht="13.5" customHeight="1" thickBot="1" x14ac:dyDescent="0.3">
      <c r="A42" s="344"/>
      <c r="B42" s="344"/>
      <c r="C42" s="28"/>
      <c r="D42" s="795"/>
      <c r="E42" s="28"/>
      <c r="F42" s="240"/>
      <c r="G42" s="796"/>
      <c r="H42" s="796"/>
      <c r="I42" s="797"/>
      <c r="J42" s="796"/>
      <c r="K42" s="796"/>
    </row>
    <row r="43" spans="1:11" s="800" customFormat="1" ht="13.5" customHeight="1" thickBot="1" x14ac:dyDescent="0.3">
      <c r="A43" s="1290" t="s">
        <v>49</v>
      </c>
      <c r="B43" s="1291"/>
      <c r="C43" s="56">
        <f>C44+C46+C49+C51+C53+C55+C57</f>
        <v>557550</v>
      </c>
      <c r="D43" s="799"/>
      <c r="F43" s="801"/>
      <c r="I43" s="802"/>
    </row>
    <row r="44" spans="1:11" s="804" customFormat="1" ht="13.5" customHeight="1" x14ac:dyDescent="0.25">
      <c r="A44" s="39" t="s">
        <v>50</v>
      </c>
      <c r="B44" s="299" t="s">
        <v>51</v>
      </c>
      <c r="C44" s="803">
        <f>SUM(C45)</f>
        <v>275400</v>
      </c>
      <c r="D44" s="128"/>
      <c r="E44" s="128"/>
      <c r="F44" s="726"/>
      <c r="I44" s="805"/>
    </row>
    <row r="45" spans="1:11" s="27" customFormat="1" ht="13.5" customHeight="1" x14ac:dyDescent="0.25">
      <c r="A45" s="27" t="s">
        <v>52</v>
      </c>
      <c r="B45" s="52" t="s">
        <v>53</v>
      </c>
      <c r="C45" s="28">
        <v>275400</v>
      </c>
      <c r="D45" s="165"/>
      <c r="E45" s="40"/>
      <c r="F45" s="794"/>
      <c r="G45" s="28"/>
      <c r="I45" s="123"/>
    </row>
    <row r="46" spans="1:11" s="27" customFormat="1" ht="13.5" customHeight="1" x14ac:dyDescent="0.25">
      <c r="A46" s="39" t="s">
        <v>54</v>
      </c>
      <c r="B46" s="68" t="s">
        <v>55</v>
      </c>
      <c r="C46" s="40">
        <f>SUM(C47:C48)</f>
        <v>86200</v>
      </c>
      <c r="D46" s="165"/>
      <c r="E46" s="40"/>
      <c r="F46" s="794"/>
      <c r="G46" s="28"/>
      <c r="I46" s="123"/>
    </row>
    <row r="47" spans="1:11" s="81" customFormat="1" ht="13.5" customHeight="1" x14ac:dyDescent="0.25">
      <c r="A47" s="27" t="s">
        <v>321</v>
      </c>
      <c r="B47" s="75" t="s">
        <v>322</v>
      </c>
      <c r="C47" s="28">
        <v>50600</v>
      </c>
      <c r="E47" s="40"/>
      <c r="F47" s="165"/>
      <c r="G47" s="95"/>
    </row>
    <row r="48" spans="1:11" s="27" customFormat="1" ht="13.5" customHeight="1" x14ac:dyDescent="0.25">
      <c r="A48" s="27" t="s">
        <v>56</v>
      </c>
      <c r="B48" s="52" t="s">
        <v>57</v>
      </c>
      <c r="C48" s="28">
        <v>35600</v>
      </c>
      <c r="D48" s="122"/>
      <c r="E48" s="40"/>
      <c r="F48" s="794"/>
      <c r="G48" s="28"/>
      <c r="I48" s="123"/>
    </row>
    <row r="49" spans="1:9" s="27" customFormat="1" ht="13.5" customHeight="1" x14ac:dyDescent="0.25">
      <c r="A49" s="39" t="s">
        <v>58</v>
      </c>
      <c r="B49" s="68" t="s">
        <v>59</v>
      </c>
      <c r="C49" s="40">
        <f>SUM(C50)</f>
        <v>45200</v>
      </c>
      <c r="D49" s="122"/>
      <c r="E49" s="40"/>
      <c r="F49" s="794"/>
      <c r="G49" s="28"/>
      <c r="I49" s="123"/>
    </row>
    <row r="50" spans="1:9" s="52" customFormat="1" ht="13.5" customHeight="1" x14ac:dyDescent="0.25">
      <c r="A50" s="27" t="s">
        <v>60</v>
      </c>
      <c r="B50" s="69" t="s">
        <v>61</v>
      </c>
      <c r="C50" s="28">
        <v>45200</v>
      </c>
      <c r="D50" s="82"/>
      <c r="E50" s="83"/>
      <c r="F50" s="726"/>
      <c r="G50" s="28"/>
      <c r="H50" s="27"/>
      <c r="I50" s="149"/>
    </row>
    <row r="51" spans="1:9" s="52" customFormat="1" ht="13.5" customHeight="1" x14ac:dyDescent="0.25">
      <c r="A51" s="39" t="s">
        <v>62</v>
      </c>
      <c r="B51" s="83" t="s">
        <v>63</v>
      </c>
      <c r="C51" s="40">
        <f>SUM(C52)</f>
        <v>10000</v>
      </c>
      <c r="D51" s="82"/>
      <c r="E51" s="83"/>
      <c r="F51" s="726"/>
      <c r="G51" s="28"/>
      <c r="H51" s="27"/>
      <c r="I51" s="149"/>
    </row>
    <row r="52" spans="1:9" s="67" customFormat="1" ht="13" x14ac:dyDescent="0.25">
      <c r="A52" s="27" t="s">
        <v>64</v>
      </c>
      <c r="B52" s="52" t="s">
        <v>65</v>
      </c>
      <c r="C52" s="28">
        <v>10000</v>
      </c>
      <c r="D52" s="105"/>
      <c r="E52" s="105"/>
      <c r="F52" s="735"/>
      <c r="I52" s="806"/>
    </row>
    <row r="53" spans="1:9" s="67" customFormat="1" ht="13" x14ac:dyDescent="0.25">
      <c r="A53" s="68" t="s">
        <v>66</v>
      </c>
      <c r="B53" s="68" t="s">
        <v>154</v>
      </c>
      <c r="C53" s="40">
        <f>SUM(C54)</f>
        <v>6550</v>
      </c>
      <c r="D53" s="105"/>
      <c r="E53" s="105"/>
      <c r="F53" s="735"/>
      <c r="I53" s="806"/>
    </row>
    <row r="54" spans="1:9" s="52" customFormat="1" ht="13.5" customHeight="1" x14ac:dyDescent="0.25">
      <c r="A54" s="52" t="s">
        <v>68</v>
      </c>
      <c r="B54" s="69" t="s">
        <v>405</v>
      </c>
      <c r="C54" s="28">
        <v>6550</v>
      </c>
      <c r="D54" s="82"/>
      <c r="E54" s="83"/>
      <c r="F54" s="726"/>
      <c r="H54" s="27"/>
      <c r="I54" s="149"/>
    </row>
    <row r="55" spans="1:9" s="52" customFormat="1" ht="13.5" customHeight="1" x14ac:dyDescent="0.25">
      <c r="A55" s="68" t="s">
        <v>78</v>
      </c>
      <c r="B55" s="83" t="s">
        <v>79</v>
      </c>
      <c r="C55" s="40">
        <f>SUM(C56)</f>
        <v>32500</v>
      </c>
      <c r="D55" s="82"/>
      <c r="E55" s="83"/>
      <c r="F55" s="726"/>
      <c r="G55" s="28"/>
      <c r="H55" s="27"/>
      <c r="I55" s="149"/>
    </row>
    <row r="56" spans="1:9" s="52" customFormat="1" ht="13.5" customHeight="1" x14ac:dyDescent="0.25">
      <c r="A56" s="52" t="s">
        <v>82</v>
      </c>
      <c r="B56" s="69" t="s">
        <v>83</v>
      </c>
      <c r="C56" s="28">
        <v>32500</v>
      </c>
      <c r="D56" s="82"/>
      <c r="E56" s="83"/>
      <c r="F56" s="726"/>
      <c r="G56" s="28"/>
      <c r="H56" s="27"/>
      <c r="I56" s="149"/>
    </row>
    <row r="57" spans="1:9" s="52" customFormat="1" ht="13.5" customHeight="1" x14ac:dyDescent="0.25">
      <c r="A57" s="68" t="s">
        <v>84</v>
      </c>
      <c r="B57" s="83" t="s">
        <v>273</v>
      </c>
      <c r="C57" s="40">
        <f>SUM(C58:C60)</f>
        <v>101700</v>
      </c>
      <c r="D57" s="82"/>
      <c r="E57" s="83"/>
      <c r="F57" s="726"/>
      <c r="G57" s="28"/>
      <c r="H57" s="27"/>
      <c r="I57" s="149"/>
    </row>
    <row r="58" spans="1:9" s="52" customFormat="1" ht="13.5" customHeight="1" x14ac:dyDescent="0.25">
      <c r="A58" s="52" t="s">
        <v>86</v>
      </c>
      <c r="B58" s="69" t="s">
        <v>87</v>
      </c>
      <c r="C58" s="28">
        <v>85950</v>
      </c>
      <c r="D58" s="82"/>
      <c r="E58" s="83"/>
      <c r="F58" s="726"/>
      <c r="G58" s="28"/>
      <c r="H58" s="27"/>
      <c r="I58" s="149"/>
    </row>
    <row r="59" spans="1:9" s="52" customFormat="1" ht="13.5" customHeight="1" x14ac:dyDescent="0.25">
      <c r="A59" s="52" t="s">
        <v>88</v>
      </c>
      <c r="B59" s="69" t="s">
        <v>89</v>
      </c>
      <c r="C59" s="28">
        <v>2550</v>
      </c>
      <c r="D59" s="82"/>
      <c r="E59" s="83"/>
      <c r="F59" s="807"/>
      <c r="G59" s="28"/>
      <c r="H59" s="107"/>
      <c r="I59" s="149"/>
    </row>
    <row r="60" spans="1:9" s="800" customFormat="1" ht="13.5" customHeight="1" x14ac:dyDescent="0.25">
      <c r="A60" s="52" t="s">
        <v>90</v>
      </c>
      <c r="B60" s="69" t="s">
        <v>273</v>
      </c>
      <c r="C60" s="28">
        <v>13200</v>
      </c>
      <c r="D60" s="156"/>
      <c r="E60" s="808"/>
      <c r="F60" s="240"/>
      <c r="I60" s="802"/>
    </row>
    <row r="61" spans="1:9" s="800" customFormat="1" ht="13.5" customHeight="1" thickBot="1" x14ac:dyDescent="0.3">
      <c r="A61" s="52"/>
      <c r="B61" s="69"/>
      <c r="C61" s="69"/>
      <c r="D61" s="799"/>
      <c r="E61" s="808"/>
      <c r="F61" s="240"/>
      <c r="I61" s="802"/>
    </row>
    <row r="62" spans="1:9" s="800" customFormat="1" ht="13.5" customHeight="1" thickBot="1" x14ac:dyDescent="0.3">
      <c r="A62" s="1274" t="s">
        <v>93</v>
      </c>
      <c r="B62" s="1275"/>
      <c r="C62" s="87">
        <f>C63+C65+C67+C70+C73+C75</f>
        <v>1042150</v>
      </c>
      <c r="D62" s="799"/>
      <c r="F62" s="801"/>
      <c r="I62" s="802"/>
    </row>
    <row r="63" spans="1:9" s="804" customFormat="1" ht="13.5" customHeight="1" x14ac:dyDescent="0.25">
      <c r="A63" s="39" t="s">
        <v>94</v>
      </c>
      <c r="B63" s="299" t="s">
        <v>95</v>
      </c>
      <c r="C63" s="803">
        <f>SUM(C64)</f>
        <v>110000</v>
      </c>
      <c r="D63" s="128"/>
      <c r="E63" s="128"/>
      <c r="F63" s="726"/>
      <c r="I63" s="805"/>
    </row>
    <row r="64" spans="1:9" s="52" customFormat="1" ht="13.5" customHeight="1" x14ac:dyDescent="0.25">
      <c r="A64" s="27" t="s">
        <v>98</v>
      </c>
      <c r="B64" s="27" t="s">
        <v>99</v>
      </c>
      <c r="C64" s="28">
        <v>110000</v>
      </c>
      <c r="D64" s="124"/>
      <c r="E64" s="83"/>
      <c r="F64" s="726"/>
      <c r="G64" s="28"/>
      <c r="H64" s="27"/>
      <c r="I64" s="149"/>
    </row>
    <row r="65" spans="1:11" s="52" customFormat="1" ht="13.5" customHeight="1" x14ac:dyDescent="0.25">
      <c r="A65" s="39" t="s">
        <v>158</v>
      </c>
      <c r="B65" s="39" t="s">
        <v>101</v>
      </c>
      <c r="C65" s="40">
        <f>SUM(C66)</f>
        <v>68500</v>
      </c>
      <c r="D65" s="124"/>
      <c r="E65" s="83"/>
      <c r="F65" s="726"/>
      <c r="G65" s="28"/>
      <c r="H65" s="27"/>
      <c r="I65" s="149"/>
    </row>
    <row r="66" spans="1:11" s="80" customFormat="1" ht="13" x14ac:dyDescent="0.25">
      <c r="A66" s="27" t="s">
        <v>104</v>
      </c>
      <c r="B66" s="27" t="s">
        <v>105</v>
      </c>
      <c r="C66" s="28">
        <v>68500</v>
      </c>
      <c r="D66" s="40"/>
      <c r="E66" s="161"/>
      <c r="F66" s="794"/>
      <c r="I66" s="809"/>
    </row>
    <row r="67" spans="1:11" s="80" customFormat="1" ht="13" x14ac:dyDescent="0.25">
      <c r="A67" s="39" t="s">
        <v>106</v>
      </c>
      <c r="B67" s="39" t="s">
        <v>107</v>
      </c>
      <c r="C67" s="40">
        <f>SUM(C68:C69)</f>
        <v>22500</v>
      </c>
      <c r="D67" s="40"/>
      <c r="E67" s="161"/>
      <c r="F67" s="794"/>
      <c r="I67" s="809"/>
    </row>
    <row r="68" spans="1:11" s="80" customFormat="1" ht="13" x14ac:dyDescent="0.25">
      <c r="A68" s="27" t="s">
        <v>108</v>
      </c>
      <c r="B68" s="89" t="s">
        <v>109</v>
      </c>
      <c r="C68" s="28">
        <v>2500</v>
      </c>
      <c r="D68" s="28"/>
      <c r="E68" s="161"/>
      <c r="F68" s="794"/>
      <c r="I68" s="809"/>
    </row>
    <row r="69" spans="1:11" s="80" customFormat="1" ht="13" x14ac:dyDescent="0.25">
      <c r="A69" s="27" t="s">
        <v>238</v>
      </c>
      <c r="B69" s="28" t="s">
        <v>111</v>
      </c>
      <c r="C69" s="28">
        <v>20000</v>
      </c>
      <c r="D69" s="28"/>
      <c r="E69" s="161"/>
      <c r="F69" s="794"/>
      <c r="I69" s="809"/>
    </row>
    <row r="70" spans="1:11" s="80" customFormat="1" ht="13" x14ac:dyDescent="0.25">
      <c r="A70" s="39" t="s">
        <v>112</v>
      </c>
      <c r="B70" s="40" t="s">
        <v>113</v>
      </c>
      <c r="C70" s="40">
        <f>SUM(C71:C72)</f>
        <v>65500</v>
      </c>
      <c r="D70" s="28"/>
      <c r="E70" s="161"/>
      <c r="F70" s="794"/>
      <c r="I70" s="809"/>
    </row>
    <row r="71" spans="1:11" s="80" customFormat="1" ht="13" x14ac:dyDescent="0.25">
      <c r="A71" s="27" t="s">
        <v>114</v>
      </c>
      <c r="B71" s="27" t="s">
        <v>115</v>
      </c>
      <c r="C71" s="28">
        <v>60500</v>
      </c>
      <c r="D71" s="28"/>
      <c r="E71" s="161"/>
      <c r="F71" s="794"/>
      <c r="I71" s="809"/>
    </row>
    <row r="72" spans="1:11" s="80" customFormat="1" ht="13" x14ac:dyDescent="0.25">
      <c r="A72" s="27" t="s">
        <v>277</v>
      </c>
      <c r="B72" s="28" t="s">
        <v>278</v>
      </c>
      <c r="C72" s="28">
        <v>5000</v>
      </c>
      <c r="D72" s="83"/>
      <c r="E72" s="230"/>
      <c r="F72" s="794"/>
      <c r="I72" s="809"/>
    </row>
    <row r="73" spans="1:11" s="80" customFormat="1" ht="13" x14ac:dyDescent="0.25">
      <c r="A73" s="39" t="s">
        <v>279</v>
      </c>
      <c r="B73" s="39" t="s">
        <v>117</v>
      </c>
      <c r="C73" s="40">
        <f>SUM(C74)</f>
        <v>7850</v>
      </c>
      <c r="D73" s="83"/>
      <c r="E73" s="230"/>
      <c r="F73" s="794"/>
      <c r="I73" s="809"/>
    </row>
    <row r="74" spans="1:11" s="80" customFormat="1" ht="13" x14ac:dyDescent="0.25">
      <c r="A74" s="27" t="s">
        <v>118</v>
      </c>
      <c r="B74" s="27" t="s">
        <v>117</v>
      </c>
      <c r="C74" s="28">
        <v>7850</v>
      </c>
      <c r="D74" s="40"/>
      <c r="E74" s="161"/>
      <c r="F74" s="794"/>
      <c r="I74" s="809"/>
    </row>
    <row r="75" spans="1:11" s="80" customFormat="1" ht="13" x14ac:dyDescent="0.25">
      <c r="A75" s="39" t="s">
        <v>119</v>
      </c>
      <c r="B75" s="40" t="s">
        <v>122</v>
      </c>
      <c r="C75" s="40">
        <f>SUM(C76:C80)</f>
        <v>767800</v>
      </c>
      <c r="D75" s="40"/>
      <c r="E75" s="161"/>
      <c r="F75" s="794"/>
      <c r="I75" s="809"/>
    </row>
    <row r="76" spans="1:11" s="67" customFormat="1" ht="13" x14ac:dyDescent="0.25">
      <c r="A76" s="27" t="s">
        <v>121</v>
      </c>
      <c r="B76" s="28" t="s">
        <v>122</v>
      </c>
      <c r="C76" s="28">
        <v>25500</v>
      </c>
      <c r="D76" s="82"/>
      <c r="E76" s="83"/>
      <c r="F76" s="793"/>
      <c r="G76" s="28"/>
      <c r="H76" s="28"/>
      <c r="I76" s="149"/>
      <c r="J76" s="52"/>
      <c r="K76" s="52"/>
    </row>
    <row r="77" spans="1:11" s="67" customFormat="1" ht="13" x14ac:dyDescent="0.25">
      <c r="A77" s="27" t="s">
        <v>123</v>
      </c>
      <c r="B77" s="28" t="s">
        <v>124</v>
      </c>
      <c r="C77" s="28">
        <v>42300</v>
      </c>
      <c r="D77" s="28"/>
      <c r="E77" s="161"/>
      <c r="F77" s="794"/>
      <c r="I77" s="806"/>
    </row>
    <row r="78" spans="1:11" s="52" customFormat="1" ht="13.5" customHeight="1" x14ac:dyDescent="0.25">
      <c r="A78" s="52" t="s">
        <v>164</v>
      </c>
      <c r="B78" s="28" t="s">
        <v>165</v>
      </c>
      <c r="C78" s="28">
        <v>5500</v>
      </c>
      <c r="D78" s="784"/>
      <c r="E78" s="784"/>
      <c r="F78" s="240"/>
      <c r="G78" s="788"/>
      <c r="H78" s="788"/>
      <c r="I78" s="789"/>
      <c r="J78" s="788"/>
      <c r="K78" s="788"/>
    </row>
    <row r="79" spans="1:11" s="52" customFormat="1" ht="13.5" customHeight="1" x14ac:dyDescent="0.25">
      <c r="A79" s="27" t="s">
        <v>125</v>
      </c>
      <c r="B79" s="81" t="s">
        <v>166</v>
      </c>
      <c r="C79" s="76">
        <v>29500</v>
      </c>
      <c r="D79" s="784"/>
      <c r="E79" s="784"/>
      <c r="F79" s="240"/>
      <c r="G79" s="788"/>
      <c r="H79" s="788"/>
      <c r="I79" s="789"/>
      <c r="J79" s="788"/>
      <c r="K79" s="788"/>
    </row>
    <row r="80" spans="1:11" s="788" customFormat="1" ht="13.5" customHeight="1" x14ac:dyDescent="0.25">
      <c r="A80" s="27" t="s">
        <v>127</v>
      </c>
      <c r="B80" s="28" t="s">
        <v>120</v>
      </c>
      <c r="C80" s="28">
        <v>665000</v>
      </c>
      <c r="D80" s="28"/>
      <c r="E80" s="161"/>
      <c r="F80" s="794"/>
      <c r="G80" s="67"/>
      <c r="H80" s="67"/>
      <c r="I80" s="806"/>
      <c r="J80" s="67"/>
      <c r="K80" s="67"/>
    </row>
    <row r="81" spans="1:11" s="788" customFormat="1" ht="13.5" customHeight="1" thickBot="1" x14ac:dyDescent="0.3">
      <c r="A81" s="27"/>
      <c r="B81" s="27"/>
      <c r="C81" s="28"/>
      <c r="D81" s="784"/>
      <c r="E81" s="784"/>
      <c r="F81" s="240"/>
      <c r="I81" s="789"/>
    </row>
    <row r="82" spans="1:11" s="126" customFormat="1" ht="13.5" customHeight="1" thickBot="1" x14ac:dyDescent="0.3">
      <c r="A82" s="1276" t="s">
        <v>128</v>
      </c>
      <c r="B82" s="1277"/>
      <c r="C82" s="92">
        <f>C83+C85</f>
        <v>865800</v>
      </c>
      <c r="D82" s="810"/>
      <c r="E82" s="410"/>
      <c r="F82" s="768"/>
      <c r="I82" s="127"/>
    </row>
    <row r="83" spans="1:11" s="349" customFormat="1" ht="13.5" customHeight="1" x14ac:dyDescent="0.25">
      <c r="A83" s="39" t="s">
        <v>249</v>
      </c>
      <c r="B83" s="39" t="s">
        <v>250</v>
      </c>
      <c r="C83" s="58">
        <f>SUM(C84)</f>
        <v>700000</v>
      </c>
      <c r="D83" s="811"/>
      <c r="E83" s="812"/>
      <c r="F83" s="813"/>
      <c r="I83" s="814"/>
    </row>
    <row r="84" spans="1:11" s="816" customFormat="1" ht="13.5" customHeight="1" x14ac:dyDescent="0.25">
      <c r="A84" s="27" t="s">
        <v>704</v>
      </c>
      <c r="B84" s="27" t="s">
        <v>705</v>
      </c>
      <c r="C84" s="28">
        <v>700000</v>
      </c>
      <c r="D84" s="728"/>
      <c r="E84" s="815"/>
      <c r="F84" s="768"/>
      <c r="G84" s="27"/>
      <c r="H84" s="27"/>
      <c r="I84" s="123"/>
      <c r="J84" s="27"/>
      <c r="K84" s="27"/>
    </row>
    <row r="85" spans="1:11" s="816" customFormat="1" ht="13.5" customHeight="1" x14ac:dyDescent="0.25">
      <c r="A85" s="39" t="s">
        <v>129</v>
      </c>
      <c r="B85" s="39" t="s">
        <v>130</v>
      </c>
      <c r="C85" s="40">
        <f>SUM(C86)</f>
        <v>165800</v>
      </c>
      <c r="D85" s="728"/>
      <c r="E85" s="815"/>
      <c r="F85" s="768"/>
      <c r="G85" s="27"/>
      <c r="H85" s="27"/>
      <c r="I85" s="123"/>
      <c r="J85" s="27"/>
      <c r="K85" s="27"/>
    </row>
    <row r="86" spans="1:11" s="816" customFormat="1" ht="13.5" customHeight="1" x14ac:dyDescent="0.25">
      <c r="A86" s="27" t="s">
        <v>706</v>
      </c>
      <c r="B86" s="27" t="s">
        <v>707</v>
      </c>
      <c r="C86" s="28">
        <v>165800</v>
      </c>
      <c r="D86" s="728"/>
      <c r="E86" s="815"/>
      <c r="F86" s="768"/>
      <c r="G86" s="27"/>
      <c r="H86" s="27"/>
      <c r="I86" s="123"/>
      <c r="J86" s="27"/>
      <c r="K86" s="27"/>
    </row>
    <row r="87" spans="1:11" s="126" customFormat="1" ht="13.5" customHeight="1" thickBot="1" x14ac:dyDescent="0.3">
      <c r="A87" s="52"/>
      <c r="B87" s="52"/>
      <c r="C87" s="342"/>
      <c r="D87" s="785"/>
      <c r="E87" s="784"/>
      <c r="F87" s="240"/>
      <c r="I87" s="127"/>
    </row>
    <row r="88" spans="1:11" s="800" customFormat="1" ht="13.5" customHeight="1" thickBot="1" x14ac:dyDescent="0.3">
      <c r="A88" s="1305" t="s">
        <v>135</v>
      </c>
      <c r="B88" s="1306"/>
      <c r="C88" s="144">
        <f>C89+C92</f>
        <v>247600</v>
      </c>
      <c r="D88" s="799"/>
      <c r="F88" s="801"/>
      <c r="I88" s="802"/>
    </row>
    <row r="89" spans="1:11" s="804" customFormat="1" ht="13.5" customHeight="1" x14ac:dyDescent="0.25">
      <c r="A89" s="68" t="s">
        <v>136</v>
      </c>
      <c r="B89" s="299" t="s">
        <v>137</v>
      </c>
      <c r="C89" s="803">
        <f>SUM(C90:C91)</f>
        <v>112600</v>
      </c>
      <c r="D89" s="128"/>
      <c r="E89" s="128"/>
      <c r="F89" s="726"/>
      <c r="I89" s="805"/>
    </row>
    <row r="90" spans="1:11" s="67" customFormat="1" ht="13" x14ac:dyDescent="0.25">
      <c r="A90" s="52" t="s">
        <v>138</v>
      </c>
      <c r="B90" s="52" t="s">
        <v>139</v>
      </c>
      <c r="C90" s="28">
        <v>90500</v>
      </c>
      <c r="D90" s="105"/>
      <c r="E90" s="105"/>
      <c r="F90" s="735"/>
      <c r="I90" s="806"/>
    </row>
    <row r="91" spans="1:11" s="67" customFormat="1" ht="14.25" customHeight="1" x14ac:dyDescent="0.25">
      <c r="A91" s="52" t="s">
        <v>140</v>
      </c>
      <c r="B91" s="52" t="s">
        <v>141</v>
      </c>
      <c r="C91" s="28">
        <v>22100</v>
      </c>
      <c r="D91" s="105"/>
      <c r="E91" s="105"/>
      <c r="G91" s="106"/>
    </row>
    <row r="92" spans="1:11" s="67" customFormat="1" ht="13" x14ac:dyDescent="0.25">
      <c r="A92" s="68" t="s">
        <v>144</v>
      </c>
      <c r="B92" s="83" t="s">
        <v>145</v>
      </c>
      <c r="C92" s="40">
        <f>SUM(C93)</f>
        <v>135000</v>
      </c>
      <c r="D92" s="105"/>
      <c r="E92" s="105"/>
      <c r="F92" s="735"/>
      <c r="I92" s="806"/>
    </row>
    <row r="93" spans="1:11" s="67" customFormat="1" ht="13" x14ac:dyDescent="0.25">
      <c r="A93" s="52" t="s">
        <v>146</v>
      </c>
      <c r="B93" s="69" t="s">
        <v>147</v>
      </c>
      <c r="C93" s="28">
        <v>135000</v>
      </c>
      <c r="D93" s="105"/>
      <c r="E93" s="105"/>
      <c r="F93" s="735"/>
      <c r="I93" s="806"/>
    </row>
    <row r="94" spans="1:11" s="67" customFormat="1" ht="13" x14ac:dyDescent="0.25">
      <c r="A94" s="52"/>
      <c r="B94" s="69"/>
      <c r="C94" s="28"/>
      <c r="D94" s="105"/>
      <c r="E94" s="105"/>
      <c r="F94" s="735"/>
      <c r="I94" s="806"/>
    </row>
    <row r="95" spans="1:11" s="763" customFormat="1" ht="13.5" customHeight="1" thickBot="1" x14ac:dyDescent="0.3">
      <c r="A95" s="783"/>
      <c r="B95" s="783"/>
      <c r="C95" s="784"/>
      <c r="D95" s="156"/>
      <c r="E95" s="157"/>
      <c r="F95" s="240"/>
      <c r="I95" s="764"/>
    </row>
    <row r="96" spans="1:11" s="126" customFormat="1" ht="13.5" customHeight="1" x14ac:dyDescent="0.25">
      <c r="A96" s="1278" t="s">
        <v>708</v>
      </c>
      <c r="B96" s="1279"/>
      <c r="C96" s="1280"/>
      <c r="D96" s="281" t="s">
        <v>1</v>
      </c>
      <c r="E96" s="282">
        <v>1302</v>
      </c>
      <c r="F96" s="240"/>
      <c r="I96" s="127"/>
    </row>
    <row r="97" spans="1:9" s="126" customFormat="1" ht="13.5" customHeight="1" thickBot="1" x14ac:dyDescent="0.3">
      <c r="A97" s="1281"/>
      <c r="B97" s="1282"/>
      <c r="C97" s="1283"/>
      <c r="D97" s="283"/>
      <c r="E97" s="817"/>
      <c r="F97" s="240"/>
      <c r="I97" s="127"/>
    </row>
    <row r="98" spans="1:9" s="126" customFormat="1" ht="13.5" customHeight="1" x14ac:dyDescent="0.25">
      <c r="A98" s="1376" t="s">
        <v>709</v>
      </c>
      <c r="B98" s="1377"/>
      <c r="C98" s="1377"/>
      <c r="D98" s="1377"/>
      <c r="E98" s="1378"/>
      <c r="F98" s="240"/>
      <c r="I98" s="127"/>
    </row>
    <row r="99" spans="1:9" s="126" customFormat="1" ht="13.5" customHeight="1" x14ac:dyDescent="0.25">
      <c r="A99" s="1379"/>
      <c r="B99" s="1380"/>
      <c r="C99" s="1380"/>
      <c r="D99" s="1380"/>
      <c r="E99" s="1381"/>
      <c r="F99" s="240"/>
      <c r="I99" s="127"/>
    </row>
    <row r="100" spans="1:9" s="126" customFormat="1" ht="13.5" customHeight="1" x14ac:dyDescent="0.25">
      <c r="A100" s="1379"/>
      <c r="B100" s="1380"/>
      <c r="C100" s="1380"/>
      <c r="D100" s="1380"/>
      <c r="E100" s="1381"/>
      <c r="F100" s="240"/>
      <c r="I100" s="127"/>
    </row>
    <row r="101" spans="1:9" s="126" customFormat="1" ht="13.5" customHeight="1" thickBot="1" x14ac:dyDescent="0.3">
      <c r="A101" s="1382"/>
      <c r="B101" s="1383"/>
      <c r="C101" s="1383"/>
      <c r="D101" s="1383"/>
      <c r="E101" s="1384"/>
      <c r="F101" s="240"/>
      <c r="I101" s="127"/>
    </row>
    <row r="102" spans="1:9" s="126" customFormat="1" ht="13.5" customHeight="1" x14ac:dyDescent="0.25">
      <c r="A102" s="774" t="s">
        <v>398</v>
      </c>
      <c r="B102" s="373"/>
      <c r="C102" s="125"/>
      <c r="D102" s="786"/>
      <c r="E102" s="818"/>
      <c r="F102" s="240"/>
      <c r="I102" s="127"/>
    </row>
    <row r="103" spans="1:9" s="126" customFormat="1" ht="13.5" customHeight="1" x14ac:dyDescent="0.25">
      <c r="A103" s="774" t="s">
        <v>1092</v>
      </c>
      <c r="B103" s="373"/>
      <c r="C103" s="125"/>
      <c r="D103" s="786"/>
      <c r="E103" s="818"/>
      <c r="F103" s="240"/>
      <c r="I103" s="127"/>
    </row>
    <row r="104" spans="1:9" s="126" customFormat="1" ht="13.5" customHeight="1" x14ac:dyDescent="0.25">
      <c r="A104" s="774" t="s">
        <v>1093</v>
      </c>
      <c r="B104" s="373"/>
      <c r="C104" s="125"/>
      <c r="D104" s="786"/>
      <c r="E104" s="818"/>
      <c r="F104" s="240"/>
      <c r="I104" s="127"/>
    </row>
    <row r="105" spans="1:9" s="126" customFormat="1" ht="13.5" customHeight="1" thickBot="1" x14ac:dyDescent="0.3">
      <c r="A105" s="774" t="s">
        <v>311</v>
      </c>
      <c r="B105" s="373"/>
      <c r="C105" s="125"/>
      <c r="D105" s="786"/>
      <c r="E105" s="818"/>
      <c r="F105" s="240"/>
      <c r="I105" s="127"/>
    </row>
    <row r="106" spans="1:9" s="126" customFormat="1" ht="13.5" customHeight="1" thickBot="1" x14ac:dyDescent="0.3">
      <c r="A106" s="34" t="s">
        <v>312</v>
      </c>
      <c r="B106" s="35"/>
      <c r="C106" s="36"/>
      <c r="D106" s="819"/>
      <c r="E106" s="37">
        <f>(C108+C121+C135)</f>
        <v>971360</v>
      </c>
      <c r="F106" s="240"/>
      <c r="I106" s="127"/>
    </row>
    <row r="107" spans="1:9" s="126" customFormat="1" ht="13.5" customHeight="1" thickBot="1" x14ac:dyDescent="0.3">
      <c r="A107" s="783"/>
      <c r="B107" s="783"/>
      <c r="C107" s="820"/>
      <c r="D107" s="820"/>
      <c r="E107" s="820"/>
      <c r="F107" s="240"/>
      <c r="I107" s="127"/>
    </row>
    <row r="108" spans="1:9" s="126" customFormat="1" ht="13.5" customHeight="1" thickBot="1" x14ac:dyDescent="0.3">
      <c r="A108" s="1290" t="s">
        <v>49</v>
      </c>
      <c r="B108" s="1291"/>
      <c r="C108" s="56">
        <f>C109+C111+C113+C115+C117</f>
        <v>145850</v>
      </c>
      <c r="D108" s="820"/>
      <c r="E108" s="820"/>
      <c r="F108" s="240"/>
      <c r="I108" s="127"/>
    </row>
    <row r="109" spans="1:9" s="126" customFormat="1" ht="13.5" customHeight="1" x14ac:dyDescent="0.25">
      <c r="A109" s="39" t="s">
        <v>50</v>
      </c>
      <c r="B109" s="299" t="s">
        <v>51</v>
      </c>
      <c r="C109" s="803">
        <f>SUM(C110)</f>
        <v>15750</v>
      </c>
      <c r="D109" s="820"/>
      <c r="E109" s="820"/>
      <c r="F109" s="240"/>
      <c r="I109" s="127"/>
    </row>
    <row r="110" spans="1:9" s="126" customFormat="1" ht="13.5" customHeight="1" x14ac:dyDescent="0.25">
      <c r="A110" s="27" t="s">
        <v>52</v>
      </c>
      <c r="B110" s="52" t="s">
        <v>53</v>
      </c>
      <c r="C110" s="28">
        <v>15750</v>
      </c>
      <c r="D110" s="820"/>
      <c r="E110" s="820"/>
      <c r="F110" s="240"/>
      <c r="I110" s="127"/>
    </row>
    <row r="111" spans="1:9" s="126" customFormat="1" ht="13.5" customHeight="1" x14ac:dyDescent="0.25">
      <c r="A111" s="39" t="s">
        <v>58</v>
      </c>
      <c r="B111" s="68" t="s">
        <v>59</v>
      </c>
      <c r="C111" s="40">
        <f>SUM(C112)</f>
        <v>30250</v>
      </c>
      <c r="D111" s="820"/>
      <c r="E111" s="820"/>
      <c r="F111" s="240"/>
      <c r="I111" s="127"/>
    </row>
    <row r="112" spans="1:9" s="126" customFormat="1" ht="13.5" customHeight="1" x14ac:dyDescent="0.25">
      <c r="A112" s="27" t="s">
        <v>60</v>
      </c>
      <c r="B112" s="69" t="s">
        <v>61</v>
      </c>
      <c r="C112" s="28">
        <v>30250</v>
      </c>
      <c r="D112" s="820"/>
      <c r="E112" s="820"/>
      <c r="F112" s="240"/>
      <c r="I112" s="127"/>
    </row>
    <row r="113" spans="1:9" s="126" customFormat="1" ht="13.5" customHeight="1" x14ac:dyDescent="0.25">
      <c r="A113" s="68" t="s">
        <v>66</v>
      </c>
      <c r="B113" s="77" t="s">
        <v>67</v>
      </c>
      <c r="C113" s="40">
        <f>SUM(C114:C114)</f>
        <v>35500</v>
      </c>
      <c r="D113" s="820"/>
      <c r="E113" s="820"/>
      <c r="F113" s="240"/>
      <c r="I113" s="127"/>
    </row>
    <row r="114" spans="1:9" s="126" customFormat="1" ht="13.5" customHeight="1" x14ac:dyDescent="0.25">
      <c r="A114" s="27" t="s">
        <v>156</v>
      </c>
      <c r="B114" s="81" t="s">
        <v>195</v>
      </c>
      <c r="C114" s="28">
        <v>35500</v>
      </c>
      <c r="D114" s="820"/>
      <c r="E114" s="820"/>
      <c r="F114" s="240"/>
      <c r="I114" s="127"/>
    </row>
    <row r="115" spans="1:9" s="126" customFormat="1" ht="13.5" customHeight="1" x14ac:dyDescent="0.25">
      <c r="A115" s="68" t="s">
        <v>78</v>
      </c>
      <c r="B115" s="83" t="s">
        <v>79</v>
      </c>
      <c r="C115" s="40">
        <f>SUM(C116)</f>
        <v>12800</v>
      </c>
      <c r="D115" s="820"/>
      <c r="E115" s="820"/>
      <c r="F115" s="240"/>
      <c r="I115" s="127"/>
    </row>
    <row r="116" spans="1:9" s="126" customFormat="1" ht="13.5" customHeight="1" x14ac:dyDescent="0.25">
      <c r="A116" s="52" t="s">
        <v>82</v>
      </c>
      <c r="B116" s="69" t="s">
        <v>83</v>
      </c>
      <c r="C116" s="28">
        <v>12800</v>
      </c>
      <c r="D116" s="820"/>
      <c r="E116" s="820"/>
      <c r="F116" s="240"/>
      <c r="I116" s="127"/>
    </row>
    <row r="117" spans="1:9" s="126" customFormat="1" ht="13.5" customHeight="1" x14ac:dyDescent="0.25">
      <c r="A117" s="68" t="s">
        <v>84</v>
      </c>
      <c r="B117" s="83" t="s">
        <v>273</v>
      </c>
      <c r="C117" s="40">
        <f>SUM(C118:C119)</f>
        <v>51550</v>
      </c>
      <c r="D117" s="820"/>
      <c r="E117" s="820"/>
      <c r="F117" s="240"/>
      <c r="I117" s="127"/>
    </row>
    <row r="118" spans="1:9" s="126" customFormat="1" ht="13.5" customHeight="1" x14ac:dyDescent="0.25">
      <c r="A118" s="52" t="s">
        <v>86</v>
      </c>
      <c r="B118" s="69" t="s">
        <v>87</v>
      </c>
      <c r="C118" s="28">
        <v>9050</v>
      </c>
      <c r="D118" s="820"/>
      <c r="E118" s="820"/>
      <c r="F118" s="240"/>
      <c r="I118" s="127"/>
    </row>
    <row r="119" spans="1:9" s="126" customFormat="1" ht="13.5" customHeight="1" x14ac:dyDescent="0.25">
      <c r="A119" s="52" t="s">
        <v>90</v>
      </c>
      <c r="B119" s="69" t="s">
        <v>273</v>
      </c>
      <c r="C119" s="28">
        <v>42500</v>
      </c>
      <c r="D119" s="820"/>
      <c r="E119" s="820"/>
      <c r="F119" s="240"/>
      <c r="I119" s="127"/>
    </row>
    <row r="120" spans="1:9" s="126" customFormat="1" ht="13.5" customHeight="1" thickBot="1" x14ac:dyDescent="0.3">
      <c r="A120" s="783"/>
      <c r="B120" s="783"/>
      <c r="C120" s="784"/>
      <c r="D120" s="820"/>
      <c r="E120" s="820"/>
      <c r="F120" s="240"/>
      <c r="I120" s="127"/>
    </row>
    <row r="121" spans="1:9" s="126" customFormat="1" ht="13.5" customHeight="1" thickBot="1" x14ac:dyDescent="0.3">
      <c r="A121" s="1274" t="s">
        <v>93</v>
      </c>
      <c r="B121" s="1275"/>
      <c r="C121" s="87">
        <f>+C122+C124+C127+C130</f>
        <v>744410</v>
      </c>
      <c r="D121" s="820"/>
      <c r="E121" s="820"/>
      <c r="F121" s="240"/>
      <c r="I121" s="127"/>
    </row>
    <row r="122" spans="1:9" s="126" customFormat="1" ht="13.5" customHeight="1" x14ac:dyDescent="0.25">
      <c r="A122" s="39" t="s">
        <v>158</v>
      </c>
      <c r="B122" s="39" t="s">
        <v>101</v>
      </c>
      <c r="C122" s="40">
        <f>SUM(C123)</f>
        <v>120500</v>
      </c>
      <c r="D122" s="820"/>
      <c r="E122" s="820"/>
      <c r="F122" s="240"/>
      <c r="I122" s="127"/>
    </row>
    <row r="123" spans="1:9" s="126" customFormat="1" ht="13.5" customHeight="1" x14ac:dyDescent="0.25">
      <c r="A123" s="27" t="s">
        <v>104</v>
      </c>
      <c r="B123" s="27" t="s">
        <v>105</v>
      </c>
      <c r="C123" s="28">
        <v>120500</v>
      </c>
      <c r="D123" s="821"/>
      <c r="E123" s="820"/>
      <c r="F123" s="240"/>
      <c r="I123" s="127"/>
    </row>
    <row r="124" spans="1:9" s="126" customFormat="1" ht="13.5" customHeight="1" x14ac:dyDescent="0.25">
      <c r="A124" s="39" t="s">
        <v>106</v>
      </c>
      <c r="B124" s="39" t="s">
        <v>107</v>
      </c>
      <c r="C124" s="40">
        <f>SUM(C125:C126)</f>
        <v>265600</v>
      </c>
      <c r="D124" s="820"/>
      <c r="E124" s="820"/>
      <c r="F124" s="240"/>
      <c r="I124" s="127"/>
    </row>
    <row r="125" spans="1:9" s="126" customFormat="1" ht="13.5" customHeight="1" x14ac:dyDescent="0.25">
      <c r="A125" s="27" t="s">
        <v>108</v>
      </c>
      <c r="B125" s="89" t="s">
        <v>109</v>
      </c>
      <c r="C125" s="28">
        <v>5600</v>
      </c>
      <c r="D125" s="820"/>
      <c r="E125" s="820"/>
      <c r="F125" s="240"/>
      <c r="I125" s="127"/>
    </row>
    <row r="126" spans="1:9" s="126" customFormat="1" ht="13.5" customHeight="1" x14ac:dyDescent="0.25">
      <c r="A126" s="27" t="s">
        <v>238</v>
      </c>
      <c r="B126" s="28" t="s">
        <v>111</v>
      </c>
      <c r="C126" s="28">
        <v>260000</v>
      </c>
      <c r="D126" s="821"/>
      <c r="E126" s="820"/>
      <c r="F126" s="240"/>
      <c r="I126" s="127"/>
    </row>
    <row r="127" spans="1:9" s="126" customFormat="1" ht="13.5" customHeight="1" x14ac:dyDescent="0.25">
      <c r="A127" s="39" t="s">
        <v>112</v>
      </c>
      <c r="B127" s="40" t="s">
        <v>113</v>
      </c>
      <c r="C127" s="40">
        <f>SUM(C128:C129)</f>
        <v>9810</v>
      </c>
      <c r="D127" s="820"/>
      <c r="E127" s="820"/>
      <c r="F127" s="240"/>
      <c r="I127" s="127"/>
    </row>
    <row r="128" spans="1:9" s="126" customFormat="1" ht="13.5" customHeight="1" x14ac:dyDescent="0.25">
      <c r="A128" s="27" t="s">
        <v>114</v>
      </c>
      <c r="B128" s="27" t="s">
        <v>115</v>
      </c>
      <c r="C128" s="28">
        <v>3500</v>
      </c>
      <c r="D128" s="820"/>
      <c r="E128" s="820"/>
      <c r="F128" s="240"/>
      <c r="I128" s="127"/>
    </row>
    <row r="129" spans="1:9" s="126" customFormat="1" ht="13.5" customHeight="1" x14ac:dyDescent="0.25">
      <c r="A129" s="27" t="s">
        <v>277</v>
      </c>
      <c r="B129" s="28" t="s">
        <v>278</v>
      </c>
      <c r="C129" s="28">
        <v>6310</v>
      </c>
      <c r="D129" s="820"/>
      <c r="E129" s="820"/>
      <c r="F129" s="240"/>
      <c r="I129" s="127"/>
    </row>
    <row r="130" spans="1:9" s="126" customFormat="1" ht="13.5" customHeight="1" x14ac:dyDescent="0.25">
      <c r="A130" s="39" t="s">
        <v>119</v>
      </c>
      <c r="B130" s="40" t="s">
        <v>122</v>
      </c>
      <c r="C130" s="40">
        <f>SUM(C131:C133)</f>
        <v>348500</v>
      </c>
      <c r="D130" s="820"/>
      <c r="E130" s="820"/>
      <c r="F130" s="240"/>
      <c r="I130" s="127"/>
    </row>
    <row r="131" spans="1:9" s="126" customFormat="1" ht="13.5" customHeight="1" x14ac:dyDescent="0.25">
      <c r="A131" s="27" t="s">
        <v>163</v>
      </c>
      <c r="B131" s="28" t="s">
        <v>122</v>
      </c>
      <c r="C131" s="28">
        <v>80000</v>
      </c>
      <c r="D131" s="820"/>
      <c r="E131" s="820"/>
      <c r="F131" s="240"/>
      <c r="I131" s="127"/>
    </row>
    <row r="132" spans="1:9" s="126" customFormat="1" ht="13.5" customHeight="1" x14ac:dyDescent="0.25">
      <c r="A132" s="27" t="s">
        <v>212</v>
      </c>
      <c r="B132" s="28" t="s">
        <v>124</v>
      </c>
      <c r="C132" s="28">
        <v>8500</v>
      </c>
      <c r="D132" s="820"/>
      <c r="E132" s="820"/>
      <c r="F132" s="240"/>
      <c r="I132" s="127"/>
    </row>
    <row r="133" spans="1:9" s="126" customFormat="1" ht="13.5" customHeight="1" x14ac:dyDescent="0.25">
      <c r="A133" s="27" t="s">
        <v>127</v>
      </c>
      <c r="B133" s="28" t="s">
        <v>120</v>
      </c>
      <c r="C133" s="28">
        <v>260000</v>
      </c>
      <c r="D133" s="820"/>
      <c r="E133" s="820"/>
      <c r="F133" s="240"/>
      <c r="I133" s="127"/>
    </row>
    <row r="134" spans="1:9" s="126" customFormat="1" ht="13.5" customHeight="1" thickBot="1" x14ac:dyDescent="0.3">
      <c r="A134" s="27"/>
      <c r="B134" s="28"/>
      <c r="C134" s="28"/>
      <c r="D134" s="820"/>
      <c r="E134" s="820"/>
      <c r="F134" s="240"/>
      <c r="I134" s="127"/>
    </row>
    <row r="135" spans="1:9" s="126" customFormat="1" ht="13.5" customHeight="1" thickBot="1" x14ac:dyDescent="0.3">
      <c r="A135" s="1305" t="s">
        <v>135</v>
      </c>
      <c r="B135" s="1306"/>
      <c r="C135" s="144">
        <f>C136+C139</f>
        <v>81100</v>
      </c>
      <c r="D135" s="820"/>
      <c r="E135" s="820"/>
      <c r="F135" s="240"/>
      <c r="I135" s="127"/>
    </row>
    <row r="136" spans="1:9" s="126" customFormat="1" ht="13.5" customHeight="1" x14ac:dyDescent="0.25">
      <c r="A136" s="68" t="s">
        <v>136</v>
      </c>
      <c r="B136" s="299" t="s">
        <v>137</v>
      </c>
      <c r="C136" s="803">
        <f>SUM(C137:C138)</f>
        <v>55900</v>
      </c>
      <c r="D136" s="820"/>
      <c r="E136" s="820"/>
      <c r="F136" s="240"/>
      <c r="I136" s="127"/>
    </row>
    <row r="137" spans="1:9" s="126" customFormat="1" ht="13.5" customHeight="1" x14ac:dyDescent="0.25">
      <c r="A137" s="52" t="s">
        <v>138</v>
      </c>
      <c r="B137" s="52" t="s">
        <v>139</v>
      </c>
      <c r="C137" s="28">
        <v>45400</v>
      </c>
      <c r="D137" s="820"/>
      <c r="E137" s="820"/>
      <c r="F137" s="240"/>
      <c r="I137" s="127"/>
    </row>
    <row r="138" spans="1:9" s="126" customFormat="1" ht="13.5" customHeight="1" x14ac:dyDescent="0.25">
      <c r="A138" s="52" t="s">
        <v>395</v>
      </c>
      <c r="B138" s="81" t="s">
        <v>396</v>
      </c>
      <c r="C138" s="28">
        <v>10500</v>
      </c>
      <c r="D138" s="820"/>
      <c r="E138" s="820"/>
      <c r="F138" s="240"/>
      <c r="I138" s="127"/>
    </row>
    <row r="139" spans="1:9" s="126" customFormat="1" ht="13.5" customHeight="1" x14ac:dyDescent="0.25">
      <c r="A139" s="68" t="s">
        <v>144</v>
      </c>
      <c r="B139" s="83" t="s">
        <v>145</v>
      </c>
      <c r="C139" s="40">
        <f>SUM(C140)</f>
        <v>25200</v>
      </c>
      <c r="D139" s="820"/>
      <c r="E139" s="820"/>
      <c r="F139" s="240"/>
      <c r="I139" s="127"/>
    </row>
    <row r="140" spans="1:9" s="126" customFormat="1" ht="13.5" customHeight="1" x14ac:dyDescent="0.25">
      <c r="A140" s="52" t="s">
        <v>146</v>
      </c>
      <c r="B140" s="69" t="s">
        <v>147</v>
      </c>
      <c r="C140" s="28">
        <v>25200</v>
      </c>
      <c r="D140" s="820"/>
      <c r="E140" s="820"/>
      <c r="F140" s="240"/>
      <c r="I140" s="127"/>
    </row>
    <row r="141" spans="1:9" s="126" customFormat="1" ht="13.5" customHeight="1" x14ac:dyDescent="0.25">
      <c r="A141" s="783"/>
      <c r="B141" s="783"/>
      <c r="C141" s="820"/>
      <c r="D141" s="820"/>
      <c r="E141" s="820"/>
      <c r="F141" s="240"/>
      <c r="I141" s="127"/>
    </row>
    <row r="142" spans="1:9" s="126" customFormat="1" ht="13.5" customHeight="1" thickBot="1" x14ac:dyDescent="0.3">
      <c r="A142" s="783"/>
      <c r="B142" s="783"/>
      <c r="C142" s="820"/>
      <c r="D142" s="820"/>
      <c r="E142" s="820"/>
      <c r="F142" s="240"/>
      <c r="I142" s="127"/>
    </row>
    <row r="143" spans="1:9" s="126" customFormat="1" ht="13.5" customHeight="1" x14ac:dyDescent="0.3">
      <c r="A143" s="1278" t="s">
        <v>710</v>
      </c>
      <c r="B143" s="1279"/>
      <c r="C143" s="1280"/>
      <c r="D143" s="281" t="s">
        <v>1</v>
      </c>
      <c r="E143" s="822">
        <v>1303</v>
      </c>
      <c r="F143" s="240"/>
      <c r="I143" s="127"/>
    </row>
    <row r="144" spans="1:9" s="126" customFormat="1" ht="13.5" customHeight="1" thickBot="1" x14ac:dyDescent="0.3">
      <c r="A144" s="1281"/>
      <c r="B144" s="1282"/>
      <c r="C144" s="1283"/>
      <c r="D144" s="283"/>
      <c r="E144" s="817"/>
      <c r="F144" s="240"/>
      <c r="I144" s="127"/>
    </row>
    <row r="145" spans="1:9" s="126" customFormat="1" ht="13.5" customHeight="1" x14ac:dyDescent="0.25">
      <c r="A145" s="1400" t="s">
        <v>711</v>
      </c>
      <c r="B145" s="1401"/>
      <c r="C145" s="1401"/>
      <c r="D145" s="1401"/>
      <c r="E145" s="1402"/>
      <c r="F145" s="240"/>
      <c r="I145" s="127"/>
    </row>
    <row r="146" spans="1:9" s="126" customFormat="1" ht="13.5" customHeight="1" thickBot="1" x14ac:dyDescent="0.3">
      <c r="A146" s="1403"/>
      <c r="B146" s="1404"/>
      <c r="C146" s="1404"/>
      <c r="D146" s="1404"/>
      <c r="E146" s="1405"/>
      <c r="F146" s="240"/>
      <c r="I146" s="127"/>
    </row>
    <row r="147" spans="1:9" s="126" customFormat="1" ht="13.5" customHeight="1" x14ac:dyDescent="0.25">
      <c r="A147" s="774" t="s">
        <v>398</v>
      </c>
      <c r="B147" s="373"/>
      <c r="C147" s="125"/>
      <c r="D147" s="786"/>
      <c r="E147" s="818"/>
      <c r="F147" s="240"/>
      <c r="I147" s="127"/>
    </row>
    <row r="148" spans="1:9" s="126" customFormat="1" ht="13.5" customHeight="1" x14ac:dyDescent="0.25">
      <c r="A148" s="774" t="s">
        <v>1103</v>
      </c>
      <c r="B148" s="373"/>
      <c r="C148" s="125"/>
      <c r="D148" s="786"/>
      <c r="E148" s="818"/>
      <c r="F148" s="240"/>
      <c r="I148" s="127"/>
    </row>
    <row r="149" spans="1:9" s="126" customFormat="1" ht="13.5" customHeight="1" x14ac:dyDescent="0.25">
      <c r="A149" s="774" t="s">
        <v>1091</v>
      </c>
      <c r="B149" s="373"/>
      <c r="C149" s="125"/>
      <c r="D149" s="786"/>
      <c r="E149" s="818"/>
      <c r="F149" s="240"/>
      <c r="I149" s="127"/>
    </row>
    <row r="150" spans="1:9" s="126" customFormat="1" ht="13.5" customHeight="1" thickBot="1" x14ac:dyDescent="0.3">
      <c r="A150" s="774" t="s">
        <v>311</v>
      </c>
      <c r="B150" s="373"/>
      <c r="C150" s="125"/>
      <c r="D150" s="786"/>
      <c r="E150" s="818"/>
      <c r="F150" s="240"/>
      <c r="I150" s="127"/>
    </row>
    <row r="151" spans="1:9" s="126" customFormat="1" ht="13.5" customHeight="1" thickBot="1" x14ac:dyDescent="0.3">
      <c r="A151" s="34" t="s">
        <v>312</v>
      </c>
      <c r="B151" s="35"/>
      <c r="C151" s="36"/>
      <c r="D151" s="819"/>
      <c r="E151" s="37">
        <f>(C153+C166+C180)</f>
        <v>1361830</v>
      </c>
      <c r="F151" s="240"/>
      <c r="I151" s="127"/>
    </row>
    <row r="152" spans="1:9" s="126" customFormat="1" ht="13.5" customHeight="1" thickBot="1" x14ac:dyDescent="0.3">
      <c r="A152" s="783"/>
      <c r="B152" s="783"/>
      <c r="C152" s="820"/>
      <c r="D152" s="820"/>
      <c r="E152" s="820"/>
      <c r="F152" s="240"/>
      <c r="I152" s="127"/>
    </row>
    <row r="153" spans="1:9" s="126" customFormat="1" ht="13.5" customHeight="1" thickBot="1" x14ac:dyDescent="0.3">
      <c r="A153" s="1290" t="s">
        <v>49</v>
      </c>
      <c r="B153" s="1291"/>
      <c r="C153" s="56">
        <f>C154+C156+C158+C160+C162</f>
        <v>129800</v>
      </c>
      <c r="D153" s="820"/>
      <c r="E153" s="820"/>
      <c r="F153" s="240"/>
      <c r="I153" s="127"/>
    </row>
    <row r="154" spans="1:9" s="126" customFormat="1" ht="13.5" customHeight="1" x14ac:dyDescent="0.25">
      <c r="A154" s="39" t="s">
        <v>50</v>
      </c>
      <c r="B154" s="299" t="s">
        <v>51</v>
      </c>
      <c r="C154" s="803">
        <f>SUM(C155)</f>
        <v>9200</v>
      </c>
      <c r="D154" s="820"/>
      <c r="E154" s="820"/>
      <c r="F154" s="240"/>
      <c r="I154" s="127"/>
    </row>
    <row r="155" spans="1:9" s="126" customFormat="1" ht="13.5" customHeight="1" x14ac:dyDescent="0.25">
      <c r="A155" s="27" t="s">
        <v>52</v>
      </c>
      <c r="B155" s="52" t="s">
        <v>53</v>
      </c>
      <c r="C155" s="28">
        <v>9200</v>
      </c>
      <c r="D155" s="820"/>
      <c r="E155" s="820"/>
      <c r="F155" s="240"/>
      <c r="I155" s="127"/>
    </row>
    <row r="156" spans="1:9" s="126" customFormat="1" ht="13.5" customHeight="1" x14ac:dyDescent="0.25">
      <c r="A156" s="39" t="s">
        <v>58</v>
      </c>
      <c r="B156" s="68" t="s">
        <v>59</v>
      </c>
      <c r="C156" s="40">
        <f>SUM(C157)</f>
        <v>80500</v>
      </c>
      <c r="D156" s="820"/>
      <c r="E156" s="820"/>
      <c r="F156" s="240"/>
      <c r="I156" s="127"/>
    </row>
    <row r="157" spans="1:9" s="126" customFormat="1" ht="13.5" customHeight="1" x14ac:dyDescent="0.25">
      <c r="A157" s="27" t="s">
        <v>60</v>
      </c>
      <c r="B157" s="69" t="s">
        <v>61</v>
      </c>
      <c r="C157" s="28">
        <v>80500</v>
      </c>
      <c r="D157" s="820"/>
      <c r="E157" s="820"/>
      <c r="F157" s="240"/>
      <c r="I157" s="127"/>
    </row>
    <row r="158" spans="1:9" s="126" customFormat="1" ht="13.5" customHeight="1" x14ac:dyDescent="0.25">
      <c r="A158" s="68" t="s">
        <v>66</v>
      </c>
      <c r="B158" s="77" t="s">
        <v>67</v>
      </c>
      <c r="C158" s="40">
        <f>SUM(C159:C159)</f>
        <v>5000</v>
      </c>
      <c r="D158" s="820"/>
      <c r="E158" s="820"/>
      <c r="F158" s="240"/>
      <c r="I158" s="127"/>
    </row>
    <row r="159" spans="1:9" s="126" customFormat="1" ht="13.5" customHeight="1" x14ac:dyDescent="0.25">
      <c r="A159" s="27" t="s">
        <v>156</v>
      </c>
      <c r="B159" s="81" t="s">
        <v>195</v>
      </c>
      <c r="C159" s="28">
        <v>5000</v>
      </c>
      <c r="D159" s="820"/>
      <c r="E159" s="820"/>
      <c r="F159" s="240"/>
      <c r="I159" s="127"/>
    </row>
    <row r="160" spans="1:9" s="126" customFormat="1" ht="13.5" customHeight="1" x14ac:dyDescent="0.25">
      <c r="A160" s="68" t="s">
        <v>78</v>
      </c>
      <c r="B160" s="83" t="s">
        <v>79</v>
      </c>
      <c r="C160" s="40">
        <f>SUM(C161)</f>
        <v>15600</v>
      </c>
      <c r="D160" s="820"/>
      <c r="E160" s="820"/>
      <c r="F160" s="240"/>
      <c r="I160" s="127"/>
    </row>
    <row r="161" spans="1:9" s="126" customFormat="1" ht="13.5" customHeight="1" x14ac:dyDescent="0.25">
      <c r="A161" s="52" t="s">
        <v>82</v>
      </c>
      <c r="B161" s="69" t="s">
        <v>83</v>
      </c>
      <c r="C161" s="28">
        <v>15600</v>
      </c>
      <c r="D161" s="820"/>
      <c r="E161" s="820"/>
      <c r="F161" s="240"/>
      <c r="I161" s="127"/>
    </row>
    <row r="162" spans="1:9" s="126" customFormat="1" ht="13.5" customHeight="1" x14ac:dyDescent="0.25">
      <c r="A162" s="68" t="s">
        <v>84</v>
      </c>
      <c r="B162" s="83" t="s">
        <v>273</v>
      </c>
      <c r="C162" s="40">
        <f>SUM(C163:C164)</f>
        <v>19500</v>
      </c>
      <c r="D162" s="820"/>
      <c r="E162" s="820"/>
      <c r="F162" s="240"/>
      <c r="I162" s="127"/>
    </row>
    <row r="163" spans="1:9" s="126" customFormat="1" ht="13.5" customHeight="1" x14ac:dyDescent="0.25">
      <c r="A163" s="52" t="s">
        <v>86</v>
      </c>
      <c r="B163" s="69" t="s">
        <v>87</v>
      </c>
      <c r="C163" s="28">
        <v>4500</v>
      </c>
      <c r="D163" s="820"/>
      <c r="E163" s="820"/>
      <c r="F163" s="240"/>
      <c r="I163" s="127"/>
    </row>
    <row r="164" spans="1:9" s="126" customFormat="1" ht="13.5" customHeight="1" x14ac:dyDescent="0.25">
      <c r="A164" s="52" t="s">
        <v>90</v>
      </c>
      <c r="B164" s="69" t="s">
        <v>273</v>
      </c>
      <c r="C164" s="28">
        <v>15000</v>
      </c>
      <c r="D164" s="820"/>
      <c r="E164" s="820"/>
      <c r="F164" s="240"/>
      <c r="I164" s="127"/>
    </row>
    <row r="165" spans="1:9" s="126" customFormat="1" ht="13.5" customHeight="1" thickBot="1" x14ac:dyDescent="0.3">
      <c r="A165" s="783"/>
      <c r="B165" s="783"/>
      <c r="C165" s="784"/>
      <c r="D165" s="820"/>
      <c r="E165" s="820"/>
      <c r="F165" s="240"/>
      <c r="I165" s="127"/>
    </row>
    <row r="166" spans="1:9" s="126" customFormat="1" ht="13.5" customHeight="1" thickBot="1" x14ac:dyDescent="0.3">
      <c r="A166" s="1274" t="s">
        <v>93</v>
      </c>
      <c r="B166" s="1275"/>
      <c r="C166" s="87">
        <f>+C167+C169+C172+C175</f>
        <v>1141630</v>
      </c>
      <c r="D166" s="820"/>
      <c r="E166" s="820"/>
      <c r="F166" s="240"/>
      <c r="I166" s="127"/>
    </row>
    <row r="167" spans="1:9" s="126" customFormat="1" ht="13.5" customHeight="1" x14ac:dyDescent="0.25">
      <c r="A167" s="39" t="s">
        <v>158</v>
      </c>
      <c r="B167" s="39" t="s">
        <v>101</v>
      </c>
      <c r="C167" s="40">
        <f>SUM(C168)</f>
        <v>13500</v>
      </c>
      <c r="D167" s="820"/>
      <c r="E167" s="820"/>
      <c r="F167" s="240"/>
      <c r="I167" s="127"/>
    </row>
    <row r="168" spans="1:9" s="126" customFormat="1" ht="13.5" customHeight="1" x14ac:dyDescent="0.25">
      <c r="A168" s="27" t="s">
        <v>104</v>
      </c>
      <c r="B168" s="27" t="s">
        <v>105</v>
      </c>
      <c r="C168" s="28">
        <v>13500</v>
      </c>
      <c r="D168" s="820"/>
      <c r="E168" s="820"/>
      <c r="F168" s="240"/>
      <c r="I168" s="127"/>
    </row>
    <row r="169" spans="1:9" s="126" customFormat="1" ht="13.5" customHeight="1" x14ac:dyDescent="0.25">
      <c r="A169" s="39" t="s">
        <v>106</v>
      </c>
      <c r="B169" s="39" t="s">
        <v>107</v>
      </c>
      <c r="C169" s="40">
        <f>SUM(C170:C171)</f>
        <v>958780</v>
      </c>
      <c r="D169" s="820"/>
      <c r="E169" s="820"/>
      <c r="F169" s="240"/>
      <c r="I169" s="127"/>
    </row>
    <row r="170" spans="1:9" s="126" customFormat="1" ht="13.5" customHeight="1" x14ac:dyDescent="0.25">
      <c r="A170" s="27" t="s">
        <v>108</v>
      </c>
      <c r="B170" s="89" t="s">
        <v>109</v>
      </c>
      <c r="C170" s="28">
        <v>8780</v>
      </c>
      <c r="D170" s="820"/>
      <c r="E170" s="820"/>
      <c r="F170" s="240"/>
      <c r="I170" s="127"/>
    </row>
    <row r="171" spans="1:9" s="126" customFormat="1" ht="13.5" customHeight="1" x14ac:dyDescent="0.25">
      <c r="A171" s="27" t="s">
        <v>238</v>
      </c>
      <c r="B171" s="28" t="s">
        <v>111</v>
      </c>
      <c r="C171" s="28">
        <v>950000</v>
      </c>
      <c r="D171" s="820"/>
      <c r="E171" s="820"/>
      <c r="F171" s="240"/>
      <c r="I171" s="127"/>
    </row>
    <row r="172" spans="1:9" s="126" customFormat="1" ht="13.5" customHeight="1" x14ac:dyDescent="0.25">
      <c r="A172" s="39" t="s">
        <v>112</v>
      </c>
      <c r="B172" s="40" t="s">
        <v>113</v>
      </c>
      <c r="C172" s="40">
        <f>SUM(C173:C174)</f>
        <v>9700</v>
      </c>
      <c r="D172" s="820"/>
      <c r="E172" s="820"/>
      <c r="F172" s="240"/>
      <c r="I172" s="127"/>
    </row>
    <row r="173" spans="1:9" s="126" customFormat="1" ht="13.5" customHeight="1" x14ac:dyDescent="0.25">
      <c r="A173" s="27" t="s">
        <v>114</v>
      </c>
      <c r="B173" s="27" t="s">
        <v>115</v>
      </c>
      <c r="C173" s="28">
        <v>5500</v>
      </c>
      <c r="D173" s="820"/>
      <c r="E173" s="820"/>
      <c r="F173" s="240"/>
      <c r="I173" s="127"/>
    </row>
    <row r="174" spans="1:9" s="126" customFormat="1" ht="13.5" customHeight="1" x14ac:dyDescent="0.25">
      <c r="A174" s="27" t="s">
        <v>277</v>
      </c>
      <c r="B174" s="28" t="s">
        <v>278</v>
      </c>
      <c r="C174" s="28">
        <v>4200</v>
      </c>
      <c r="D174" s="820"/>
      <c r="E174" s="820"/>
      <c r="F174" s="240"/>
      <c r="I174" s="127"/>
    </row>
    <row r="175" spans="1:9" s="126" customFormat="1" ht="13.5" customHeight="1" x14ac:dyDescent="0.25">
      <c r="A175" s="39" t="s">
        <v>119</v>
      </c>
      <c r="B175" s="40" t="s">
        <v>122</v>
      </c>
      <c r="C175" s="40">
        <f>SUM(C176:C178)</f>
        <v>159650</v>
      </c>
      <c r="D175" s="820"/>
      <c r="E175" s="820"/>
      <c r="F175" s="240"/>
      <c r="I175" s="127"/>
    </row>
    <row r="176" spans="1:9" s="126" customFormat="1" ht="13.5" customHeight="1" x14ac:dyDescent="0.25">
      <c r="A176" s="27" t="s">
        <v>163</v>
      </c>
      <c r="B176" s="28" t="s">
        <v>122</v>
      </c>
      <c r="C176" s="28">
        <v>75000</v>
      </c>
      <c r="D176" s="820"/>
      <c r="E176" s="820"/>
      <c r="F176" s="240"/>
      <c r="I176" s="127"/>
    </row>
    <row r="177" spans="1:9" s="126" customFormat="1" ht="13.5" customHeight="1" x14ac:dyDescent="0.25">
      <c r="A177" s="27" t="s">
        <v>212</v>
      </c>
      <c r="B177" s="28" t="s">
        <v>124</v>
      </c>
      <c r="C177" s="28">
        <v>4650</v>
      </c>
      <c r="D177" s="820"/>
      <c r="E177" s="820"/>
      <c r="F177" s="240"/>
      <c r="I177" s="127"/>
    </row>
    <row r="178" spans="1:9" s="126" customFormat="1" ht="13.5" customHeight="1" x14ac:dyDescent="0.25">
      <c r="A178" s="27" t="s">
        <v>127</v>
      </c>
      <c r="B178" s="28" t="s">
        <v>120</v>
      </c>
      <c r="C178" s="28">
        <v>80000</v>
      </c>
      <c r="D178" s="820"/>
      <c r="E178" s="820"/>
      <c r="F178" s="240"/>
      <c r="I178" s="127"/>
    </row>
    <row r="179" spans="1:9" s="126" customFormat="1" ht="13.5" customHeight="1" thickBot="1" x14ac:dyDescent="0.3">
      <c r="A179" s="27"/>
      <c r="B179" s="28"/>
      <c r="C179" s="28"/>
      <c r="D179" s="820"/>
      <c r="E179" s="820"/>
      <c r="F179" s="240"/>
      <c r="I179" s="127"/>
    </row>
    <row r="180" spans="1:9" s="126" customFormat="1" ht="13.5" customHeight="1" thickBot="1" x14ac:dyDescent="0.3">
      <c r="A180" s="1305" t="s">
        <v>135</v>
      </c>
      <c r="B180" s="1306"/>
      <c r="C180" s="144">
        <f>C181+C184</f>
        <v>90400</v>
      </c>
      <c r="D180" s="820"/>
      <c r="E180" s="820"/>
      <c r="F180" s="240"/>
      <c r="I180" s="127"/>
    </row>
    <row r="181" spans="1:9" s="126" customFormat="1" ht="13.5" customHeight="1" x14ac:dyDescent="0.25">
      <c r="A181" s="68" t="s">
        <v>136</v>
      </c>
      <c r="B181" s="299" t="s">
        <v>137</v>
      </c>
      <c r="C181" s="803">
        <f>SUM(C182:C183)</f>
        <v>55400</v>
      </c>
      <c r="D181" s="820"/>
      <c r="E181" s="820"/>
      <c r="F181" s="240"/>
      <c r="I181" s="127"/>
    </row>
    <row r="182" spans="1:9" s="126" customFormat="1" ht="13.5" customHeight="1" x14ac:dyDescent="0.25">
      <c r="A182" s="52" t="s">
        <v>138</v>
      </c>
      <c r="B182" s="52" t="s">
        <v>139</v>
      </c>
      <c r="C182" s="28">
        <v>35600</v>
      </c>
      <c r="D182" s="820"/>
      <c r="E182" s="820"/>
      <c r="F182" s="240"/>
      <c r="I182" s="127"/>
    </row>
    <row r="183" spans="1:9" s="126" customFormat="1" ht="13.5" customHeight="1" x14ac:dyDescent="0.25">
      <c r="A183" s="52" t="s">
        <v>395</v>
      </c>
      <c r="B183" s="81" t="s">
        <v>396</v>
      </c>
      <c r="C183" s="28">
        <v>19800</v>
      </c>
      <c r="D183" s="820"/>
      <c r="E183" s="820"/>
      <c r="F183" s="240"/>
      <c r="I183" s="127"/>
    </row>
    <row r="184" spans="1:9" s="126" customFormat="1" ht="13.5" customHeight="1" x14ac:dyDescent="0.25">
      <c r="A184" s="68" t="s">
        <v>144</v>
      </c>
      <c r="B184" s="83" t="s">
        <v>145</v>
      </c>
      <c r="C184" s="40">
        <f>SUM(C185)</f>
        <v>35000</v>
      </c>
      <c r="D184" s="820"/>
      <c r="E184" s="820"/>
      <c r="F184" s="240"/>
      <c r="I184" s="127"/>
    </row>
    <row r="185" spans="1:9" s="126" customFormat="1" ht="13.5" customHeight="1" x14ac:dyDescent="0.25">
      <c r="A185" s="52" t="s">
        <v>146</v>
      </c>
      <c r="B185" s="69" t="s">
        <v>147</v>
      </c>
      <c r="C185" s="28">
        <v>35000</v>
      </c>
      <c r="D185" s="820"/>
      <c r="E185" s="820"/>
      <c r="F185" s="240"/>
      <c r="I185" s="127"/>
    </row>
    <row r="186" spans="1:9" s="126" customFormat="1" ht="13.5" customHeight="1" x14ac:dyDescent="0.25">
      <c r="A186" s="783"/>
      <c r="B186" s="783"/>
      <c r="C186" s="820"/>
      <c r="D186" s="820"/>
      <c r="E186" s="820"/>
      <c r="F186" s="240"/>
      <c r="I186" s="127"/>
    </row>
    <row r="187" spans="1:9" s="126" customFormat="1" ht="13.5" customHeight="1" thickBot="1" x14ac:dyDescent="0.3">
      <c r="A187" s="52"/>
      <c r="B187" s="52"/>
      <c r="C187" s="69"/>
      <c r="D187" s="69"/>
      <c r="E187" s="69"/>
      <c r="F187" s="240"/>
      <c r="I187" s="127"/>
    </row>
    <row r="188" spans="1:9" s="126" customFormat="1" ht="13.5" customHeight="1" x14ac:dyDescent="0.25">
      <c r="A188" s="1278" t="s">
        <v>712</v>
      </c>
      <c r="B188" s="1279"/>
      <c r="C188" s="1280"/>
      <c r="D188" s="281" t="s">
        <v>1</v>
      </c>
      <c r="E188" s="282">
        <v>1304</v>
      </c>
      <c r="F188" s="240"/>
      <c r="I188" s="127"/>
    </row>
    <row r="189" spans="1:9" s="126" customFormat="1" ht="13.5" customHeight="1" thickBot="1" x14ac:dyDescent="0.3">
      <c r="A189" s="1281"/>
      <c r="B189" s="1282"/>
      <c r="C189" s="1283"/>
      <c r="D189" s="283"/>
      <c r="E189" s="823"/>
      <c r="F189" s="240"/>
      <c r="I189" s="127"/>
    </row>
    <row r="190" spans="1:9" s="126" customFormat="1" ht="13.5" customHeight="1" x14ac:dyDescent="0.25">
      <c r="A190" s="1367" t="s">
        <v>713</v>
      </c>
      <c r="B190" s="1368"/>
      <c r="C190" s="1368"/>
      <c r="D190" s="1368"/>
      <c r="E190" s="1369"/>
      <c r="F190" s="824"/>
      <c r="I190" s="127"/>
    </row>
    <row r="191" spans="1:9" s="126" customFormat="1" ht="13.5" customHeight="1" x14ac:dyDescent="0.25">
      <c r="A191" s="1370"/>
      <c r="B191" s="1371"/>
      <c r="C191" s="1371"/>
      <c r="D191" s="1371"/>
      <c r="E191" s="1372"/>
      <c r="F191" s="240"/>
      <c r="I191" s="127"/>
    </row>
    <row r="192" spans="1:9" s="126" customFormat="1" ht="13.5" customHeight="1" thickBot="1" x14ac:dyDescent="0.3">
      <c r="A192" s="1373"/>
      <c r="B192" s="1374"/>
      <c r="C192" s="1374"/>
      <c r="D192" s="1374"/>
      <c r="E192" s="1375"/>
      <c r="F192" s="240"/>
      <c r="I192" s="127"/>
    </row>
    <row r="193" spans="1:9" s="126" customFormat="1" ht="13.5" customHeight="1" x14ac:dyDescent="0.25">
      <c r="A193" s="774" t="s">
        <v>398</v>
      </c>
      <c r="B193" s="373"/>
      <c r="C193" s="125"/>
      <c r="D193" s="786"/>
      <c r="E193" s="818"/>
      <c r="F193" s="240"/>
      <c r="I193" s="127"/>
    </row>
    <row r="194" spans="1:9" s="126" customFormat="1" ht="13.5" customHeight="1" x14ac:dyDescent="0.25">
      <c r="A194" s="774" t="s">
        <v>1094</v>
      </c>
      <c r="B194" s="373"/>
      <c r="C194" s="125"/>
      <c r="D194" s="786"/>
      <c r="E194" s="818"/>
      <c r="F194" s="240"/>
      <c r="I194" s="127"/>
    </row>
    <row r="195" spans="1:9" s="126" customFormat="1" ht="13.5" customHeight="1" x14ac:dyDescent="0.25">
      <c r="A195" s="774" t="s">
        <v>1095</v>
      </c>
      <c r="B195" s="373"/>
      <c r="C195" s="125"/>
      <c r="D195" s="786"/>
      <c r="E195" s="818"/>
      <c r="F195" s="240"/>
      <c r="I195" s="127"/>
    </row>
    <row r="196" spans="1:9" s="126" customFormat="1" ht="13.5" customHeight="1" thickBot="1" x14ac:dyDescent="0.3">
      <c r="A196" s="774" t="s">
        <v>311</v>
      </c>
      <c r="B196" s="373"/>
      <c r="C196" s="125"/>
      <c r="D196" s="786"/>
      <c r="E196" s="818"/>
      <c r="F196" s="240"/>
      <c r="I196" s="127"/>
    </row>
    <row r="197" spans="1:9" s="126" customFormat="1" ht="13.5" customHeight="1" thickBot="1" x14ac:dyDescent="0.3">
      <c r="A197" s="34" t="s">
        <v>312</v>
      </c>
      <c r="B197" s="35"/>
      <c r="C197" s="36"/>
      <c r="D197" s="819"/>
      <c r="E197" s="37">
        <f>(C199+C212+C225)</f>
        <v>1915310</v>
      </c>
      <c r="F197" s="240"/>
      <c r="I197" s="127"/>
    </row>
    <row r="198" spans="1:9" s="126" customFormat="1" ht="13.5" customHeight="1" thickBot="1" x14ac:dyDescent="0.3">
      <c r="A198" s="298"/>
      <c r="B198" s="298"/>
      <c r="C198" s="157"/>
      <c r="D198" s="156"/>
      <c r="E198" s="157"/>
      <c r="F198" s="240"/>
      <c r="I198" s="127"/>
    </row>
    <row r="199" spans="1:9" s="126" customFormat="1" ht="13.5" customHeight="1" thickBot="1" x14ac:dyDescent="0.3">
      <c r="A199" s="1290" t="s">
        <v>49</v>
      </c>
      <c r="B199" s="1291"/>
      <c r="C199" s="56">
        <f>(C200+C202+C206+C208+C204)</f>
        <v>215730</v>
      </c>
      <c r="D199" s="156"/>
      <c r="E199" s="157"/>
      <c r="F199" s="240"/>
      <c r="I199" s="127"/>
    </row>
    <row r="200" spans="1:9" s="126" customFormat="1" ht="13.5" customHeight="1" x14ac:dyDescent="0.25">
      <c r="A200" s="39" t="s">
        <v>50</v>
      </c>
      <c r="B200" s="299" t="s">
        <v>51</v>
      </c>
      <c r="C200" s="58">
        <f>SUM(C201:C201)</f>
        <v>30500</v>
      </c>
      <c r="D200" s="156"/>
      <c r="E200" s="157"/>
      <c r="F200" s="240"/>
      <c r="I200" s="127"/>
    </row>
    <row r="201" spans="1:9" s="126" customFormat="1" ht="13.5" customHeight="1" x14ac:dyDescent="0.25">
      <c r="A201" s="27" t="s">
        <v>52</v>
      </c>
      <c r="B201" s="52" t="s">
        <v>53</v>
      </c>
      <c r="C201" s="122">
        <v>30500</v>
      </c>
      <c r="D201" s="156"/>
      <c r="E201" s="157"/>
      <c r="F201" s="240"/>
      <c r="I201" s="127"/>
    </row>
    <row r="202" spans="1:9" s="126" customFormat="1" ht="13.5" customHeight="1" x14ac:dyDescent="0.25">
      <c r="A202" s="39" t="s">
        <v>58</v>
      </c>
      <c r="B202" s="68" t="s">
        <v>59</v>
      </c>
      <c r="C202" s="40">
        <f>SUM(C203)</f>
        <v>45200</v>
      </c>
      <c r="D202" s="156"/>
      <c r="E202" s="157"/>
      <c r="F202" s="240"/>
      <c r="I202" s="127"/>
    </row>
    <row r="203" spans="1:9" s="126" customFormat="1" ht="13.5" customHeight="1" x14ac:dyDescent="0.25">
      <c r="A203" s="27" t="s">
        <v>60</v>
      </c>
      <c r="B203" s="28" t="s">
        <v>61</v>
      </c>
      <c r="C203" s="28">
        <v>45200</v>
      </c>
      <c r="D203" s="156"/>
      <c r="E203" s="157"/>
      <c r="F203" s="240"/>
      <c r="I203" s="127"/>
    </row>
    <row r="204" spans="1:9" s="126" customFormat="1" ht="13.5" customHeight="1" x14ac:dyDescent="0.25">
      <c r="A204" s="68" t="s">
        <v>66</v>
      </c>
      <c r="B204" s="77" t="s">
        <v>67</v>
      </c>
      <c r="C204" s="40">
        <f>SUM(C205:C205)</f>
        <v>16000</v>
      </c>
      <c r="D204" s="820"/>
      <c r="E204" s="820"/>
      <c r="F204" s="240"/>
      <c r="I204" s="127"/>
    </row>
    <row r="205" spans="1:9" s="126" customFormat="1" ht="13.5" customHeight="1" x14ac:dyDescent="0.25">
      <c r="A205" s="27" t="s">
        <v>714</v>
      </c>
      <c r="B205" s="28" t="s">
        <v>715</v>
      </c>
      <c r="C205" s="28">
        <v>16000</v>
      </c>
      <c r="D205" s="156"/>
      <c r="E205" s="157"/>
      <c r="F205" s="240"/>
      <c r="I205" s="127"/>
    </row>
    <row r="206" spans="1:9" s="126" customFormat="1" ht="13.5" customHeight="1" x14ac:dyDescent="0.25">
      <c r="A206" s="68" t="s">
        <v>78</v>
      </c>
      <c r="B206" s="83" t="s">
        <v>79</v>
      </c>
      <c r="C206" s="40">
        <f>SUM(C207:C207)</f>
        <v>15880</v>
      </c>
      <c r="D206" s="156"/>
      <c r="E206" s="157"/>
      <c r="F206" s="240"/>
      <c r="I206" s="127"/>
    </row>
    <row r="207" spans="1:9" s="126" customFormat="1" ht="13.5" customHeight="1" x14ac:dyDescent="0.25">
      <c r="A207" s="52" t="s">
        <v>82</v>
      </c>
      <c r="B207" s="69" t="s">
        <v>83</v>
      </c>
      <c r="C207" s="28">
        <v>15880</v>
      </c>
      <c r="D207" s="156"/>
      <c r="E207" s="157"/>
      <c r="F207" s="240"/>
      <c r="I207" s="127"/>
    </row>
    <row r="208" spans="1:9" s="126" customFormat="1" ht="13.5" customHeight="1" x14ac:dyDescent="0.25">
      <c r="A208" s="68" t="s">
        <v>716</v>
      </c>
      <c r="B208" s="83" t="s">
        <v>273</v>
      </c>
      <c r="C208" s="40">
        <f>SUM(C209:C210)</f>
        <v>108150</v>
      </c>
      <c r="D208" s="156"/>
      <c r="E208" s="157"/>
      <c r="F208" s="240"/>
      <c r="I208" s="127"/>
    </row>
    <row r="209" spans="1:9" s="126" customFormat="1" ht="13.5" customHeight="1" x14ac:dyDescent="0.25">
      <c r="A209" s="27" t="s">
        <v>86</v>
      </c>
      <c r="B209" s="28" t="s">
        <v>87</v>
      </c>
      <c r="C209" s="28">
        <v>25000</v>
      </c>
      <c r="D209" s="156"/>
      <c r="E209" s="157"/>
      <c r="F209" s="240"/>
      <c r="I209" s="127"/>
    </row>
    <row r="210" spans="1:9" s="126" customFormat="1" ht="13.5" customHeight="1" x14ac:dyDescent="0.25">
      <c r="A210" s="52" t="s">
        <v>90</v>
      </c>
      <c r="B210" s="69" t="s">
        <v>273</v>
      </c>
      <c r="C210" s="28">
        <v>83150</v>
      </c>
      <c r="D210" s="156"/>
      <c r="E210" s="157"/>
      <c r="F210" s="240"/>
      <c r="I210" s="127"/>
    </row>
    <row r="211" spans="1:9" s="126" customFormat="1" ht="13.5" customHeight="1" thickBot="1" x14ac:dyDescent="0.3">
      <c r="A211" s="52"/>
      <c r="B211" s="69"/>
      <c r="C211" s="28"/>
      <c r="D211" s="156"/>
      <c r="E211" s="157"/>
      <c r="F211" s="240"/>
      <c r="I211" s="127"/>
    </row>
    <row r="212" spans="1:9" s="126" customFormat="1" ht="13.5" customHeight="1" thickBot="1" x14ac:dyDescent="0.3">
      <c r="A212" s="1274" t="s">
        <v>93</v>
      </c>
      <c r="B212" s="1275"/>
      <c r="C212" s="87">
        <f>(C213+C215+C218+C220)</f>
        <v>1663220</v>
      </c>
      <c r="D212" s="156"/>
      <c r="E212" s="157"/>
      <c r="F212" s="240"/>
      <c r="I212" s="127"/>
    </row>
    <row r="213" spans="1:9" s="126" customFormat="1" ht="13.5" customHeight="1" x14ac:dyDescent="0.25">
      <c r="A213" s="39" t="s">
        <v>158</v>
      </c>
      <c r="B213" s="39" t="s">
        <v>101</v>
      </c>
      <c r="C213" s="40">
        <f>SUM(C214:C214)</f>
        <v>92240</v>
      </c>
      <c r="D213" s="156"/>
      <c r="E213" s="157"/>
      <c r="F213" s="240"/>
      <c r="I213" s="127"/>
    </row>
    <row r="214" spans="1:9" s="126" customFormat="1" ht="13.5" customHeight="1" x14ac:dyDescent="0.25">
      <c r="A214" s="27" t="s">
        <v>104</v>
      </c>
      <c r="B214" s="27" t="s">
        <v>105</v>
      </c>
      <c r="C214" s="28">
        <v>92240</v>
      </c>
      <c r="D214" s="156"/>
      <c r="E214" s="157"/>
      <c r="F214" s="240"/>
      <c r="I214" s="127"/>
    </row>
    <row r="215" spans="1:9" s="126" customFormat="1" ht="13.5" customHeight="1" x14ac:dyDescent="0.25">
      <c r="A215" s="39" t="s">
        <v>106</v>
      </c>
      <c r="B215" s="39" t="s">
        <v>107</v>
      </c>
      <c r="C215" s="40">
        <f>SUM(C216:C217)</f>
        <v>708500</v>
      </c>
      <c r="D215" s="156"/>
      <c r="E215" s="157"/>
      <c r="F215" s="240"/>
      <c r="I215" s="127"/>
    </row>
    <row r="216" spans="1:9" s="126" customFormat="1" ht="13.5" customHeight="1" x14ac:dyDescent="0.25">
      <c r="A216" s="27" t="s">
        <v>108</v>
      </c>
      <c r="B216" s="89" t="s">
        <v>109</v>
      </c>
      <c r="C216" s="28">
        <v>8500</v>
      </c>
      <c r="D216" s="156"/>
      <c r="E216" s="157"/>
      <c r="F216" s="240"/>
      <c r="I216" s="127"/>
    </row>
    <row r="217" spans="1:9" s="126" customFormat="1" ht="13.5" customHeight="1" x14ac:dyDescent="0.25">
      <c r="A217" s="27" t="s">
        <v>238</v>
      </c>
      <c r="B217" s="28" t="s">
        <v>111</v>
      </c>
      <c r="C217" s="28">
        <v>700000</v>
      </c>
      <c r="D217" s="156"/>
      <c r="E217" s="157"/>
      <c r="F217" s="240"/>
      <c r="I217" s="127"/>
    </row>
    <row r="218" spans="1:9" s="126" customFormat="1" ht="13.5" customHeight="1" x14ac:dyDescent="0.25">
      <c r="A218" s="39" t="s">
        <v>112</v>
      </c>
      <c r="B218" s="40" t="s">
        <v>113</v>
      </c>
      <c r="C218" s="40">
        <f>SUM(C219:C219)</f>
        <v>12500</v>
      </c>
      <c r="D218" s="156"/>
      <c r="E218" s="157"/>
      <c r="F218" s="240"/>
      <c r="I218" s="127"/>
    </row>
    <row r="219" spans="1:9" s="126" customFormat="1" ht="13.5" customHeight="1" x14ac:dyDescent="0.25">
      <c r="A219" s="27" t="s">
        <v>277</v>
      </c>
      <c r="B219" s="28" t="s">
        <v>278</v>
      </c>
      <c r="C219" s="28">
        <v>12500</v>
      </c>
      <c r="D219" s="156"/>
      <c r="E219" s="157"/>
      <c r="F219" s="240"/>
      <c r="I219" s="127"/>
    </row>
    <row r="220" spans="1:9" s="126" customFormat="1" ht="13.5" customHeight="1" x14ac:dyDescent="0.25">
      <c r="A220" s="39" t="s">
        <v>119</v>
      </c>
      <c r="B220" s="40" t="s">
        <v>122</v>
      </c>
      <c r="C220" s="40">
        <f>SUM(C221:C223)</f>
        <v>849980</v>
      </c>
      <c r="D220" s="156"/>
      <c r="E220" s="157"/>
      <c r="F220" s="240"/>
      <c r="I220" s="127"/>
    </row>
    <row r="221" spans="1:9" s="126" customFormat="1" ht="13.5" customHeight="1" x14ac:dyDescent="0.25">
      <c r="A221" s="27" t="s">
        <v>163</v>
      </c>
      <c r="B221" s="28" t="s">
        <v>122</v>
      </c>
      <c r="C221" s="28">
        <v>750000</v>
      </c>
      <c r="D221" s="156"/>
      <c r="E221" s="157"/>
      <c r="F221" s="240"/>
      <c r="I221" s="127"/>
    </row>
    <row r="222" spans="1:9" s="126" customFormat="1" ht="13.5" customHeight="1" x14ac:dyDescent="0.25">
      <c r="A222" s="27" t="s">
        <v>123</v>
      </c>
      <c r="B222" s="28" t="s">
        <v>124</v>
      </c>
      <c r="C222" s="28">
        <v>5400</v>
      </c>
      <c r="D222" s="156"/>
      <c r="E222" s="157"/>
      <c r="F222" s="240"/>
      <c r="I222" s="127"/>
    </row>
    <row r="223" spans="1:9" s="126" customFormat="1" ht="13.5" customHeight="1" x14ac:dyDescent="0.25">
      <c r="A223" s="27" t="s">
        <v>127</v>
      </c>
      <c r="B223" s="28" t="s">
        <v>120</v>
      </c>
      <c r="C223" s="28">
        <v>94580</v>
      </c>
      <c r="D223" s="156"/>
      <c r="E223" s="157"/>
      <c r="F223" s="240"/>
      <c r="I223" s="127"/>
    </row>
    <row r="224" spans="1:9" s="126" customFormat="1" ht="13.5" customHeight="1" thickBot="1" x14ac:dyDescent="0.3">
      <c r="A224" s="27"/>
      <c r="B224" s="28"/>
      <c r="C224" s="28"/>
      <c r="D224" s="156"/>
      <c r="E224" s="157"/>
      <c r="F224" s="240"/>
      <c r="I224" s="127"/>
    </row>
    <row r="225" spans="1:9" s="126" customFormat="1" ht="13.5" customHeight="1" thickBot="1" x14ac:dyDescent="0.3">
      <c r="A225" s="1305" t="s">
        <v>135</v>
      </c>
      <c r="B225" s="1306"/>
      <c r="C225" s="144">
        <f>+C226+C228</f>
        <v>36360</v>
      </c>
      <c r="D225" s="156"/>
      <c r="E225" s="157"/>
      <c r="F225" s="240"/>
      <c r="I225" s="127"/>
    </row>
    <row r="226" spans="1:9" s="126" customFormat="1" ht="13.5" customHeight="1" x14ac:dyDescent="0.25">
      <c r="A226" s="68" t="s">
        <v>136</v>
      </c>
      <c r="B226" s="299" t="s">
        <v>137</v>
      </c>
      <c r="C226" s="808">
        <f>SUM(C227)</f>
        <v>25860</v>
      </c>
      <c r="D226" s="156"/>
      <c r="E226" s="157"/>
      <c r="F226" s="240"/>
      <c r="I226" s="127"/>
    </row>
    <row r="227" spans="1:9" s="126" customFormat="1" ht="13.5" customHeight="1" x14ac:dyDescent="0.25">
      <c r="A227" s="52" t="s">
        <v>138</v>
      </c>
      <c r="B227" s="52" t="s">
        <v>139</v>
      </c>
      <c r="C227" s="28">
        <v>25860</v>
      </c>
      <c r="D227" s="156"/>
      <c r="E227" s="157"/>
      <c r="F227" s="240"/>
      <c r="I227" s="127"/>
    </row>
    <row r="228" spans="1:9" s="126" customFormat="1" ht="13.5" customHeight="1" x14ac:dyDescent="0.25">
      <c r="A228" s="760" t="s">
        <v>144</v>
      </c>
      <c r="B228" s="39" t="s">
        <v>145</v>
      </c>
      <c r="C228" s="40">
        <f>SUM(C229)</f>
        <v>10500</v>
      </c>
      <c r="D228" s="156"/>
      <c r="E228" s="157"/>
      <c r="F228" s="240"/>
      <c r="I228" s="127"/>
    </row>
    <row r="229" spans="1:9" s="126" customFormat="1" ht="13.5" customHeight="1" x14ac:dyDescent="0.25">
      <c r="A229" s="783" t="s">
        <v>146</v>
      </c>
      <c r="B229" s="27" t="s">
        <v>147</v>
      </c>
      <c r="C229" s="125">
        <v>10500</v>
      </c>
      <c r="D229" s="156"/>
      <c r="E229" s="157"/>
      <c r="F229" s="240"/>
      <c r="I229" s="127"/>
    </row>
    <row r="230" spans="1:9" s="126" customFormat="1" ht="13.5" customHeight="1" x14ac:dyDescent="0.25">
      <c r="A230" s="52"/>
      <c r="B230" s="52"/>
      <c r="C230" s="69"/>
      <c r="D230" s="69"/>
      <c r="E230" s="69"/>
      <c r="F230" s="240"/>
      <c r="I230" s="127"/>
    </row>
    <row r="231" spans="1:9" s="126" customFormat="1" ht="13.5" customHeight="1" thickBot="1" x14ac:dyDescent="0.3">
      <c r="A231" s="52"/>
      <c r="B231" s="52"/>
      <c r="C231" s="69"/>
      <c r="D231" s="69"/>
      <c r="E231" s="69"/>
      <c r="F231" s="240"/>
      <c r="I231" s="127"/>
    </row>
    <row r="232" spans="1:9" s="126" customFormat="1" ht="13.5" customHeight="1" x14ac:dyDescent="0.25">
      <c r="A232" s="1278" t="s">
        <v>717</v>
      </c>
      <c r="B232" s="1279"/>
      <c r="C232" s="1280"/>
      <c r="D232" s="281" t="s">
        <v>1</v>
      </c>
      <c r="E232" s="282">
        <v>1305</v>
      </c>
      <c r="F232" s="240"/>
      <c r="I232" s="127"/>
    </row>
    <row r="233" spans="1:9" s="126" customFormat="1" ht="13.5" customHeight="1" thickBot="1" x14ac:dyDescent="0.3">
      <c r="A233" s="1281"/>
      <c r="B233" s="1282"/>
      <c r="C233" s="1283"/>
      <c r="D233" s="283"/>
      <c r="E233" s="817"/>
      <c r="F233" s="240"/>
      <c r="I233" s="127"/>
    </row>
    <row r="234" spans="1:9" s="126" customFormat="1" ht="13.5" customHeight="1" x14ac:dyDescent="0.25">
      <c r="A234" s="1391" t="s">
        <v>1096</v>
      </c>
      <c r="B234" s="1392"/>
      <c r="C234" s="1392"/>
      <c r="D234" s="1392"/>
      <c r="E234" s="1393"/>
      <c r="F234" s="240"/>
      <c r="I234" s="127"/>
    </row>
    <row r="235" spans="1:9" s="126" customFormat="1" ht="13.5" customHeight="1" x14ac:dyDescent="0.25">
      <c r="A235" s="1394"/>
      <c r="B235" s="1395"/>
      <c r="C235" s="1395"/>
      <c r="D235" s="1395"/>
      <c r="E235" s="1396"/>
      <c r="F235" s="240"/>
      <c r="I235" s="127"/>
    </row>
    <row r="236" spans="1:9" s="126" customFormat="1" ht="13.5" customHeight="1" x14ac:dyDescent="0.25">
      <c r="A236" s="1394"/>
      <c r="B236" s="1395"/>
      <c r="C236" s="1395"/>
      <c r="D236" s="1395"/>
      <c r="E236" s="1396"/>
      <c r="F236" s="240"/>
      <c r="I236" s="127"/>
    </row>
    <row r="237" spans="1:9" s="126" customFormat="1" ht="13.5" customHeight="1" thickBot="1" x14ac:dyDescent="0.3">
      <c r="A237" s="1397"/>
      <c r="B237" s="1398"/>
      <c r="C237" s="1398"/>
      <c r="D237" s="1398"/>
      <c r="E237" s="1399"/>
      <c r="F237" s="240"/>
      <c r="I237" s="127"/>
    </row>
    <row r="238" spans="1:9" s="126" customFormat="1" ht="13.5" customHeight="1" x14ac:dyDescent="0.25">
      <c r="A238" s="774" t="s">
        <v>398</v>
      </c>
      <c r="B238" s="373"/>
      <c r="C238" s="125"/>
      <c r="D238" s="786"/>
      <c r="E238" s="818"/>
      <c r="F238" s="240"/>
      <c r="I238" s="127"/>
    </row>
    <row r="239" spans="1:9" s="126" customFormat="1" ht="13.5" customHeight="1" x14ac:dyDescent="0.25">
      <c r="A239" s="774" t="s">
        <v>718</v>
      </c>
      <c r="B239" s="373"/>
      <c r="C239" s="125"/>
      <c r="D239" s="786"/>
      <c r="E239" s="818"/>
      <c r="F239" s="240"/>
      <c r="I239" s="127"/>
    </row>
    <row r="240" spans="1:9" s="126" customFormat="1" ht="13.5" customHeight="1" x14ac:dyDescent="0.25">
      <c r="A240" s="774" t="s">
        <v>1097</v>
      </c>
      <c r="B240" s="373"/>
      <c r="C240" s="125"/>
      <c r="D240" s="786"/>
      <c r="E240" s="818"/>
      <c r="F240" s="240"/>
      <c r="I240" s="127"/>
    </row>
    <row r="241" spans="1:9" s="126" customFormat="1" ht="13.5" customHeight="1" thickBot="1" x14ac:dyDescent="0.3">
      <c r="A241" s="774" t="s">
        <v>311</v>
      </c>
      <c r="B241" s="373"/>
      <c r="C241" s="125"/>
      <c r="D241" s="786"/>
      <c r="E241" s="818"/>
      <c r="F241" s="240"/>
      <c r="I241" s="127"/>
    </row>
    <row r="242" spans="1:9" s="126" customFormat="1" ht="13.5" customHeight="1" thickBot="1" x14ac:dyDescent="0.3">
      <c r="A242" s="34" t="s">
        <v>312</v>
      </c>
      <c r="B242" s="35"/>
      <c r="C242" s="36"/>
      <c r="D242" s="819"/>
      <c r="E242" s="37">
        <f>(C244+C255+C271)</f>
        <v>7141530</v>
      </c>
      <c r="F242" s="240"/>
      <c r="I242" s="127"/>
    </row>
    <row r="243" spans="1:9" s="126" customFormat="1" ht="13.5" customHeight="1" thickBot="1" x14ac:dyDescent="0.3">
      <c r="A243" s="298"/>
      <c r="B243" s="298"/>
      <c r="C243" s="157"/>
      <c r="D243" s="156"/>
      <c r="E243" s="157"/>
      <c r="F243" s="240"/>
      <c r="I243" s="127"/>
    </row>
    <row r="244" spans="1:9" s="126" customFormat="1" ht="13.5" customHeight="1" thickBot="1" x14ac:dyDescent="0.3">
      <c r="A244" s="1290" t="s">
        <v>49</v>
      </c>
      <c r="B244" s="1291"/>
      <c r="C244" s="56">
        <f>(C245+C247+C249+C251)</f>
        <v>144450</v>
      </c>
      <c r="D244" s="156"/>
      <c r="E244" s="157"/>
      <c r="F244" s="240"/>
      <c r="I244" s="127"/>
    </row>
    <row r="245" spans="1:9" s="126" customFormat="1" ht="13.5" customHeight="1" x14ac:dyDescent="0.25">
      <c r="A245" s="39" t="s">
        <v>50</v>
      </c>
      <c r="B245" s="299" t="s">
        <v>51</v>
      </c>
      <c r="C245" s="58">
        <f>SUM(C246:C246)</f>
        <v>15800</v>
      </c>
      <c r="D245" s="156"/>
      <c r="E245" s="157"/>
      <c r="F245" s="240"/>
      <c r="I245" s="127"/>
    </row>
    <row r="246" spans="1:9" s="126" customFormat="1" ht="13.5" customHeight="1" x14ac:dyDescent="0.25">
      <c r="A246" s="27" t="s">
        <v>52</v>
      </c>
      <c r="B246" s="52" t="s">
        <v>53</v>
      </c>
      <c r="C246" s="122">
        <v>15800</v>
      </c>
      <c r="D246" s="156"/>
      <c r="E246" s="157"/>
      <c r="F246" s="240"/>
      <c r="I246" s="127"/>
    </row>
    <row r="247" spans="1:9" s="126" customFormat="1" ht="13.5" customHeight="1" x14ac:dyDescent="0.25">
      <c r="A247" s="39" t="s">
        <v>58</v>
      </c>
      <c r="B247" s="68" t="s">
        <v>59</v>
      </c>
      <c r="C247" s="40">
        <f>SUM(C248)</f>
        <v>85300</v>
      </c>
      <c r="D247" s="156"/>
      <c r="E247" s="157"/>
      <c r="F247" s="240"/>
      <c r="I247" s="127"/>
    </row>
    <row r="248" spans="1:9" s="126" customFormat="1" ht="13.5" customHeight="1" x14ac:dyDescent="0.25">
      <c r="A248" s="27" t="s">
        <v>60</v>
      </c>
      <c r="B248" s="28" t="s">
        <v>61</v>
      </c>
      <c r="C248" s="28">
        <v>85300</v>
      </c>
      <c r="D248" s="156"/>
      <c r="E248" s="157"/>
      <c r="F248" s="240"/>
      <c r="I248" s="127"/>
    </row>
    <row r="249" spans="1:9" s="126" customFormat="1" ht="13.5" customHeight="1" x14ac:dyDescent="0.25">
      <c r="A249" s="68" t="s">
        <v>78</v>
      </c>
      <c r="B249" s="83" t="s">
        <v>79</v>
      </c>
      <c r="C249" s="40">
        <f>SUM(C250:C250)</f>
        <v>18850</v>
      </c>
      <c r="D249" s="156"/>
      <c r="E249" s="157"/>
      <c r="F249" s="240"/>
      <c r="I249" s="127"/>
    </row>
    <row r="250" spans="1:9" s="126" customFormat="1" ht="13.5" customHeight="1" x14ac:dyDescent="0.25">
      <c r="A250" s="52" t="s">
        <v>82</v>
      </c>
      <c r="B250" s="69" t="s">
        <v>83</v>
      </c>
      <c r="C250" s="28">
        <v>18850</v>
      </c>
      <c r="D250" s="156"/>
      <c r="E250" s="157"/>
      <c r="F250" s="240"/>
      <c r="I250" s="127"/>
    </row>
    <row r="251" spans="1:9" s="126" customFormat="1" ht="13.5" customHeight="1" x14ac:dyDescent="0.25">
      <c r="A251" s="68" t="s">
        <v>716</v>
      </c>
      <c r="B251" s="83" t="s">
        <v>273</v>
      </c>
      <c r="C251" s="40">
        <f>SUM(C252:C253)</f>
        <v>24500</v>
      </c>
      <c r="D251" s="156"/>
      <c r="E251" s="157"/>
      <c r="F251" s="240"/>
      <c r="I251" s="127"/>
    </row>
    <row r="252" spans="1:9" s="126" customFormat="1" ht="13.5" customHeight="1" x14ac:dyDescent="0.25">
      <c r="A252" s="27" t="s">
        <v>86</v>
      </c>
      <c r="B252" s="28" t="s">
        <v>87</v>
      </c>
      <c r="C252" s="28">
        <v>15750</v>
      </c>
      <c r="D252" s="156"/>
      <c r="E252" s="157"/>
      <c r="F252" s="240"/>
      <c r="I252" s="127"/>
    </row>
    <row r="253" spans="1:9" s="126" customFormat="1" ht="13.5" customHeight="1" x14ac:dyDescent="0.25">
      <c r="A253" s="52" t="s">
        <v>90</v>
      </c>
      <c r="B253" s="69" t="s">
        <v>273</v>
      </c>
      <c r="C253" s="28">
        <v>8750</v>
      </c>
      <c r="D253" s="156"/>
      <c r="E253" s="157"/>
      <c r="F253" s="240"/>
      <c r="I253" s="127"/>
    </row>
    <row r="254" spans="1:9" s="126" customFormat="1" ht="13.5" customHeight="1" thickBot="1" x14ac:dyDescent="0.3">
      <c r="A254" s="52"/>
      <c r="B254" s="69"/>
      <c r="C254" s="28"/>
      <c r="D254" s="156"/>
      <c r="E254" s="157"/>
      <c r="F254" s="240"/>
      <c r="I254" s="127"/>
    </row>
    <row r="255" spans="1:9" s="126" customFormat="1" ht="13.5" customHeight="1" thickBot="1" x14ac:dyDescent="0.3">
      <c r="A255" s="1274" t="s">
        <v>93</v>
      </c>
      <c r="B255" s="1275"/>
      <c r="C255" s="87">
        <f>(C258+C261+C264+C266+C256)</f>
        <v>6901080</v>
      </c>
      <c r="D255" s="156"/>
      <c r="E255" s="157"/>
      <c r="F255" s="240"/>
      <c r="I255" s="127"/>
    </row>
    <row r="256" spans="1:9" s="804" customFormat="1" ht="13.5" customHeight="1" x14ac:dyDescent="0.25">
      <c r="A256" s="39" t="s">
        <v>94</v>
      </c>
      <c r="B256" s="299" t="s">
        <v>95</v>
      </c>
      <c r="C256" s="803">
        <f>SUM(C257)</f>
        <v>45000</v>
      </c>
      <c r="D256" s="128"/>
      <c r="E256" s="128"/>
      <c r="F256" s="726"/>
      <c r="I256" s="805"/>
    </row>
    <row r="257" spans="1:9" s="52" customFormat="1" ht="13.5" customHeight="1" x14ac:dyDescent="0.25">
      <c r="A257" s="27" t="s">
        <v>98</v>
      </c>
      <c r="B257" s="27" t="s">
        <v>99</v>
      </c>
      <c r="C257" s="28">
        <v>45000</v>
      </c>
      <c r="D257" s="124"/>
      <c r="E257" s="83"/>
      <c r="F257" s="726"/>
      <c r="G257" s="28"/>
      <c r="H257" s="27"/>
      <c r="I257" s="149"/>
    </row>
    <row r="258" spans="1:9" s="126" customFormat="1" ht="13.5" customHeight="1" x14ac:dyDescent="0.25">
      <c r="A258" s="39" t="s">
        <v>158</v>
      </c>
      <c r="B258" s="39" t="s">
        <v>101</v>
      </c>
      <c r="C258" s="40">
        <f>SUM(C259:C260)</f>
        <v>42150</v>
      </c>
      <c r="D258" s="156"/>
      <c r="E258" s="157"/>
      <c r="F258" s="240"/>
      <c r="I258" s="127"/>
    </row>
    <row r="259" spans="1:9" s="126" customFormat="1" ht="13.5" customHeight="1" x14ac:dyDescent="0.25">
      <c r="A259" s="27" t="s">
        <v>208</v>
      </c>
      <c r="B259" s="27" t="s">
        <v>484</v>
      </c>
      <c r="C259" s="28">
        <v>25200</v>
      </c>
      <c r="D259" s="156"/>
      <c r="E259" s="157"/>
      <c r="F259" s="240"/>
      <c r="I259" s="127"/>
    </row>
    <row r="260" spans="1:9" s="126" customFormat="1" ht="13.5" customHeight="1" x14ac:dyDescent="0.25">
      <c r="A260" s="27" t="s">
        <v>104</v>
      </c>
      <c r="B260" s="27" t="s">
        <v>105</v>
      </c>
      <c r="C260" s="28">
        <v>16950</v>
      </c>
      <c r="D260" s="156"/>
      <c r="E260" s="157"/>
      <c r="F260" s="240"/>
      <c r="I260" s="127"/>
    </row>
    <row r="261" spans="1:9" s="126" customFormat="1" ht="13.5" customHeight="1" x14ac:dyDescent="0.25">
      <c r="A261" s="39" t="s">
        <v>106</v>
      </c>
      <c r="B261" s="39" t="s">
        <v>107</v>
      </c>
      <c r="C261" s="83">
        <f>SUM(C262:C263)</f>
        <v>5255200</v>
      </c>
      <c r="D261" s="156"/>
      <c r="E261" s="157"/>
      <c r="F261" s="240"/>
      <c r="I261" s="127"/>
    </row>
    <row r="262" spans="1:9" s="126" customFormat="1" ht="13.5" customHeight="1" x14ac:dyDescent="0.25">
      <c r="A262" s="27" t="s">
        <v>108</v>
      </c>
      <c r="B262" s="89" t="s">
        <v>109</v>
      </c>
      <c r="C262" s="28">
        <v>5200</v>
      </c>
      <c r="D262" s="156"/>
      <c r="E262" s="157"/>
      <c r="F262" s="240"/>
      <c r="I262" s="127"/>
    </row>
    <row r="263" spans="1:9" s="126" customFormat="1" ht="13.5" customHeight="1" x14ac:dyDescent="0.25">
      <c r="A263" s="27" t="s">
        <v>238</v>
      </c>
      <c r="B263" s="28" t="s">
        <v>111</v>
      </c>
      <c r="C263" s="28">
        <v>5250000</v>
      </c>
      <c r="D263" s="156"/>
      <c r="E263" s="157"/>
      <c r="F263" s="825"/>
      <c r="I263" s="127"/>
    </row>
    <row r="264" spans="1:9" s="126" customFormat="1" ht="13.5" customHeight="1" x14ac:dyDescent="0.25">
      <c r="A264" s="39" t="s">
        <v>112</v>
      </c>
      <c r="B264" s="40" t="s">
        <v>113</v>
      </c>
      <c r="C264" s="40">
        <f>SUM(C265:C265)</f>
        <v>12350</v>
      </c>
      <c r="D264" s="156"/>
      <c r="E264" s="157"/>
      <c r="F264" s="240"/>
      <c r="I264" s="127"/>
    </row>
    <row r="265" spans="1:9" s="126" customFormat="1" ht="13.5" customHeight="1" x14ac:dyDescent="0.25">
      <c r="A265" s="27" t="s">
        <v>277</v>
      </c>
      <c r="B265" s="28" t="s">
        <v>278</v>
      </c>
      <c r="C265" s="28">
        <v>12350</v>
      </c>
      <c r="D265" s="156"/>
      <c r="E265" s="157"/>
      <c r="F265" s="240"/>
      <c r="I265" s="127"/>
    </row>
    <row r="266" spans="1:9" s="126" customFormat="1" ht="13.5" customHeight="1" x14ac:dyDescent="0.25">
      <c r="A266" s="39" t="s">
        <v>119</v>
      </c>
      <c r="B266" s="40" t="s">
        <v>122</v>
      </c>
      <c r="C266" s="40">
        <f>SUM(C267:C269)</f>
        <v>1546380</v>
      </c>
      <c r="D266" s="156"/>
      <c r="E266" s="157"/>
      <c r="F266" s="240"/>
      <c r="I266" s="127"/>
    </row>
    <row r="267" spans="1:9" s="126" customFormat="1" ht="13.5" customHeight="1" x14ac:dyDescent="0.25">
      <c r="A267" s="27" t="s">
        <v>163</v>
      </c>
      <c r="B267" s="28" t="s">
        <v>122</v>
      </c>
      <c r="C267" s="28">
        <v>1500000</v>
      </c>
      <c r="D267" s="156"/>
      <c r="E267" s="157"/>
      <c r="F267" s="240"/>
      <c r="I267" s="127"/>
    </row>
    <row r="268" spans="1:9" s="126" customFormat="1" ht="13.5" customHeight="1" x14ac:dyDescent="0.25">
      <c r="A268" s="27" t="s">
        <v>123</v>
      </c>
      <c r="B268" s="28" t="s">
        <v>124</v>
      </c>
      <c r="C268" s="28">
        <v>5500</v>
      </c>
      <c r="D268" s="156"/>
      <c r="E268" s="157"/>
      <c r="F268" s="240"/>
      <c r="I268" s="127"/>
    </row>
    <row r="269" spans="1:9" s="126" customFormat="1" ht="13.5" customHeight="1" x14ac:dyDescent="0.25">
      <c r="A269" s="27" t="s">
        <v>127</v>
      </c>
      <c r="B269" s="28" t="s">
        <v>120</v>
      </c>
      <c r="C269" s="28">
        <v>40880</v>
      </c>
      <c r="D269" s="156"/>
      <c r="E269" s="157"/>
      <c r="F269" s="240"/>
      <c r="I269" s="127"/>
    </row>
    <row r="270" spans="1:9" s="126" customFormat="1" ht="13.5" customHeight="1" thickBot="1" x14ac:dyDescent="0.3">
      <c r="A270" s="27"/>
      <c r="B270" s="28"/>
      <c r="C270" s="28"/>
      <c r="D270" s="156"/>
      <c r="E270" s="157"/>
      <c r="F270" s="240"/>
      <c r="I270" s="127"/>
    </row>
    <row r="271" spans="1:9" s="126" customFormat="1" ht="13.5" customHeight="1" thickBot="1" x14ac:dyDescent="0.3">
      <c r="A271" s="1305" t="s">
        <v>135</v>
      </c>
      <c r="B271" s="1306"/>
      <c r="C271" s="144">
        <f>+C272+C274</f>
        <v>96000</v>
      </c>
      <c r="D271" s="156"/>
      <c r="E271" s="157"/>
      <c r="F271" s="240"/>
      <c r="I271" s="127"/>
    </row>
    <row r="272" spans="1:9" s="126" customFormat="1" ht="13.5" customHeight="1" x14ac:dyDescent="0.25">
      <c r="A272" s="68" t="s">
        <v>136</v>
      </c>
      <c r="B272" s="299" t="s">
        <v>137</v>
      </c>
      <c r="C272" s="808">
        <f>SUM(C273)</f>
        <v>90500</v>
      </c>
      <c r="D272" s="156"/>
      <c r="E272" s="157"/>
      <c r="F272" s="240"/>
      <c r="I272" s="127"/>
    </row>
    <row r="273" spans="1:9" s="126" customFormat="1" ht="13.5" customHeight="1" x14ac:dyDescent="0.25">
      <c r="A273" s="52" t="s">
        <v>138</v>
      </c>
      <c r="B273" s="52" t="s">
        <v>139</v>
      </c>
      <c r="C273" s="28">
        <v>90500</v>
      </c>
      <c r="D273" s="156"/>
      <c r="E273" s="157"/>
      <c r="F273" s="240"/>
      <c r="I273" s="127"/>
    </row>
    <row r="274" spans="1:9" s="126" customFormat="1" ht="13.5" customHeight="1" x14ac:dyDescent="0.25">
      <c r="A274" s="760" t="s">
        <v>144</v>
      </c>
      <c r="B274" s="39" t="s">
        <v>145</v>
      </c>
      <c r="C274" s="40">
        <f>SUM(C275)</f>
        <v>5500</v>
      </c>
      <c r="D274" s="156"/>
      <c r="E274" s="157"/>
      <c r="F274" s="240"/>
      <c r="I274" s="127"/>
    </row>
    <row r="275" spans="1:9" s="126" customFormat="1" ht="13.5" customHeight="1" x14ac:dyDescent="0.25">
      <c r="A275" s="783" t="s">
        <v>146</v>
      </c>
      <c r="B275" s="27" t="s">
        <v>147</v>
      </c>
      <c r="C275" s="125">
        <v>5500</v>
      </c>
      <c r="D275" s="156"/>
      <c r="E275" s="157"/>
      <c r="F275" s="240"/>
      <c r="I275" s="127"/>
    </row>
    <row r="276" spans="1:9" s="126" customFormat="1" ht="13.5" customHeight="1" x14ac:dyDescent="0.25">
      <c r="A276" s="52"/>
      <c r="B276" s="52"/>
      <c r="C276" s="69"/>
      <c r="D276" s="69"/>
      <c r="E276" s="69"/>
      <c r="F276" s="240"/>
      <c r="I276" s="127"/>
    </row>
    <row r="277" spans="1:9" s="126" customFormat="1" ht="13.5" customHeight="1" thickBot="1" x14ac:dyDescent="0.3">
      <c r="A277" s="52"/>
      <c r="B277" s="52"/>
      <c r="C277" s="69"/>
      <c r="D277" s="69"/>
      <c r="E277" s="69"/>
      <c r="F277" s="240"/>
      <c r="I277" s="127"/>
    </row>
    <row r="278" spans="1:9" s="126" customFormat="1" ht="13.5" customHeight="1" x14ac:dyDescent="0.25">
      <c r="A278" s="1278" t="s">
        <v>719</v>
      </c>
      <c r="B278" s="1279"/>
      <c r="C278" s="1280"/>
      <c r="D278" s="281" t="s">
        <v>1</v>
      </c>
      <c r="E278" s="282">
        <v>1306</v>
      </c>
      <c r="F278" s="240"/>
      <c r="I278" s="127"/>
    </row>
    <row r="279" spans="1:9" s="126" customFormat="1" ht="13.5" customHeight="1" thickBot="1" x14ac:dyDescent="0.3">
      <c r="A279" s="1281"/>
      <c r="B279" s="1282"/>
      <c r="C279" s="1283"/>
      <c r="D279" s="826"/>
      <c r="E279" s="827"/>
      <c r="F279" s="240"/>
      <c r="I279" s="127"/>
    </row>
    <row r="280" spans="1:9" s="126" customFormat="1" ht="13.5" customHeight="1" x14ac:dyDescent="0.25">
      <c r="A280" s="1367" t="s">
        <v>720</v>
      </c>
      <c r="B280" s="1368"/>
      <c r="C280" s="1368"/>
      <c r="D280" s="1368"/>
      <c r="E280" s="1369"/>
      <c r="F280" s="240"/>
      <c r="I280" s="127"/>
    </row>
    <row r="281" spans="1:9" s="126" customFormat="1" ht="13.5" customHeight="1" x14ac:dyDescent="0.25">
      <c r="A281" s="1370"/>
      <c r="B281" s="1371"/>
      <c r="C281" s="1371"/>
      <c r="D281" s="1371"/>
      <c r="E281" s="1372"/>
      <c r="F281" s="240"/>
      <c r="I281" s="127"/>
    </row>
    <row r="282" spans="1:9" s="126" customFormat="1" ht="13.5" customHeight="1" x14ac:dyDescent="0.25">
      <c r="A282" s="1370"/>
      <c r="B282" s="1371"/>
      <c r="C282" s="1371"/>
      <c r="D282" s="1371"/>
      <c r="E282" s="1372"/>
      <c r="F282" s="240"/>
      <c r="I282" s="127"/>
    </row>
    <row r="283" spans="1:9" s="126" customFormat="1" ht="13.5" customHeight="1" thickBot="1" x14ac:dyDescent="0.3">
      <c r="A283" s="1373"/>
      <c r="B283" s="1374"/>
      <c r="C283" s="1374"/>
      <c r="D283" s="1374"/>
      <c r="E283" s="1375"/>
      <c r="F283" s="240"/>
      <c r="I283" s="127"/>
    </row>
    <row r="284" spans="1:9" s="126" customFormat="1" ht="13.5" customHeight="1" x14ac:dyDescent="0.25">
      <c r="A284" s="774" t="s">
        <v>398</v>
      </c>
      <c r="B284" s="373"/>
      <c r="C284" s="125"/>
      <c r="D284" s="786"/>
      <c r="E284" s="818"/>
      <c r="F284" s="240"/>
      <c r="I284" s="127"/>
    </row>
    <row r="285" spans="1:9" s="126" customFormat="1" ht="13.5" customHeight="1" x14ac:dyDescent="0.25">
      <c r="A285" s="774" t="s">
        <v>721</v>
      </c>
      <c r="B285" s="373"/>
      <c r="C285" s="125"/>
      <c r="D285" s="786"/>
      <c r="E285" s="818"/>
      <c r="F285" s="240"/>
      <c r="I285" s="127"/>
    </row>
    <row r="286" spans="1:9" s="126" customFormat="1" ht="13.5" customHeight="1" x14ac:dyDescent="0.25">
      <c r="A286" s="774" t="s">
        <v>1091</v>
      </c>
      <c r="B286" s="373"/>
      <c r="C286" s="125"/>
      <c r="D286" s="786"/>
      <c r="E286" s="818"/>
      <c r="F286" s="240"/>
      <c r="I286" s="127"/>
    </row>
    <row r="287" spans="1:9" s="126" customFormat="1" ht="13.5" customHeight="1" thickBot="1" x14ac:dyDescent="0.3">
      <c r="A287" s="774" t="s">
        <v>311</v>
      </c>
      <c r="B287" s="373"/>
      <c r="C287" s="125"/>
      <c r="D287" s="786"/>
      <c r="E287" s="818"/>
      <c r="F287" s="240"/>
      <c r="I287" s="127"/>
    </row>
    <row r="288" spans="1:9" s="126" customFormat="1" ht="13.5" customHeight="1" thickBot="1" x14ac:dyDescent="0.3">
      <c r="A288" s="34" t="s">
        <v>312</v>
      </c>
      <c r="B288" s="35"/>
      <c r="C288" s="36"/>
      <c r="D288" s="819"/>
      <c r="E288" s="37">
        <f>(C290+C301+C312)</f>
        <v>216650</v>
      </c>
      <c r="F288" s="240"/>
      <c r="I288" s="127"/>
    </row>
    <row r="289" spans="1:9" s="126" customFormat="1" ht="13.5" customHeight="1" thickBot="1" x14ac:dyDescent="0.3">
      <c r="A289" s="298"/>
      <c r="B289" s="298"/>
      <c r="C289" s="157"/>
      <c r="D289" s="156"/>
      <c r="E289" s="157"/>
      <c r="F289" s="240"/>
      <c r="I289" s="127"/>
    </row>
    <row r="290" spans="1:9" s="126" customFormat="1" ht="13.5" customHeight="1" thickBot="1" x14ac:dyDescent="0.3">
      <c r="A290" s="1290" t="s">
        <v>49</v>
      </c>
      <c r="B290" s="1291"/>
      <c r="C290" s="56">
        <f>(C291+C293+C295+C297)</f>
        <v>83650</v>
      </c>
      <c r="D290" s="156"/>
      <c r="E290" s="157"/>
      <c r="F290" s="240"/>
      <c r="I290" s="127"/>
    </row>
    <row r="291" spans="1:9" s="126" customFormat="1" ht="13.5" customHeight="1" x14ac:dyDescent="0.25">
      <c r="A291" s="39" t="s">
        <v>50</v>
      </c>
      <c r="B291" s="299" t="s">
        <v>51</v>
      </c>
      <c r="C291" s="58">
        <f>SUM(C292:C292)</f>
        <v>12500</v>
      </c>
      <c r="D291" s="156"/>
      <c r="E291" s="157"/>
      <c r="F291" s="240"/>
      <c r="I291" s="127"/>
    </row>
    <row r="292" spans="1:9" s="126" customFormat="1" ht="13.5" customHeight="1" x14ac:dyDescent="0.25">
      <c r="A292" s="27" t="s">
        <v>52</v>
      </c>
      <c r="B292" s="52" t="s">
        <v>53</v>
      </c>
      <c r="C292" s="122">
        <v>12500</v>
      </c>
      <c r="D292" s="156"/>
      <c r="E292" s="157"/>
      <c r="F292" s="240"/>
      <c r="I292" s="127"/>
    </row>
    <row r="293" spans="1:9" s="126" customFormat="1" ht="13.5" customHeight="1" x14ac:dyDescent="0.25">
      <c r="A293" s="39" t="s">
        <v>58</v>
      </c>
      <c r="B293" s="68" t="s">
        <v>59</v>
      </c>
      <c r="C293" s="40">
        <f>SUM(C294)</f>
        <v>35200</v>
      </c>
      <c r="D293" s="156"/>
      <c r="E293" s="157"/>
      <c r="F293" s="240"/>
      <c r="I293" s="127"/>
    </row>
    <row r="294" spans="1:9" s="126" customFormat="1" ht="13.5" customHeight="1" x14ac:dyDescent="0.25">
      <c r="A294" s="27" t="s">
        <v>60</v>
      </c>
      <c r="B294" s="28" t="s">
        <v>61</v>
      </c>
      <c r="C294" s="28">
        <v>35200</v>
      </c>
      <c r="D294" s="156"/>
      <c r="E294" s="157"/>
      <c r="F294" s="240"/>
      <c r="I294" s="127"/>
    </row>
    <row r="295" spans="1:9" s="126" customFormat="1" ht="13.5" customHeight="1" x14ac:dyDescent="0.25">
      <c r="A295" s="68" t="s">
        <v>78</v>
      </c>
      <c r="B295" s="83" t="s">
        <v>79</v>
      </c>
      <c r="C295" s="40">
        <f>SUM(C296:C296)</f>
        <v>12500</v>
      </c>
      <c r="D295" s="156"/>
      <c r="E295" s="157"/>
      <c r="F295" s="240"/>
      <c r="I295" s="127"/>
    </row>
    <row r="296" spans="1:9" s="126" customFormat="1" ht="13.5" customHeight="1" x14ac:dyDescent="0.25">
      <c r="A296" s="52" t="s">
        <v>82</v>
      </c>
      <c r="B296" s="69" t="s">
        <v>83</v>
      </c>
      <c r="C296" s="28">
        <v>12500</v>
      </c>
      <c r="D296" s="156"/>
      <c r="E296" s="157"/>
      <c r="F296" s="240"/>
      <c r="I296" s="127"/>
    </row>
    <row r="297" spans="1:9" s="126" customFormat="1" ht="13.5" customHeight="1" x14ac:dyDescent="0.25">
      <c r="A297" s="68" t="s">
        <v>716</v>
      </c>
      <c r="B297" s="83" t="s">
        <v>273</v>
      </c>
      <c r="C297" s="40">
        <f>SUM(C298:C299)</f>
        <v>23450</v>
      </c>
      <c r="D297" s="156"/>
      <c r="E297" s="157"/>
      <c r="F297" s="240"/>
      <c r="I297" s="127"/>
    </row>
    <row r="298" spans="1:9" s="126" customFormat="1" ht="13.5" customHeight="1" x14ac:dyDescent="0.25">
      <c r="A298" s="27" t="s">
        <v>86</v>
      </c>
      <c r="B298" s="28" t="s">
        <v>87</v>
      </c>
      <c r="C298" s="28">
        <v>8450</v>
      </c>
      <c r="D298" s="156"/>
      <c r="E298" s="157"/>
      <c r="F298" s="240"/>
      <c r="I298" s="127"/>
    </row>
    <row r="299" spans="1:9" s="126" customFormat="1" ht="13.5" customHeight="1" x14ac:dyDescent="0.25">
      <c r="A299" s="52" t="s">
        <v>90</v>
      </c>
      <c r="B299" s="69" t="s">
        <v>273</v>
      </c>
      <c r="C299" s="28">
        <v>15000</v>
      </c>
      <c r="D299" s="156"/>
      <c r="E299" s="157"/>
      <c r="F299" s="240"/>
      <c r="I299" s="127"/>
    </row>
    <row r="300" spans="1:9" s="126" customFormat="1" ht="13.5" customHeight="1" thickBot="1" x14ac:dyDescent="0.3">
      <c r="A300" s="52"/>
      <c r="B300" s="69"/>
      <c r="C300" s="28"/>
      <c r="D300" s="156"/>
      <c r="E300" s="157"/>
      <c r="F300" s="240"/>
      <c r="I300" s="127"/>
    </row>
    <row r="301" spans="1:9" s="126" customFormat="1" ht="13.5" customHeight="1" thickBot="1" x14ac:dyDescent="0.3">
      <c r="A301" s="1274" t="s">
        <v>93</v>
      </c>
      <c r="B301" s="1275"/>
      <c r="C301" s="87">
        <f>(C302+C305+C307)</f>
        <v>115000</v>
      </c>
      <c r="D301" s="156"/>
      <c r="E301" s="157"/>
      <c r="F301" s="240"/>
      <c r="I301" s="127"/>
    </row>
    <row r="302" spans="1:9" s="126" customFormat="1" ht="13.5" customHeight="1" x14ac:dyDescent="0.25">
      <c r="A302" s="39" t="s">
        <v>106</v>
      </c>
      <c r="B302" s="39" t="s">
        <v>107</v>
      </c>
      <c r="C302" s="83">
        <f>SUM(C303:C304)</f>
        <v>38400</v>
      </c>
      <c r="D302" s="156"/>
      <c r="E302" s="157"/>
      <c r="F302" s="240"/>
      <c r="I302" s="127"/>
    </row>
    <row r="303" spans="1:9" s="126" customFormat="1" ht="13.5" customHeight="1" x14ac:dyDescent="0.25">
      <c r="A303" s="27" t="s">
        <v>108</v>
      </c>
      <c r="B303" s="89" t="s">
        <v>109</v>
      </c>
      <c r="C303" s="28">
        <v>8400</v>
      </c>
      <c r="D303" s="156"/>
      <c r="E303" s="157"/>
      <c r="F303" s="240"/>
      <c r="I303" s="127"/>
    </row>
    <row r="304" spans="1:9" s="126" customFormat="1" ht="13.5" customHeight="1" x14ac:dyDescent="0.25">
      <c r="A304" s="27" t="s">
        <v>238</v>
      </c>
      <c r="B304" s="28" t="s">
        <v>111</v>
      </c>
      <c r="C304" s="28">
        <v>30000</v>
      </c>
      <c r="D304" s="156"/>
      <c r="E304" s="157"/>
      <c r="F304" s="240"/>
      <c r="I304" s="127"/>
    </row>
    <row r="305" spans="1:9" s="126" customFormat="1" ht="13.5" customHeight="1" x14ac:dyDescent="0.25">
      <c r="A305" s="39" t="s">
        <v>112</v>
      </c>
      <c r="B305" s="40" t="s">
        <v>113</v>
      </c>
      <c r="C305" s="40">
        <f>SUM(C306:C306)</f>
        <v>23500</v>
      </c>
      <c r="D305" s="156"/>
      <c r="E305" s="157"/>
      <c r="F305" s="240"/>
      <c r="I305" s="127"/>
    </row>
    <row r="306" spans="1:9" s="126" customFormat="1" ht="13.5" customHeight="1" x14ac:dyDescent="0.25">
      <c r="A306" s="27" t="s">
        <v>277</v>
      </c>
      <c r="B306" s="28" t="s">
        <v>278</v>
      </c>
      <c r="C306" s="28">
        <v>23500</v>
      </c>
      <c r="D306" s="156"/>
      <c r="E306" s="157"/>
      <c r="F306" s="240"/>
      <c r="I306" s="127"/>
    </row>
    <row r="307" spans="1:9" s="126" customFormat="1" ht="13.5" customHeight="1" x14ac:dyDescent="0.25">
      <c r="A307" s="39" t="s">
        <v>119</v>
      </c>
      <c r="B307" s="40" t="s">
        <v>122</v>
      </c>
      <c r="C307" s="40">
        <f>SUM(C308:C310)</f>
        <v>53100</v>
      </c>
      <c r="D307" s="156"/>
      <c r="E307" s="157"/>
      <c r="F307" s="240"/>
      <c r="I307" s="127"/>
    </row>
    <row r="308" spans="1:9" s="126" customFormat="1" ht="13.5" customHeight="1" x14ac:dyDescent="0.25">
      <c r="A308" s="27" t="s">
        <v>163</v>
      </c>
      <c r="B308" s="28" t="s">
        <v>122</v>
      </c>
      <c r="C308" s="28">
        <v>35000</v>
      </c>
      <c r="D308" s="156"/>
      <c r="E308" s="157"/>
      <c r="F308" s="240"/>
      <c r="I308" s="127"/>
    </row>
    <row r="309" spans="1:9" s="126" customFormat="1" ht="13.5" customHeight="1" x14ac:dyDescent="0.25">
      <c r="A309" s="27" t="s">
        <v>123</v>
      </c>
      <c r="B309" s="28" t="s">
        <v>124</v>
      </c>
      <c r="C309" s="28">
        <v>8500</v>
      </c>
      <c r="D309" s="156"/>
      <c r="E309" s="157"/>
      <c r="F309" s="240"/>
      <c r="I309" s="127"/>
    </row>
    <row r="310" spans="1:9" s="126" customFormat="1" ht="13.5" customHeight="1" x14ac:dyDescent="0.25">
      <c r="A310" s="27" t="s">
        <v>127</v>
      </c>
      <c r="B310" s="28" t="s">
        <v>120</v>
      </c>
      <c r="C310" s="28">
        <v>9600</v>
      </c>
      <c r="D310" s="156"/>
      <c r="E310" s="157"/>
      <c r="F310" s="240"/>
      <c r="I310" s="127"/>
    </row>
    <row r="311" spans="1:9" s="126" customFormat="1" ht="13.5" customHeight="1" thickBot="1" x14ac:dyDescent="0.3">
      <c r="A311" s="27"/>
      <c r="B311" s="28"/>
      <c r="C311" s="28"/>
      <c r="D311" s="156"/>
      <c r="E311" s="157"/>
      <c r="F311" s="240"/>
      <c r="I311" s="127"/>
    </row>
    <row r="312" spans="1:9" s="126" customFormat="1" ht="13.5" customHeight="1" thickBot="1" x14ac:dyDescent="0.3">
      <c r="A312" s="1305" t="s">
        <v>135</v>
      </c>
      <c r="B312" s="1306"/>
      <c r="C312" s="144">
        <f>+C313+C315</f>
        <v>18000</v>
      </c>
      <c r="D312" s="156"/>
      <c r="E312" s="157"/>
      <c r="F312" s="240"/>
      <c r="I312" s="127"/>
    </row>
    <row r="313" spans="1:9" s="126" customFormat="1" ht="13.5" customHeight="1" x14ac:dyDescent="0.25">
      <c r="A313" s="68" t="s">
        <v>136</v>
      </c>
      <c r="B313" s="299" t="s">
        <v>137</v>
      </c>
      <c r="C313" s="808">
        <f>SUM(C314)</f>
        <v>9500</v>
      </c>
      <c r="D313" s="156"/>
      <c r="E313" s="157"/>
      <c r="F313" s="240"/>
      <c r="I313" s="127"/>
    </row>
    <row r="314" spans="1:9" s="126" customFormat="1" ht="13.5" customHeight="1" x14ac:dyDescent="0.25">
      <c r="A314" s="52" t="s">
        <v>138</v>
      </c>
      <c r="B314" s="52" t="s">
        <v>139</v>
      </c>
      <c r="C314" s="28">
        <v>9500</v>
      </c>
      <c r="D314" s="156"/>
      <c r="E314" s="157"/>
      <c r="F314" s="240"/>
      <c r="I314" s="127"/>
    </row>
    <row r="315" spans="1:9" s="126" customFormat="1" ht="13.5" customHeight="1" x14ac:dyDescent="0.25">
      <c r="A315" s="760" t="s">
        <v>144</v>
      </c>
      <c r="B315" s="39" t="s">
        <v>145</v>
      </c>
      <c r="C315" s="40">
        <f>SUM(C316)</f>
        <v>8500</v>
      </c>
      <c r="D315" s="156"/>
      <c r="E315" s="157"/>
      <c r="F315" s="240"/>
      <c r="I315" s="127"/>
    </row>
    <row r="316" spans="1:9" s="126" customFormat="1" ht="13.5" customHeight="1" x14ac:dyDescent="0.25">
      <c r="A316" s="783" t="s">
        <v>146</v>
      </c>
      <c r="B316" s="27" t="s">
        <v>147</v>
      </c>
      <c r="C316" s="125">
        <v>8500</v>
      </c>
      <c r="D316" s="156"/>
      <c r="E316" s="157"/>
      <c r="F316" s="240"/>
      <c r="I316" s="127"/>
    </row>
    <row r="317" spans="1:9" s="126" customFormat="1" ht="13.5" customHeight="1" x14ac:dyDescent="0.25">
      <c r="A317" s="52"/>
      <c r="B317" s="52"/>
      <c r="C317" s="69"/>
      <c r="D317" s="69"/>
      <c r="E317" s="69"/>
      <c r="F317" s="240"/>
      <c r="I317" s="127"/>
    </row>
    <row r="318" spans="1:9" s="126" customFormat="1" ht="13.5" customHeight="1" thickBot="1" x14ac:dyDescent="0.3">
      <c r="A318" s="52"/>
      <c r="B318" s="52"/>
      <c r="C318" s="69"/>
      <c r="D318" s="69"/>
      <c r="E318" s="69"/>
      <c r="F318" s="240"/>
      <c r="I318" s="127"/>
    </row>
    <row r="319" spans="1:9" s="126" customFormat="1" ht="13.5" customHeight="1" x14ac:dyDescent="0.25">
      <c r="A319" s="1278" t="s">
        <v>722</v>
      </c>
      <c r="B319" s="1279"/>
      <c r="C319" s="1280"/>
      <c r="D319" s="281" t="s">
        <v>1</v>
      </c>
      <c r="E319" s="282">
        <v>1307</v>
      </c>
      <c r="F319" s="240"/>
      <c r="I319" s="127"/>
    </row>
    <row r="320" spans="1:9" s="126" customFormat="1" ht="13.5" customHeight="1" thickBot="1" x14ac:dyDescent="0.3">
      <c r="A320" s="1281"/>
      <c r="B320" s="1282"/>
      <c r="C320" s="1283"/>
      <c r="D320" s="826"/>
      <c r="E320" s="827"/>
      <c r="F320" s="240"/>
      <c r="I320" s="127"/>
    </row>
    <row r="321" spans="1:9" s="126" customFormat="1" ht="13.5" customHeight="1" x14ac:dyDescent="0.25">
      <c r="A321" s="1367" t="s">
        <v>723</v>
      </c>
      <c r="B321" s="1368"/>
      <c r="C321" s="1368"/>
      <c r="D321" s="1368"/>
      <c r="E321" s="1369"/>
      <c r="F321" s="240"/>
      <c r="I321" s="127"/>
    </row>
    <row r="322" spans="1:9" s="126" customFormat="1" ht="13.5" customHeight="1" x14ac:dyDescent="0.25">
      <c r="A322" s="1370"/>
      <c r="B322" s="1371"/>
      <c r="C322" s="1371"/>
      <c r="D322" s="1371"/>
      <c r="E322" s="1372"/>
      <c r="F322" s="240"/>
      <c r="I322" s="127"/>
    </row>
    <row r="323" spans="1:9" s="126" customFormat="1" ht="13.5" customHeight="1" thickBot="1" x14ac:dyDescent="0.3">
      <c r="A323" s="1373"/>
      <c r="B323" s="1374"/>
      <c r="C323" s="1374"/>
      <c r="D323" s="1374"/>
      <c r="E323" s="1375"/>
      <c r="F323" s="240"/>
      <c r="I323" s="127"/>
    </row>
    <row r="324" spans="1:9" s="126" customFormat="1" ht="13.5" customHeight="1" x14ac:dyDescent="0.25">
      <c r="A324" s="774" t="s">
        <v>398</v>
      </c>
      <c r="B324" s="373"/>
      <c r="C324" s="125"/>
      <c r="D324" s="786"/>
      <c r="E324" s="818"/>
      <c r="F324" s="240"/>
      <c r="I324" s="127"/>
    </row>
    <row r="325" spans="1:9" s="126" customFormat="1" ht="13.5" customHeight="1" x14ac:dyDescent="0.25">
      <c r="A325" s="774" t="s">
        <v>724</v>
      </c>
      <c r="B325" s="373"/>
      <c r="C325" s="125"/>
      <c r="D325" s="786"/>
      <c r="E325" s="818"/>
      <c r="F325" s="240"/>
      <c r="I325" s="127"/>
    </row>
    <row r="326" spans="1:9" s="126" customFormat="1" ht="13.5" customHeight="1" x14ac:dyDescent="0.25">
      <c r="A326" s="774" t="s">
        <v>1091</v>
      </c>
      <c r="B326" s="373"/>
      <c r="C326" s="125"/>
      <c r="D326" s="786"/>
      <c r="E326" s="818"/>
      <c r="F326" s="240"/>
      <c r="I326" s="127"/>
    </row>
    <row r="327" spans="1:9" s="126" customFormat="1" ht="13.5" customHeight="1" thickBot="1" x14ac:dyDescent="0.3">
      <c r="A327" s="774" t="s">
        <v>311</v>
      </c>
      <c r="B327" s="373"/>
      <c r="C327" s="125"/>
      <c r="D327" s="786"/>
      <c r="E327" s="818"/>
      <c r="F327" s="240"/>
      <c r="I327" s="127"/>
    </row>
    <row r="328" spans="1:9" s="126" customFormat="1" ht="13.5" customHeight="1" thickBot="1" x14ac:dyDescent="0.3">
      <c r="A328" s="34" t="s">
        <v>312</v>
      </c>
      <c r="B328" s="35"/>
      <c r="C328" s="36"/>
      <c r="D328" s="819"/>
      <c r="E328" s="37">
        <f>(C330+C341+C352)</f>
        <v>2973400</v>
      </c>
      <c r="F328" s="240"/>
      <c r="I328" s="127"/>
    </row>
    <row r="329" spans="1:9" s="126" customFormat="1" ht="13.5" customHeight="1" thickBot="1" x14ac:dyDescent="0.3">
      <c r="A329" s="298"/>
      <c r="B329" s="298"/>
      <c r="C329" s="157"/>
      <c r="D329" s="156"/>
      <c r="E329" s="157"/>
      <c r="F329" s="240"/>
      <c r="I329" s="127"/>
    </row>
    <row r="330" spans="1:9" s="126" customFormat="1" ht="13.5" customHeight="1" thickBot="1" x14ac:dyDescent="0.3">
      <c r="A330" s="1290" t="s">
        <v>49</v>
      </c>
      <c r="B330" s="1291"/>
      <c r="C330" s="56">
        <f>(C331+C333+C335+C337)</f>
        <v>185500</v>
      </c>
      <c r="D330" s="156"/>
      <c r="E330" s="157"/>
      <c r="F330" s="240"/>
      <c r="I330" s="127"/>
    </row>
    <row r="331" spans="1:9" s="126" customFormat="1" ht="13.5" customHeight="1" x14ac:dyDescent="0.25">
      <c r="A331" s="39" t="s">
        <v>50</v>
      </c>
      <c r="B331" s="299" t="s">
        <v>51</v>
      </c>
      <c r="C331" s="58">
        <f>SUM(C332:C332)</f>
        <v>22500</v>
      </c>
      <c r="D331" s="156"/>
      <c r="E331" s="157"/>
      <c r="F331" s="240"/>
      <c r="I331" s="127"/>
    </row>
    <row r="332" spans="1:9" s="126" customFormat="1" ht="13.5" customHeight="1" x14ac:dyDescent="0.25">
      <c r="A332" s="27" t="s">
        <v>52</v>
      </c>
      <c r="B332" s="52" t="s">
        <v>53</v>
      </c>
      <c r="C332" s="122">
        <v>22500</v>
      </c>
      <c r="D332" s="156"/>
      <c r="E332" s="157"/>
      <c r="F332" s="240"/>
      <c r="I332" s="127"/>
    </row>
    <row r="333" spans="1:9" s="126" customFormat="1" ht="13.5" customHeight="1" x14ac:dyDescent="0.25">
      <c r="A333" s="39" t="s">
        <v>58</v>
      </c>
      <c r="B333" s="68" t="s">
        <v>59</v>
      </c>
      <c r="C333" s="40">
        <f>SUM(C334)</f>
        <v>10200</v>
      </c>
      <c r="D333" s="156"/>
      <c r="E333" s="157"/>
      <c r="F333" s="240"/>
      <c r="I333" s="127"/>
    </row>
    <row r="334" spans="1:9" s="126" customFormat="1" ht="13.5" customHeight="1" x14ac:dyDescent="0.25">
      <c r="A334" s="27" t="s">
        <v>60</v>
      </c>
      <c r="B334" s="28" t="s">
        <v>61</v>
      </c>
      <c r="C334" s="28">
        <v>10200</v>
      </c>
      <c r="D334" s="156"/>
      <c r="E334" s="157"/>
      <c r="F334" s="240"/>
      <c r="I334" s="127"/>
    </row>
    <row r="335" spans="1:9" s="126" customFormat="1" ht="13.5" customHeight="1" x14ac:dyDescent="0.25">
      <c r="A335" s="68" t="s">
        <v>78</v>
      </c>
      <c r="B335" s="83" t="s">
        <v>79</v>
      </c>
      <c r="C335" s="40">
        <f>SUM(C336:C336)</f>
        <v>46700</v>
      </c>
      <c r="D335" s="156"/>
      <c r="E335" s="157"/>
      <c r="F335" s="240"/>
      <c r="I335" s="127"/>
    </row>
    <row r="336" spans="1:9" s="126" customFormat="1" ht="13.5" customHeight="1" x14ac:dyDescent="0.25">
      <c r="A336" s="52" t="s">
        <v>82</v>
      </c>
      <c r="B336" s="69" t="s">
        <v>83</v>
      </c>
      <c r="C336" s="28">
        <v>46700</v>
      </c>
      <c r="D336" s="156"/>
      <c r="E336" s="157"/>
      <c r="F336" s="240"/>
      <c r="I336" s="127"/>
    </row>
    <row r="337" spans="1:9" s="126" customFormat="1" ht="13.5" customHeight="1" x14ac:dyDescent="0.25">
      <c r="A337" s="68" t="s">
        <v>716</v>
      </c>
      <c r="B337" s="83" t="s">
        <v>273</v>
      </c>
      <c r="C337" s="40">
        <f>SUM(C338:C339)</f>
        <v>106100</v>
      </c>
      <c r="D337" s="156"/>
      <c r="E337" s="157"/>
      <c r="F337" s="240"/>
      <c r="I337" s="127"/>
    </row>
    <row r="338" spans="1:9" s="126" customFormat="1" ht="13.5" customHeight="1" x14ac:dyDescent="0.25">
      <c r="A338" s="27" t="s">
        <v>86</v>
      </c>
      <c r="B338" s="28" t="s">
        <v>87</v>
      </c>
      <c r="C338" s="28">
        <v>59600</v>
      </c>
      <c r="D338" s="156"/>
      <c r="E338" s="157"/>
      <c r="F338" s="240"/>
      <c r="I338" s="127"/>
    </row>
    <row r="339" spans="1:9" s="126" customFormat="1" ht="13.5" customHeight="1" x14ac:dyDescent="0.25">
      <c r="A339" s="52" t="s">
        <v>90</v>
      </c>
      <c r="B339" s="69" t="s">
        <v>273</v>
      </c>
      <c r="C339" s="28">
        <v>46500</v>
      </c>
      <c r="D339" s="156"/>
      <c r="E339" s="157"/>
      <c r="F339" s="240"/>
      <c r="I339" s="127"/>
    </row>
    <row r="340" spans="1:9" s="126" customFormat="1" ht="13.5" customHeight="1" thickBot="1" x14ac:dyDescent="0.3">
      <c r="A340" s="52"/>
      <c r="B340" s="69"/>
      <c r="C340" s="28"/>
      <c r="D340" s="156"/>
      <c r="E340" s="157"/>
      <c r="F340" s="240"/>
      <c r="I340" s="127"/>
    </row>
    <row r="341" spans="1:9" s="126" customFormat="1" ht="13.5" customHeight="1" thickBot="1" x14ac:dyDescent="0.3">
      <c r="A341" s="1274" t="s">
        <v>93</v>
      </c>
      <c r="B341" s="1275"/>
      <c r="C341" s="87">
        <f>(C345+C342+C347)</f>
        <v>2719900</v>
      </c>
      <c r="D341" s="156"/>
      <c r="E341" s="157"/>
      <c r="F341" s="240"/>
      <c r="I341" s="127"/>
    </row>
    <row r="342" spans="1:9" s="126" customFormat="1" ht="13.5" customHeight="1" x14ac:dyDescent="0.25">
      <c r="A342" s="39" t="s">
        <v>100</v>
      </c>
      <c r="B342" s="40" t="s">
        <v>101</v>
      </c>
      <c r="C342" s="40">
        <f>SUM(C343:C344)</f>
        <v>1100200</v>
      </c>
      <c r="D342" s="156"/>
      <c r="E342" s="157"/>
      <c r="F342" s="240"/>
      <c r="I342" s="127"/>
    </row>
    <row r="343" spans="1:9" s="126" customFormat="1" ht="13.5" customHeight="1" x14ac:dyDescent="0.25">
      <c r="A343" s="27" t="s">
        <v>159</v>
      </c>
      <c r="B343" s="28" t="s">
        <v>160</v>
      </c>
      <c r="C343" s="28">
        <v>1020000</v>
      </c>
      <c r="D343" s="156"/>
      <c r="E343" s="157"/>
      <c r="F343" s="240"/>
      <c r="I343" s="127"/>
    </row>
    <row r="344" spans="1:9" s="126" customFormat="1" ht="13.5" customHeight="1" x14ac:dyDescent="0.25">
      <c r="A344" s="27" t="s">
        <v>104</v>
      </c>
      <c r="B344" s="28" t="s">
        <v>105</v>
      </c>
      <c r="C344" s="28">
        <v>80200</v>
      </c>
      <c r="D344" s="156"/>
      <c r="E344" s="157"/>
      <c r="F344" s="240"/>
      <c r="I344" s="127"/>
    </row>
    <row r="345" spans="1:9" s="126" customFormat="1" x14ac:dyDescent="0.25">
      <c r="A345" s="39" t="s">
        <v>106</v>
      </c>
      <c r="B345" s="39" t="s">
        <v>107</v>
      </c>
      <c r="C345" s="83">
        <f>SUM(C346:C346)</f>
        <v>680000</v>
      </c>
      <c r="D345" s="156"/>
      <c r="E345" s="157"/>
      <c r="F345" s="240"/>
      <c r="I345" s="127"/>
    </row>
    <row r="346" spans="1:9" s="126" customFormat="1" x14ac:dyDescent="0.25">
      <c r="A346" s="27" t="s">
        <v>238</v>
      </c>
      <c r="B346" s="28" t="s">
        <v>111</v>
      </c>
      <c r="C346" s="28">
        <v>680000</v>
      </c>
      <c r="D346" s="156"/>
      <c r="E346" s="157"/>
      <c r="F346" s="240"/>
      <c r="I346" s="127"/>
    </row>
    <row r="347" spans="1:9" s="126" customFormat="1" ht="13.5" customHeight="1" x14ac:dyDescent="0.25">
      <c r="A347" s="39" t="s">
        <v>119</v>
      </c>
      <c r="B347" s="40" t="s">
        <v>122</v>
      </c>
      <c r="C347" s="40">
        <f>SUM(C348:C350)</f>
        <v>939700</v>
      </c>
      <c r="D347" s="156"/>
      <c r="E347" s="157"/>
      <c r="F347" s="240"/>
      <c r="I347" s="127"/>
    </row>
    <row r="348" spans="1:9" s="126" customFormat="1" ht="13.5" customHeight="1" x14ac:dyDescent="0.25">
      <c r="A348" s="27" t="s">
        <v>163</v>
      </c>
      <c r="B348" s="28" t="s">
        <v>122</v>
      </c>
      <c r="C348" s="28">
        <v>780000</v>
      </c>
      <c r="D348" s="156"/>
      <c r="E348" s="157"/>
      <c r="F348" s="240"/>
      <c r="I348" s="127"/>
    </row>
    <row r="349" spans="1:9" s="126" customFormat="1" ht="13.5" customHeight="1" x14ac:dyDescent="0.25">
      <c r="A349" s="27" t="s">
        <v>123</v>
      </c>
      <c r="B349" s="28" t="s">
        <v>124</v>
      </c>
      <c r="C349" s="28">
        <v>4700</v>
      </c>
      <c r="D349" s="156"/>
      <c r="E349" s="157"/>
      <c r="F349" s="240"/>
      <c r="I349" s="127"/>
    </row>
    <row r="350" spans="1:9" s="126" customFormat="1" ht="13.5" customHeight="1" x14ac:dyDescent="0.25">
      <c r="A350" s="27" t="s">
        <v>127</v>
      </c>
      <c r="B350" s="28" t="s">
        <v>120</v>
      </c>
      <c r="C350" s="28">
        <v>155000</v>
      </c>
      <c r="D350" s="156"/>
      <c r="E350" s="157"/>
      <c r="F350" s="240"/>
      <c r="I350" s="127"/>
    </row>
    <row r="351" spans="1:9" s="126" customFormat="1" ht="13.5" customHeight="1" thickBot="1" x14ac:dyDescent="0.3">
      <c r="A351" s="27"/>
      <c r="B351" s="28"/>
      <c r="C351" s="28"/>
      <c r="D351" s="156"/>
      <c r="E351" s="157"/>
      <c r="F351" s="240"/>
      <c r="I351" s="127"/>
    </row>
    <row r="352" spans="1:9" s="126" customFormat="1" ht="13.5" customHeight="1" thickBot="1" x14ac:dyDescent="0.3">
      <c r="A352" s="1305" t="s">
        <v>135</v>
      </c>
      <c r="B352" s="1306"/>
      <c r="C352" s="144">
        <f>(C355+C353+C357)</f>
        <v>68000</v>
      </c>
      <c r="D352" s="156"/>
      <c r="E352" s="157"/>
      <c r="F352" s="240"/>
      <c r="I352" s="127"/>
    </row>
    <row r="353" spans="1:9" s="126" customFormat="1" ht="13.5" customHeight="1" x14ac:dyDescent="0.25">
      <c r="A353" s="68" t="s">
        <v>725</v>
      </c>
      <c r="B353" s="68" t="s">
        <v>370</v>
      </c>
      <c r="C353" s="40">
        <f>SUM(C354)</f>
        <v>15000</v>
      </c>
      <c r="D353" s="156"/>
      <c r="E353" s="157"/>
      <c r="F353" s="240"/>
      <c r="I353" s="127"/>
    </row>
    <row r="354" spans="1:9" s="126" customFormat="1" ht="13.5" customHeight="1" x14ac:dyDescent="0.25">
      <c r="A354" s="52" t="s">
        <v>375</v>
      </c>
      <c r="B354" s="52" t="s">
        <v>376</v>
      </c>
      <c r="C354" s="28">
        <v>15000</v>
      </c>
      <c r="D354" s="156"/>
      <c r="E354" s="157"/>
      <c r="F354" s="240"/>
      <c r="I354" s="127"/>
    </row>
    <row r="355" spans="1:9" s="126" customFormat="1" ht="13.5" customHeight="1" x14ac:dyDescent="0.25">
      <c r="A355" s="68" t="s">
        <v>136</v>
      </c>
      <c r="B355" s="299" t="s">
        <v>137</v>
      </c>
      <c r="C355" s="808">
        <f>SUM(C356)</f>
        <v>30500</v>
      </c>
      <c r="D355" s="156"/>
      <c r="E355" s="157"/>
      <c r="F355" s="240"/>
      <c r="I355" s="127"/>
    </row>
    <row r="356" spans="1:9" s="126" customFormat="1" ht="13.5" customHeight="1" x14ac:dyDescent="0.25">
      <c r="A356" s="52" t="s">
        <v>138</v>
      </c>
      <c r="B356" s="52" t="s">
        <v>139</v>
      </c>
      <c r="C356" s="28">
        <v>30500</v>
      </c>
      <c r="D356" s="156"/>
      <c r="E356" s="157"/>
      <c r="F356" s="240"/>
      <c r="I356" s="127"/>
    </row>
    <row r="357" spans="1:9" s="126" customFormat="1" ht="13.5" customHeight="1" x14ac:dyDescent="0.25">
      <c r="A357" s="760" t="s">
        <v>144</v>
      </c>
      <c r="B357" s="39" t="s">
        <v>145</v>
      </c>
      <c r="C357" s="40">
        <f>SUM(C358)</f>
        <v>22500</v>
      </c>
      <c r="D357" s="156"/>
      <c r="E357" s="157"/>
      <c r="F357" s="240"/>
      <c r="I357" s="127"/>
    </row>
    <row r="358" spans="1:9" s="126" customFormat="1" ht="13.5" customHeight="1" x14ac:dyDescent="0.25">
      <c r="A358" s="783" t="s">
        <v>146</v>
      </c>
      <c r="B358" s="27" t="s">
        <v>147</v>
      </c>
      <c r="C358" s="125">
        <v>22500</v>
      </c>
      <c r="D358" s="156"/>
      <c r="E358" s="157"/>
      <c r="F358" s="240"/>
      <c r="I358" s="127"/>
    </row>
    <row r="359" spans="1:9" s="126" customFormat="1" ht="13.5" customHeight="1" x14ac:dyDescent="0.25">
      <c r="A359" s="52"/>
      <c r="B359" s="52"/>
      <c r="C359" s="69"/>
      <c r="D359" s="69"/>
      <c r="E359" s="69"/>
      <c r="F359" s="240"/>
      <c r="I359" s="127"/>
    </row>
    <row r="360" spans="1:9" s="126" customFormat="1" ht="13.5" customHeight="1" thickBot="1" x14ac:dyDescent="0.3">
      <c r="A360" s="52"/>
      <c r="B360" s="52"/>
      <c r="C360" s="69"/>
      <c r="D360" s="69"/>
      <c r="E360" s="69"/>
      <c r="F360" s="240"/>
      <c r="I360" s="127"/>
    </row>
    <row r="361" spans="1:9" s="126" customFormat="1" ht="13.5" customHeight="1" x14ac:dyDescent="0.25">
      <c r="A361" s="1278" t="s">
        <v>726</v>
      </c>
      <c r="B361" s="1279"/>
      <c r="C361" s="1280"/>
      <c r="D361" s="13" t="s">
        <v>1</v>
      </c>
      <c r="E361" s="282">
        <v>1308</v>
      </c>
      <c r="F361" s="828"/>
      <c r="G361" s="829"/>
      <c r="I361" s="127"/>
    </row>
    <row r="362" spans="1:9" s="126" customFormat="1" ht="13.5" customHeight="1" thickBot="1" x14ac:dyDescent="0.3">
      <c r="A362" s="1281"/>
      <c r="B362" s="1282"/>
      <c r="C362" s="1283"/>
      <c r="D362" s="99"/>
      <c r="E362" s="830"/>
      <c r="F362" s="240"/>
      <c r="G362" s="829"/>
      <c r="I362" s="127"/>
    </row>
    <row r="363" spans="1:9" s="126" customFormat="1" ht="13.5" customHeight="1" x14ac:dyDescent="0.25">
      <c r="A363" s="1268" t="s">
        <v>727</v>
      </c>
      <c r="B363" s="1269"/>
      <c r="C363" s="1269"/>
      <c r="D363" s="1269"/>
      <c r="E363" s="1270"/>
      <c r="F363" s="240"/>
      <c r="G363" s="829"/>
      <c r="I363" s="127"/>
    </row>
    <row r="364" spans="1:9" s="126" customFormat="1" ht="13.5" customHeight="1" x14ac:dyDescent="0.25">
      <c r="A364" s="1311"/>
      <c r="B364" s="1312"/>
      <c r="C364" s="1312"/>
      <c r="D364" s="1312"/>
      <c r="E364" s="1313"/>
      <c r="F364" s="240"/>
      <c r="G364" s="829"/>
      <c r="I364" s="127"/>
    </row>
    <row r="365" spans="1:9" s="107" customFormat="1" ht="13.5" customHeight="1" x14ac:dyDescent="0.25">
      <c r="A365" s="1311"/>
      <c r="B365" s="1312"/>
      <c r="C365" s="1312"/>
      <c r="D365" s="1312"/>
      <c r="E365" s="1313"/>
      <c r="F365" s="825"/>
      <c r="G365" s="829"/>
      <c r="I365" s="831"/>
    </row>
    <row r="366" spans="1:9" s="126" customFormat="1" ht="13.5" customHeight="1" x14ac:dyDescent="0.25">
      <c r="A366" s="1311"/>
      <c r="B366" s="1312"/>
      <c r="C366" s="1312"/>
      <c r="D366" s="1312"/>
      <c r="E366" s="1313"/>
      <c r="F366" s="240"/>
      <c r="G366" s="829"/>
      <c r="I366" s="127"/>
    </row>
    <row r="367" spans="1:9" s="107" customFormat="1" ht="13.5" customHeight="1" x14ac:dyDescent="0.25">
      <c r="A367" s="1311"/>
      <c r="B367" s="1312"/>
      <c r="C367" s="1312"/>
      <c r="D367" s="1312"/>
      <c r="E367" s="1313"/>
      <c r="F367" s="825"/>
      <c r="G367" s="829"/>
      <c r="I367" s="831"/>
    </row>
    <row r="368" spans="1:9" s="107" customFormat="1" ht="13.5" customHeight="1" x14ac:dyDescent="0.25">
      <c r="A368" s="1311"/>
      <c r="B368" s="1312"/>
      <c r="C368" s="1312"/>
      <c r="D368" s="1312"/>
      <c r="E368" s="1313"/>
      <c r="F368" s="825"/>
      <c r="G368" s="829"/>
      <c r="I368" s="831"/>
    </row>
    <row r="369" spans="1:9" s="107" customFormat="1" ht="13.5" customHeight="1" x14ac:dyDescent="0.25">
      <c r="A369" s="1311"/>
      <c r="B369" s="1312"/>
      <c r="C369" s="1312"/>
      <c r="D369" s="1312"/>
      <c r="E369" s="1313"/>
      <c r="F369" s="825"/>
      <c r="I369" s="831"/>
    </row>
    <row r="370" spans="1:9" s="107" customFormat="1" ht="13.5" customHeight="1" x14ac:dyDescent="0.25">
      <c r="A370" s="1311"/>
      <c r="B370" s="1312"/>
      <c r="C370" s="1312"/>
      <c r="D370" s="1312"/>
      <c r="E370" s="1313"/>
      <c r="F370" s="825"/>
      <c r="I370" s="831"/>
    </row>
    <row r="371" spans="1:9" s="107" customFormat="1" ht="13.5" customHeight="1" x14ac:dyDescent="0.25">
      <c r="A371" s="1311"/>
      <c r="B371" s="1312"/>
      <c r="C371" s="1312"/>
      <c r="D371" s="1312"/>
      <c r="E371" s="1313"/>
      <c r="F371" s="825"/>
      <c r="I371" s="831"/>
    </row>
    <row r="372" spans="1:9" s="107" customFormat="1" ht="13.5" customHeight="1" x14ac:dyDescent="0.25">
      <c r="A372" s="1311"/>
      <c r="B372" s="1312"/>
      <c r="C372" s="1312"/>
      <c r="D372" s="1312"/>
      <c r="E372" s="1313"/>
      <c r="F372" s="825"/>
      <c r="I372" s="831"/>
    </row>
    <row r="373" spans="1:9" s="107" customFormat="1" ht="13.5" customHeight="1" x14ac:dyDescent="0.25">
      <c r="A373" s="1311"/>
      <c r="B373" s="1312"/>
      <c r="C373" s="1312"/>
      <c r="D373" s="1312"/>
      <c r="E373" s="1313"/>
      <c r="F373" s="825"/>
      <c r="G373" s="829"/>
      <c r="I373" s="831"/>
    </row>
    <row r="374" spans="1:9" s="107" customFormat="1" ht="13.5" customHeight="1" x14ac:dyDescent="0.25">
      <c r="A374" s="1311"/>
      <c r="B374" s="1312"/>
      <c r="C374" s="1312"/>
      <c r="D374" s="1312"/>
      <c r="E374" s="1313"/>
      <c r="F374" s="825"/>
      <c r="G374" s="829"/>
      <c r="I374" s="831"/>
    </row>
    <row r="375" spans="1:9" s="107" customFormat="1" ht="13.5" customHeight="1" x14ac:dyDescent="0.25">
      <c r="A375" s="1311"/>
      <c r="B375" s="1312"/>
      <c r="C375" s="1312"/>
      <c r="D375" s="1312"/>
      <c r="E375" s="1313"/>
      <c r="F375" s="825"/>
      <c r="G375" s="829"/>
      <c r="I375" s="831"/>
    </row>
    <row r="376" spans="1:9" s="107" customFormat="1" ht="5.25" customHeight="1" thickBot="1" x14ac:dyDescent="0.3">
      <c r="A376" s="1271"/>
      <c r="B376" s="1272"/>
      <c r="C376" s="1272"/>
      <c r="D376" s="1272"/>
      <c r="E376" s="1273"/>
      <c r="F376" s="825"/>
      <c r="G376" s="829"/>
      <c r="I376" s="831"/>
    </row>
    <row r="377" spans="1:9" s="126" customFormat="1" ht="13.5" customHeight="1" x14ac:dyDescent="0.25">
      <c r="A377" s="774" t="s">
        <v>398</v>
      </c>
      <c r="B377" s="373"/>
      <c r="C377" s="28"/>
      <c r="D377" s="28"/>
      <c r="E377" s="29"/>
      <c r="F377" s="240"/>
      <c r="I377" s="127"/>
    </row>
    <row r="378" spans="1:9" s="126" customFormat="1" ht="13.5" customHeight="1" x14ac:dyDescent="0.25">
      <c r="A378" s="774" t="s">
        <v>1098</v>
      </c>
      <c r="B378" s="373"/>
      <c r="C378" s="28"/>
      <c r="D378" s="28"/>
      <c r="E378" s="29"/>
      <c r="F378" s="240"/>
      <c r="I378" s="127"/>
    </row>
    <row r="379" spans="1:9" s="126" customFormat="1" ht="13.5" customHeight="1" x14ac:dyDescent="0.25">
      <c r="A379" s="774" t="s">
        <v>1099</v>
      </c>
      <c r="B379" s="373"/>
      <c r="C379" s="28"/>
      <c r="D379" s="28"/>
      <c r="E379" s="29"/>
      <c r="F379" s="240"/>
      <c r="I379" s="127"/>
    </row>
    <row r="380" spans="1:9" s="126" customFormat="1" ht="13.5" customHeight="1" thickBot="1" x14ac:dyDescent="0.3">
      <c r="A380" s="776" t="s">
        <v>311</v>
      </c>
      <c r="B380" s="373"/>
      <c r="C380" s="28"/>
      <c r="D380" s="28"/>
      <c r="E380" s="29"/>
      <c r="F380" s="240"/>
      <c r="I380" s="127"/>
    </row>
    <row r="381" spans="1:9" s="158" customFormat="1" ht="13.5" customHeight="1" thickBot="1" x14ac:dyDescent="0.3">
      <c r="A381" s="34" t="s">
        <v>728</v>
      </c>
      <c r="B381" s="35"/>
      <c r="C381" s="36"/>
      <c r="D381" s="36"/>
      <c r="E381" s="38">
        <f>(C383+C416+C448+C444)</f>
        <v>33171970</v>
      </c>
      <c r="F381" s="240"/>
      <c r="I381" s="159"/>
    </row>
    <row r="382" spans="1:9" s="126" customFormat="1" ht="13.5" customHeight="1" thickBot="1" x14ac:dyDescent="0.3">
      <c r="A382" s="783"/>
      <c r="B382" s="783"/>
      <c r="C382" s="784"/>
      <c r="D382" s="785"/>
      <c r="E382" s="784"/>
      <c r="F382" s="240"/>
      <c r="I382" s="127"/>
    </row>
    <row r="383" spans="1:9" s="126" customFormat="1" ht="13.5" customHeight="1" thickBot="1" x14ac:dyDescent="0.3">
      <c r="A383" s="1290" t="s">
        <v>49</v>
      </c>
      <c r="B383" s="1291"/>
      <c r="C383" s="56">
        <f>C384+C387+C390+C392+C394+C398+C403+C411</f>
        <v>3352840</v>
      </c>
      <c r="D383" s="785"/>
      <c r="F383" s="832"/>
      <c r="G383" s="808"/>
      <c r="H383" s="68"/>
    </row>
    <row r="384" spans="1:9" s="349" customFormat="1" ht="13.5" customHeight="1" x14ac:dyDescent="0.25">
      <c r="A384" s="39" t="s">
        <v>50</v>
      </c>
      <c r="B384" s="299" t="s">
        <v>51</v>
      </c>
      <c r="C384" s="58">
        <f>SUM(C385:C386)</f>
        <v>812750</v>
      </c>
      <c r="D384" s="128"/>
      <c r="F384" s="833"/>
      <c r="G384" s="128"/>
      <c r="H384" s="108"/>
    </row>
    <row r="385" spans="1:9" s="349" customFormat="1" ht="13.5" customHeight="1" x14ac:dyDescent="0.25">
      <c r="A385" s="27" t="s">
        <v>52</v>
      </c>
      <c r="B385" s="52" t="s">
        <v>53</v>
      </c>
      <c r="C385" s="122">
        <v>22500</v>
      </c>
      <c r="D385" s="128"/>
      <c r="F385" s="833"/>
      <c r="G385" s="128"/>
      <c r="H385" s="108"/>
    </row>
    <row r="386" spans="1:9" s="126" customFormat="1" ht="13.5" customHeight="1" x14ac:dyDescent="0.25">
      <c r="A386" s="52" t="s">
        <v>729</v>
      </c>
      <c r="B386" s="27" t="s">
        <v>730</v>
      </c>
      <c r="C386" s="28">
        <v>790250</v>
      </c>
      <c r="D386" s="69"/>
      <c r="F386" s="832"/>
      <c r="G386" s="784"/>
      <c r="H386" s="68"/>
      <c r="I386" s="105"/>
    </row>
    <row r="387" spans="1:9" s="52" customFormat="1" ht="13.5" customHeight="1" x14ac:dyDescent="0.25">
      <c r="A387" s="39" t="s">
        <v>150</v>
      </c>
      <c r="B387" s="77" t="s">
        <v>151</v>
      </c>
      <c r="C387" s="40">
        <f>SUM(C388:C389)</f>
        <v>90700</v>
      </c>
      <c r="F387" s="726"/>
      <c r="G387" s="82"/>
      <c r="H387" s="83"/>
      <c r="I387" s="149"/>
    </row>
    <row r="388" spans="1:9" s="52" customFormat="1" ht="13.5" customHeight="1" x14ac:dyDescent="0.25">
      <c r="A388" s="27" t="s">
        <v>152</v>
      </c>
      <c r="B388" s="81" t="s">
        <v>153</v>
      </c>
      <c r="C388" s="28">
        <v>40200</v>
      </c>
      <c r="F388" s="726"/>
      <c r="H388" s="83"/>
      <c r="I388" s="149"/>
    </row>
    <row r="389" spans="1:9" s="52" customFormat="1" ht="13.5" customHeight="1" x14ac:dyDescent="0.25">
      <c r="A389" s="27" t="s">
        <v>426</v>
      </c>
      <c r="B389" s="81" t="s">
        <v>427</v>
      </c>
      <c r="C389" s="28">
        <v>50500</v>
      </c>
      <c r="F389" s="726"/>
      <c r="G389" s="124"/>
      <c r="H389" s="83"/>
      <c r="I389" s="149"/>
    </row>
    <row r="390" spans="1:9" s="126" customFormat="1" ht="13.5" customHeight="1" x14ac:dyDescent="0.25">
      <c r="A390" s="39" t="s">
        <v>54</v>
      </c>
      <c r="B390" s="68" t="s">
        <v>55</v>
      </c>
      <c r="C390" s="40">
        <f>SUM(C391)</f>
        <v>45820</v>
      </c>
      <c r="F390" s="240"/>
      <c r="G390" s="69"/>
      <c r="H390" s="784"/>
      <c r="I390" s="127"/>
    </row>
    <row r="391" spans="1:9" s="27" customFormat="1" ht="13.5" customHeight="1" x14ac:dyDescent="0.25">
      <c r="A391" s="27" t="s">
        <v>56</v>
      </c>
      <c r="B391" s="52" t="s">
        <v>57</v>
      </c>
      <c r="C391" s="28">
        <v>45820</v>
      </c>
      <c r="F391" s="794"/>
      <c r="G391" s="122"/>
      <c r="H391" s="40"/>
      <c r="I391" s="123"/>
    </row>
    <row r="392" spans="1:9" s="27" customFormat="1" ht="13.5" customHeight="1" x14ac:dyDescent="0.25">
      <c r="A392" s="39" t="s">
        <v>58</v>
      </c>
      <c r="B392" s="68" t="s">
        <v>59</v>
      </c>
      <c r="C392" s="40">
        <f>SUM(C393)</f>
        <v>125300</v>
      </c>
      <c r="F392" s="794"/>
      <c r="G392" s="122"/>
      <c r="H392" s="40"/>
      <c r="I392" s="123"/>
    </row>
    <row r="393" spans="1:9" s="52" customFormat="1" ht="13.5" customHeight="1" x14ac:dyDescent="0.25">
      <c r="A393" s="27" t="s">
        <v>60</v>
      </c>
      <c r="B393" s="28" t="s">
        <v>61</v>
      </c>
      <c r="C393" s="28">
        <v>125300</v>
      </c>
      <c r="F393" s="726"/>
      <c r="G393" s="82"/>
      <c r="H393" s="83"/>
      <c r="I393" s="149"/>
    </row>
    <row r="394" spans="1:9" s="52" customFormat="1" ht="13.5" customHeight="1" x14ac:dyDescent="0.25">
      <c r="A394" s="39" t="s">
        <v>62</v>
      </c>
      <c r="B394" s="83" t="s">
        <v>63</v>
      </c>
      <c r="C394" s="40">
        <f>SUM(C395:C397)</f>
        <v>1539870</v>
      </c>
      <c r="F394" s="726"/>
      <c r="G394" s="82"/>
      <c r="H394" s="83"/>
      <c r="I394" s="149"/>
    </row>
    <row r="395" spans="1:9" s="52" customFormat="1" ht="13.5" customHeight="1" x14ac:dyDescent="0.25">
      <c r="A395" s="52" t="s">
        <v>64</v>
      </c>
      <c r="B395" s="52" t="s">
        <v>65</v>
      </c>
      <c r="C395" s="28">
        <v>1380520</v>
      </c>
      <c r="F395" s="726"/>
      <c r="G395" s="82"/>
      <c r="H395" s="83"/>
      <c r="I395" s="149"/>
    </row>
    <row r="396" spans="1:9" s="126" customFormat="1" ht="13.5" customHeight="1" x14ac:dyDescent="0.25">
      <c r="A396" s="52" t="s">
        <v>731</v>
      </c>
      <c r="B396" s="52" t="s">
        <v>732</v>
      </c>
      <c r="C396" s="28">
        <v>142500</v>
      </c>
      <c r="F396" s="240"/>
      <c r="G396" s="83"/>
      <c r="H396" s="784"/>
      <c r="I396" s="127"/>
    </row>
    <row r="397" spans="1:9" s="126" customFormat="1" ht="13.5" customHeight="1" x14ac:dyDescent="0.25">
      <c r="A397" s="52" t="s">
        <v>444</v>
      </c>
      <c r="B397" s="52" t="s">
        <v>733</v>
      </c>
      <c r="C397" s="28">
        <v>16850</v>
      </c>
      <c r="F397" s="240"/>
      <c r="G397" s="83"/>
      <c r="H397" s="784"/>
      <c r="I397" s="127"/>
    </row>
    <row r="398" spans="1:9" s="53" customFormat="1" ht="12.75" customHeight="1" x14ac:dyDescent="0.25">
      <c r="A398" s="68" t="s">
        <v>66</v>
      </c>
      <c r="B398" s="68" t="s">
        <v>154</v>
      </c>
      <c r="C398" s="40">
        <f>SUM(C399:C402)</f>
        <v>121000</v>
      </c>
      <c r="D398" s="122"/>
      <c r="E398" s="83"/>
      <c r="F398" s="735"/>
      <c r="I398" s="149"/>
    </row>
    <row r="399" spans="1:9" s="27" customFormat="1" ht="13.5" customHeight="1" x14ac:dyDescent="0.25">
      <c r="A399" s="27" t="s">
        <v>202</v>
      </c>
      <c r="B399" s="28" t="s">
        <v>203</v>
      </c>
      <c r="C399" s="28">
        <v>18900</v>
      </c>
      <c r="D399" s="122"/>
      <c r="E399" s="40"/>
      <c r="F399" s="794"/>
      <c r="G399" s="28"/>
      <c r="I399" s="123"/>
    </row>
    <row r="400" spans="1:9" s="67" customFormat="1" ht="13" x14ac:dyDescent="0.25">
      <c r="A400" s="52" t="s">
        <v>204</v>
      </c>
      <c r="B400" s="52" t="s">
        <v>205</v>
      </c>
      <c r="C400" s="28">
        <v>20000</v>
      </c>
      <c r="E400" s="105"/>
      <c r="F400" s="735"/>
      <c r="G400" s="105"/>
      <c r="I400" s="806"/>
    </row>
    <row r="401" spans="1:10" s="67" customFormat="1" ht="13" x14ac:dyDescent="0.25">
      <c r="A401" s="52" t="s">
        <v>474</v>
      </c>
      <c r="B401" s="52" t="s">
        <v>475</v>
      </c>
      <c r="C401" s="28">
        <v>55200</v>
      </c>
      <c r="D401" s="105"/>
      <c r="E401" s="105"/>
      <c r="F401" s="735"/>
      <c r="I401" s="806"/>
    </row>
    <row r="402" spans="1:10" s="52" customFormat="1" ht="13.5" customHeight="1" x14ac:dyDescent="0.25">
      <c r="A402" s="52" t="s">
        <v>178</v>
      </c>
      <c r="B402" s="52" t="s">
        <v>462</v>
      </c>
      <c r="C402" s="28">
        <v>26900</v>
      </c>
      <c r="E402" s="83"/>
      <c r="F402" s="726"/>
      <c r="G402" s="28"/>
      <c r="H402" s="27"/>
      <c r="I402" s="149"/>
    </row>
    <row r="403" spans="1:10" s="27" customFormat="1" ht="13.5" customHeight="1" x14ac:dyDescent="0.25">
      <c r="A403" s="68" t="s">
        <v>78</v>
      </c>
      <c r="B403" s="83" t="s">
        <v>79</v>
      </c>
      <c r="C403" s="40">
        <f>SUM(C404:C410)</f>
        <v>488800</v>
      </c>
      <c r="D403" s="122"/>
      <c r="E403" s="40"/>
      <c r="F403" s="794"/>
      <c r="G403" s="28"/>
      <c r="I403" s="123"/>
    </row>
    <row r="404" spans="1:10" s="27" customFormat="1" ht="13.5" customHeight="1" x14ac:dyDescent="0.25">
      <c r="A404" s="52" t="s">
        <v>80</v>
      </c>
      <c r="B404" s="69" t="s">
        <v>81</v>
      </c>
      <c r="C404" s="28">
        <v>10850</v>
      </c>
      <c r="D404" s="122"/>
      <c r="E404" s="40"/>
      <c r="F404" s="794"/>
      <c r="G404" s="28"/>
      <c r="I404" s="123"/>
    </row>
    <row r="405" spans="1:10" s="27" customFormat="1" ht="13.5" customHeight="1" x14ac:dyDescent="0.25">
      <c r="A405" s="27" t="s">
        <v>463</v>
      </c>
      <c r="B405" s="28" t="s">
        <v>464</v>
      </c>
      <c r="C405" s="28">
        <v>45200</v>
      </c>
      <c r="D405" s="165"/>
      <c r="E405" s="40"/>
      <c r="F405" s="794"/>
      <c r="G405" s="105"/>
      <c r="I405" s="123"/>
    </row>
    <row r="406" spans="1:10" s="27" customFormat="1" ht="13.5" customHeight="1" x14ac:dyDescent="0.25">
      <c r="A406" s="27" t="s">
        <v>181</v>
      </c>
      <c r="B406" s="28" t="s">
        <v>182</v>
      </c>
      <c r="C406" s="28">
        <v>35000</v>
      </c>
      <c r="E406" s="40"/>
      <c r="F406" s="794"/>
      <c r="G406" s="124"/>
      <c r="I406" s="123"/>
    </row>
    <row r="407" spans="1:10" s="27" customFormat="1" ht="13.5" customHeight="1" x14ac:dyDescent="0.25">
      <c r="A407" s="52" t="s">
        <v>734</v>
      </c>
      <c r="B407" s="27" t="s">
        <v>735</v>
      </c>
      <c r="C407" s="28">
        <v>120500</v>
      </c>
      <c r="D407" s="165"/>
      <c r="E407" s="40"/>
      <c r="F407" s="794"/>
      <c r="G407" s="28"/>
      <c r="I407" s="123"/>
    </row>
    <row r="408" spans="1:10" s="67" customFormat="1" ht="13" x14ac:dyDescent="0.25">
      <c r="A408" s="52" t="s">
        <v>82</v>
      </c>
      <c r="B408" s="69" t="s">
        <v>83</v>
      </c>
      <c r="C408" s="28">
        <v>175500</v>
      </c>
      <c r="D408" s="105"/>
      <c r="E408" s="105"/>
      <c r="F408" s="735"/>
      <c r="I408" s="806"/>
    </row>
    <row r="409" spans="1:10" s="67" customFormat="1" ht="13" x14ac:dyDescent="0.25">
      <c r="A409" s="52" t="s">
        <v>344</v>
      </c>
      <c r="B409" s="81" t="s">
        <v>345</v>
      </c>
      <c r="C409" s="28">
        <v>35000</v>
      </c>
      <c r="D409" s="105"/>
      <c r="E409" s="105"/>
      <c r="F409" s="735"/>
      <c r="I409" s="806"/>
    </row>
    <row r="410" spans="1:10" s="126" customFormat="1" ht="13.5" customHeight="1" x14ac:dyDescent="0.25">
      <c r="A410" s="27" t="s">
        <v>736</v>
      </c>
      <c r="B410" s="81" t="s">
        <v>737</v>
      </c>
      <c r="C410" s="28">
        <v>66750</v>
      </c>
      <c r="D410" s="40"/>
      <c r="E410" s="784"/>
      <c r="F410" s="240"/>
      <c r="G410" s="105"/>
      <c r="I410" s="127"/>
    </row>
    <row r="411" spans="1:10" s="126" customFormat="1" ht="13.5" customHeight="1" x14ac:dyDescent="0.25">
      <c r="A411" s="68" t="s">
        <v>716</v>
      </c>
      <c r="B411" s="83" t="s">
        <v>273</v>
      </c>
      <c r="C411" s="40">
        <f>SUM(C412:C414)</f>
        <v>128600</v>
      </c>
      <c r="D411" s="83"/>
      <c r="E411" s="784"/>
      <c r="F411" s="240"/>
      <c r="G411" s="105"/>
      <c r="I411" s="127"/>
    </row>
    <row r="412" spans="1:10" s="52" customFormat="1" ht="13.5" customHeight="1" x14ac:dyDescent="0.25">
      <c r="A412" s="27" t="s">
        <v>86</v>
      </c>
      <c r="B412" s="28" t="s">
        <v>87</v>
      </c>
      <c r="C412" s="28">
        <v>80250</v>
      </c>
      <c r="D412" s="82"/>
      <c r="E412" s="83"/>
      <c r="F412" s="726"/>
      <c r="G412" s="105"/>
      <c r="H412" s="27"/>
      <c r="I412" s="149"/>
    </row>
    <row r="413" spans="1:10" s="800" customFormat="1" ht="13.5" customHeight="1" x14ac:dyDescent="0.25">
      <c r="A413" s="52" t="s">
        <v>90</v>
      </c>
      <c r="B413" s="69" t="s">
        <v>273</v>
      </c>
      <c r="C413" s="28">
        <v>12500</v>
      </c>
      <c r="D413" s="799"/>
      <c r="E413" s="808"/>
      <c r="F413" s="240"/>
      <c r="I413" s="802"/>
    </row>
    <row r="414" spans="1:10" s="84" customFormat="1" ht="13" x14ac:dyDescent="0.3">
      <c r="A414" s="52" t="s">
        <v>91</v>
      </c>
      <c r="B414" s="81" t="s">
        <v>92</v>
      </c>
      <c r="C414" s="76">
        <v>35850</v>
      </c>
      <c r="D414" s="236"/>
      <c r="E414" s="236"/>
      <c r="F414" s="236"/>
    </row>
    <row r="415" spans="1:10" s="126" customFormat="1" ht="13.5" customHeight="1" thickBot="1" x14ac:dyDescent="0.3">
      <c r="A415" s="52"/>
      <c r="B415" s="52"/>
      <c r="C415" s="69"/>
      <c r="D415" s="83"/>
      <c r="E415" s="784"/>
      <c r="F415" s="240"/>
      <c r="G415" s="107"/>
      <c r="H415" s="834"/>
      <c r="I415" s="127"/>
    </row>
    <row r="416" spans="1:10" s="126" customFormat="1" ht="13.5" customHeight="1" thickBot="1" x14ac:dyDescent="0.3">
      <c r="A416" s="1274" t="s">
        <v>93</v>
      </c>
      <c r="B416" s="1275"/>
      <c r="C416" s="87">
        <f>C417+C421+C427+C430+C433+C436+C438</f>
        <v>29007910</v>
      </c>
      <c r="F416" s="832"/>
      <c r="G416" s="785"/>
      <c r="H416" s="808"/>
      <c r="I416" s="68"/>
      <c r="J416" s="107"/>
    </row>
    <row r="417" spans="1:10" s="349" customFormat="1" ht="13.5" customHeight="1" x14ac:dyDescent="0.25">
      <c r="A417" s="39" t="s">
        <v>94</v>
      </c>
      <c r="B417" s="299" t="s">
        <v>95</v>
      </c>
      <c r="C417" s="803">
        <f>SUM(C418:C420)</f>
        <v>16931280</v>
      </c>
      <c r="F417" s="833"/>
      <c r="G417" s="128"/>
      <c r="H417" s="128"/>
      <c r="I417" s="108"/>
    </row>
    <row r="418" spans="1:10" s="349" customFormat="1" ht="13.5" customHeight="1" x14ac:dyDescent="0.25">
      <c r="A418" s="27" t="s">
        <v>96</v>
      </c>
      <c r="B418" s="81" t="s">
        <v>97</v>
      </c>
      <c r="C418" s="835">
        <v>16581230</v>
      </c>
      <c r="F418" s="833"/>
      <c r="G418" s="128"/>
      <c r="H418" s="128"/>
      <c r="I418" s="108"/>
    </row>
    <row r="419" spans="1:10" s="349" customFormat="1" ht="13.5" customHeight="1" x14ac:dyDescent="0.25">
      <c r="A419" s="27" t="s">
        <v>738</v>
      </c>
      <c r="B419" s="81" t="s">
        <v>739</v>
      </c>
      <c r="C419" s="835">
        <v>100000</v>
      </c>
      <c r="F419" s="833"/>
      <c r="G419" s="836"/>
      <c r="H419" s="128"/>
      <c r="I419" s="108"/>
    </row>
    <row r="420" spans="1:10" s="52" customFormat="1" ht="13.5" customHeight="1" x14ac:dyDescent="0.25">
      <c r="A420" s="27" t="s">
        <v>98</v>
      </c>
      <c r="B420" s="27" t="s">
        <v>99</v>
      </c>
      <c r="C420" s="28">
        <v>250050</v>
      </c>
      <c r="F420" s="735"/>
      <c r="G420" s="124"/>
      <c r="H420" s="83"/>
      <c r="I420" s="108"/>
      <c r="J420" s="28"/>
    </row>
    <row r="421" spans="1:10" s="52" customFormat="1" ht="13.5" customHeight="1" x14ac:dyDescent="0.25">
      <c r="A421" s="39" t="s">
        <v>158</v>
      </c>
      <c r="B421" s="39" t="s">
        <v>101</v>
      </c>
      <c r="C421" s="40">
        <f>SUM(C422:C426)</f>
        <v>514300</v>
      </c>
      <c r="D421" s="124"/>
      <c r="E421" s="83"/>
      <c r="F421" s="726"/>
      <c r="G421" s="28"/>
      <c r="H421" s="27"/>
      <c r="I421" s="149"/>
    </row>
    <row r="422" spans="1:10" s="52" customFormat="1" ht="13.5" customHeight="1" x14ac:dyDescent="0.25">
      <c r="A422" s="27" t="s">
        <v>159</v>
      </c>
      <c r="B422" s="27" t="s">
        <v>160</v>
      </c>
      <c r="C422" s="125">
        <v>190100</v>
      </c>
      <c r="D422" s="124"/>
      <c r="E422" s="83"/>
      <c r="F422" s="726"/>
      <c r="G422" s="28"/>
      <c r="H422" s="27"/>
      <c r="I422" s="149"/>
    </row>
    <row r="423" spans="1:10" s="126" customFormat="1" ht="13.5" customHeight="1" x14ac:dyDescent="0.25">
      <c r="A423" s="27" t="s">
        <v>208</v>
      </c>
      <c r="B423" s="27" t="s">
        <v>209</v>
      </c>
      <c r="C423" s="125">
        <v>14400</v>
      </c>
      <c r="D423" s="128"/>
      <c r="E423" s="125"/>
      <c r="F423" s="240"/>
      <c r="I423" s="127"/>
    </row>
    <row r="424" spans="1:10" s="126" customFormat="1" ht="13.5" customHeight="1" x14ac:dyDescent="0.25">
      <c r="A424" s="27" t="s">
        <v>187</v>
      </c>
      <c r="B424" s="27" t="s">
        <v>188</v>
      </c>
      <c r="C424" s="125">
        <v>254000</v>
      </c>
      <c r="D424" s="128"/>
      <c r="E424" s="125"/>
      <c r="F424" s="240"/>
      <c r="I424" s="127"/>
    </row>
    <row r="425" spans="1:10" s="126" customFormat="1" ht="13.5" customHeight="1" x14ac:dyDescent="0.25">
      <c r="A425" s="27" t="s">
        <v>102</v>
      </c>
      <c r="B425" s="27" t="s">
        <v>189</v>
      </c>
      <c r="C425" s="125">
        <v>10800</v>
      </c>
      <c r="D425" s="128"/>
      <c r="E425" s="125"/>
      <c r="F425" s="832"/>
      <c r="I425" s="127"/>
    </row>
    <row r="426" spans="1:10" s="80" customFormat="1" ht="13" x14ac:dyDescent="0.25">
      <c r="A426" s="27" t="s">
        <v>104</v>
      </c>
      <c r="B426" s="27" t="s">
        <v>105</v>
      </c>
      <c r="C426" s="28">
        <v>45000</v>
      </c>
      <c r="D426" s="40"/>
      <c r="E426" s="161"/>
      <c r="F426" s="794"/>
      <c r="I426" s="809"/>
    </row>
    <row r="427" spans="1:10" s="126" customFormat="1" ht="13.5" customHeight="1" x14ac:dyDescent="0.25">
      <c r="A427" s="39" t="s">
        <v>455</v>
      </c>
      <c r="B427" s="39" t="s">
        <v>456</v>
      </c>
      <c r="C427" s="40">
        <f>SUM(C428:C429)</f>
        <v>1410900</v>
      </c>
      <c r="D427" s="161"/>
      <c r="E427" s="161"/>
      <c r="F427" s="794"/>
      <c r="G427" s="107"/>
      <c r="H427" s="837"/>
      <c r="I427" s="127"/>
    </row>
    <row r="428" spans="1:10" s="80" customFormat="1" ht="13" x14ac:dyDescent="0.25">
      <c r="A428" s="27" t="s">
        <v>740</v>
      </c>
      <c r="B428" s="27" t="s">
        <v>741</v>
      </c>
      <c r="C428" s="28">
        <v>1256500</v>
      </c>
      <c r="F428" s="725"/>
      <c r="H428" s="28"/>
      <c r="I428" s="161"/>
      <c r="J428" s="28"/>
    </row>
    <row r="429" spans="1:10" s="126" customFormat="1" ht="13.5" customHeight="1" x14ac:dyDescent="0.25">
      <c r="A429" s="27" t="s">
        <v>457</v>
      </c>
      <c r="B429" s="27" t="s">
        <v>458</v>
      </c>
      <c r="C429" s="28">
        <v>154400</v>
      </c>
      <c r="F429" s="832"/>
      <c r="G429" s="107"/>
      <c r="H429" s="459"/>
      <c r="I429" s="161"/>
    </row>
    <row r="430" spans="1:10" s="80" customFormat="1" ht="13" x14ac:dyDescent="0.25">
      <c r="A430" s="39" t="s">
        <v>106</v>
      </c>
      <c r="B430" s="39" t="s">
        <v>107</v>
      </c>
      <c r="C430" s="40">
        <f>SUM(C431:C432)</f>
        <v>1358500</v>
      </c>
      <c r="F430" s="725"/>
      <c r="H430" s="161"/>
      <c r="I430" s="52"/>
      <c r="J430" s="126"/>
    </row>
    <row r="431" spans="1:10" s="80" customFormat="1" ht="13" x14ac:dyDescent="0.25">
      <c r="A431" s="27" t="s">
        <v>108</v>
      </c>
      <c r="B431" s="89" t="s">
        <v>109</v>
      </c>
      <c r="C431" s="28">
        <v>8500</v>
      </c>
      <c r="F431" s="725"/>
      <c r="H431" s="28"/>
      <c r="I431" s="161"/>
      <c r="J431" s="28"/>
    </row>
    <row r="432" spans="1:10" s="80" customFormat="1" ht="13" x14ac:dyDescent="0.25">
      <c r="A432" s="27" t="s">
        <v>238</v>
      </c>
      <c r="B432" s="28" t="s">
        <v>111</v>
      </c>
      <c r="C432" s="28">
        <v>1350000</v>
      </c>
      <c r="F432" s="725"/>
      <c r="H432" s="28"/>
      <c r="I432" s="161"/>
      <c r="J432" s="28"/>
    </row>
    <row r="433" spans="1:11" s="80" customFormat="1" ht="13" x14ac:dyDescent="0.25">
      <c r="A433" s="39" t="s">
        <v>112</v>
      </c>
      <c r="B433" s="40" t="s">
        <v>113</v>
      </c>
      <c r="C433" s="40">
        <f>SUM(C434:C435)</f>
        <v>17500</v>
      </c>
      <c r="F433" s="725"/>
      <c r="H433" s="28"/>
      <c r="I433" s="161"/>
      <c r="J433" s="28"/>
    </row>
    <row r="434" spans="1:11" s="80" customFormat="1" ht="13" x14ac:dyDescent="0.25">
      <c r="A434" s="27" t="s">
        <v>114</v>
      </c>
      <c r="B434" s="81" t="s">
        <v>115</v>
      </c>
      <c r="C434" s="28">
        <v>12500</v>
      </c>
      <c r="F434" s="725"/>
      <c r="H434" s="28"/>
      <c r="I434" s="161"/>
      <c r="J434" s="28"/>
    </row>
    <row r="435" spans="1:11" s="80" customFormat="1" ht="13" x14ac:dyDescent="0.25">
      <c r="A435" s="27" t="s">
        <v>277</v>
      </c>
      <c r="B435" s="28" t="s">
        <v>278</v>
      </c>
      <c r="C435" s="28">
        <v>5000</v>
      </c>
      <c r="F435" s="725"/>
      <c r="H435" s="28"/>
      <c r="I435" s="161"/>
      <c r="J435" s="28"/>
    </row>
    <row r="436" spans="1:11" s="80" customFormat="1" ht="13" x14ac:dyDescent="0.25">
      <c r="A436" s="39" t="s">
        <v>279</v>
      </c>
      <c r="B436" s="39" t="s">
        <v>117</v>
      </c>
      <c r="C436" s="40">
        <f>SUM(C437)</f>
        <v>50600</v>
      </c>
      <c r="F436" s="725"/>
      <c r="H436" s="28"/>
      <c r="I436" s="161"/>
      <c r="J436" s="28"/>
    </row>
    <row r="437" spans="1:11" s="80" customFormat="1" ht="13" x14ac:dyDescent="0.25">
      <c r="A437" s="27" t="s">
        <v>118</v>
      </c>
      <c r="B437" s="27" t="s">
        <v>117</v>
      </c>
      <c r="C437" s="28">
        <v>50600</v>
      </c>
      <c r="F437" s="725"/>
      <c r="H437" s="28"/>
      <c r="I437" s="161"/>
      <c r="J437" s="28"/>
    </row>
    <row r="438" spans="1:11" s="80" customFormat="1" ht="13" x14ac:dyDescent="0.25">
      <c r="A438" s="39" t="s">
        <v>119</v>
      </c>
      <c r="B438" s="40" t="s">
        <v>122</v>
      </c>
      <c r="C438" s="40">
        <f>SUM(C439:C442)</f>
        <v>8724830</v>
      </c>
      <c r="F438" s="725"/>
      <c r="H438" s="28"/>
      <c r="I438" s="161"/>
      <c r="J438" s="28"/>
    </row>
    <row r="439" spans="1:11" s="126" customFormat="1" ht="13.5" customHeight="1" x14ac:dyDescent="0.25">
      <c r="A439" s="27" t="s">
        <v>163</v>
      </c>
      <c r="B439" s="28" t="s">
        <v>122</v>
      </c>
      <c r="C439" s="28">
        <v>8581830</v>
      </c>
      <c r="D439" s="838"/>
      <c r="F439" s="832"/>
      <c r="G439" s="107"/>
      <c r="H439" s="839"/>
      <c r="I439" s="839"/>
    </row>
    <row r="440" spans="1:11" s="67" customFormat="1" ht="13" x14ac:dyDescent="0.25">
      <c r="A440" s="27" t="s">
        <v>123</v>
      </c>
      <c r="B440" s="28" t="s">
        <v>124</v>
      </c>
      <c r="C440" s="28">
        <v>33000</v>
      </c>
      <c r="F440" s="730"/>
      <c r="H440" s="28"/>
      <c r="I440" s="68"/>
      <c r="J440" s="28"/>
    </row>
    <row r="441" spans="1:11" s="67" customFormat="1" ht="13" hidden="1" x14ac:dyDescent="0.25">
      <c r="A441" s="27" t="s">
        <v>196</v>
      </c>
      <c r="B441" s="81" t="s">
        <v>477</v>
      </c>
      <c r="C441" s="28">
        <v>0</v>
      </c>
      <c r="F441" s="730"/>
      <c r="H441" s="28"/>
      <c r="I441" s="68"/>
      <c r="J441" s="28"/>
    </row>
    <row r="442" spans="1:11" s="126" customFormat="1" ht="13.5" customHeight="1" x14ac:dyDescent="0.25">
      <c r="A442" s="27" t="s">
        <v>127</v>
      </c>
      <c r="B442" s="28" t="s">
        <v>120</v>
      </c>
      <c r="C442" s="28">
        <v>110000</v>
      </c>
      <c r="F442" s="832"/>
      <c r="G442" s="107"/>
      <c r="H442" s="839"/>
      <c r="I442" s="68"/>
      <c r="J442" s="68"/>
    </row>
    <row r="443" spans="1:11" s="126" customFormat="1" ht="13.5" customHeight="1" thickBot="1" x14ac:dyDescent="0.3">
      <c r="A443" s="52"/>
      <c r="B443" s="27"/>
      <c r="C443" s="69"/>
      <c r="D443" s="83"/>
      <c r="E443" s="69"/>
      <c r="F443" s="240"/>
      <c r="I443" s="127"/>
    </row>
    <row r="444" spans="1:11" s="126" customFormat="1" ht="13.5" customHeight="1" thickBot="1" x14ac:dyDescent="0.3">
      <c r="A444" s="1276" t="s">
        <v>128</v>
      </c>
      <c r="B444" s="1277"/>
      <c r="C444" s="92">
        <f>C445</f>
        <v>650000</v>
      </c>
      <c r="D444" s="810"/>
      <c r="E444" s="410"/>
      <c r="F444" s="768"/>
      <c r="I444" s="127"/>
    </row>
    <row r="445" spans="1:11" s="349" customFormat="1" ht="13.5" customHeight="1" x14ac:dyDescent="0.25">
      <c r="A445" s="39" t="s">
        <v>129</v>
      </c>
      <c r="B445" s="39" t="s">
        <v>130</v>
      </c>
      <c r="C445" s="58">
        <f>SUM(C446)</f>
        <v>650000</v>
      </c>
      <c r="D445" s="811"/>
      <c r="E445" s="812"/>
      <c r="F445" s="813"/>
      <c r="I445" s="814"/>
    </row>
    <row r="446" spans="1:11" s="816" customFormat="1" ht="13.5" customHeight="1" x14ac:dyDescent="0.25">
      <c r="A446" s="27" t="s">
        <v>742</v>
      </c>
      <c r="B446" s="27" t="s">
        <v>743</v>
      </c>
      <c r="C446" s="28">
        <v>650000</v>
      </c>
      <c r="D446" s="728"/>
      <c r="E446" s="815"/>
      <c r="F446" s="768"/>
      <c r="G446" s="27"/>
      <c r="H446" s="27"/>
      <c r="I446" s="123"/>
      <c r="J446" s="27"/>
      <c r="K446" s="27"/>
    </row>
    <row r="447" spans="1:11" s="816" customFormat="1" ht="13.5" customHeight="1" thickBot="1" x14ac:dyDescent="0.3">
      <c r="A447" s="27"/>
      <c r="B447" s="27"/>
      <c r="C447" s="28"/>
      <c r="D447" s="728"/>
      <c r="E447" s="815"/>
      <c r="F447" s="768"/>
      <c r="G447" s="27"/>
      <c r="H447" s="27"/>
      <c r="I447" s="123"/>
      <c r="J447" s="27"/>
      <c r="K447" s="27"/>
    </row>
    <row r="448" spans="1:11" s="126" customFormat="1" ht="13.5" customHeight="1" thickBot="1" x14ac:dyDescent="0.3">
      <c r="A448" s="1305" t="s">
        <v>135</v>
      </c>
      <c r="B448" s="1306"/>
      <c r="C448" s="144">
        <f>C449+C452+C454</f>
        <v>161220</v>
      </c>
      <c r="D448" s="785"/>
      <c r="E448" s="784"/>
      <c r="F448" s="240"/>
      <c r="G448" s="107"/>
      <c r="H448" s="837"/>
      <c r="I448" s="127"/>
    </row>
    <row r="449" spans="1:9" s="349" customFormat="1" ht="13.5" customHeight="1" x14ac:dyDescent="0.25">
      <c r="A449" s="760" t="s">
        <v>369</v>
      </c>
      <c r="B449" s="299" t="s">
        <v>370</v>
      </c>
      <c r="C449" s="58">
        <f>SUM(C450:C451)</f>
        <v>129120</v>
      </c>
      <c r="D449" s="128"/>
      <c r="E449" s="128"/>
      <c r="F449" s="726"/>
      <c r="H449" s="840"/>
      <c r="I449" s="814"/>
    </row>
    <row r="450" spans="1:9" s="126" customFormat="1" ht="13.5" customHeight="1" x14ac:dyDescent="0.25">
      <c r="A450" s="783" t="s">
        <v>373</v>
      </c>
      <c r="B450" s="783" t="s">
        <v>744</v>
      </c>
      <c r="C450" s="125">
        <v>78560</v>
      </c>
      <c r="D450" s="839"/>
      <c r="E450" s="784"/>
      <c r="F450" s="240"/>
      <c r="G450" s="107"/>
      <c r="H450" s="834"/>
      <c r="I450" s="127"/>
    </row>
    <row r="451" spans="1:9" s="126" customFormat="1" ht="13.5" customHeight="1" x14ac:dyDescent="0.25">
      <c r="A451" s="783" t="s">
        <v>745</v>
      </c>
      <c r="B451" s="783" t="s">
        <v>376</v>
      </c>
      <c r="C451" s="125">
        <v>50560</v>
      </c>
      <c r="D451" s="785"/>
      <c r="E451" s="784"/>
      <c r="F451" s="240"/>
      <c r="G451" s="107"/>
      <c r="H451" s="837"/>
      <c r="I451" s="127"/>
    </row>
    <row r="452" spans="1:9" s="126" customFormat="1" ht="13.5" customHeight="1" x14ac:dyDescent="0.25">
      <c r="A452" s="68" t="s">
        <v>136</v>
      </c>
      <c r="B452" s="299" t="s">
        <v>137</v>
      </c>
      <c r="C452" s="157">
        <f>SUM(C453)</f>
        <v>15200</v>
      </c>
      <c r="D452" s="785"/>
      <c r="E452" s="784"/>
      <c r="F452" s="240"/>
      <c r="G452" s="107"/>
      <c r="H452" s="837"/>
      <c r="I452" s="127"/>
    </row>
    <row r="453" spans="1:9" s="296" customFormat="1" ht="13.5" customHeight="1" x14ac:dyDescent="0.25">
      <c r="A453" s="52" t="s">
        <v>138</v>
      </c>
      <c r="B453" s="52" t="s">
        <v>139</v>
      </c>
      <c r="C453" s="28">
        <v>15200</v>
      </c>
      <c r="D453" s="841"/>
      <c r="E453" s="28"/>
      <c r="F453" s="794"/>
      <c r="I453" s="297"/>
    </row>
    <row r="454" spans="1:9" s="67" customFormat="1" ht="13" x14ac:dyDescent="0.25">
      <c r="A454" s="760" t="s">
        <v>144</v>
      </c>
      <c r="B454" s="39" t="s">
        <v>145</v>
      </c>
      <c r="C454" s="40">
        <f>SUM(C455)</f>
        <v>16900</v>
      </c>
      <c r="D454" s="105"/>
      <c r="E454" s="105"/>
      <c r="F454" s="735"/>
      <c r="I454" s="806"/>
    </row>
    <row r="455" spans="1:9" s="126" customFormat="1" ht="13.5" customHeight="1" x14ac:dyDescent="0.25">
      <c r="A455" s="783" t="s">
        <v>146</v>
      </c>
      <c r="B455" s="27" t="s">
        <v>147</v>
      </c>
      <c r="C455" s="125">
        <v>16900</v>
      </c>
      <c r="D455" s="785"/>
      <c r="E455" s="784"/>
      <c r="F455" s="240"/>
      <c r="G455" s="107"/>
      <c r="H455" s="842"/>
      <c r="I455" s="127"/>
    </row>
    <row r="456" spans="1:9" s="158" customFormat="1" ht="13.5" customHeight="1" thickBot="1" x14ac:dyDescent="0.3">
      <c r="A456" s="298"/>
      <c r="B456" s="298"/>
      <c r="C456" s="157"/>
      <c r="D456" s="156"/>
      <c r="E456" s="157"/>
      <c r="F456" s="240"/>
      <c r="I456" s="159"/>
    </row>
    <row r="457" spans="1:9" s="158" customFormat="1" ht="13.5" customHeight="1" x14ac:dyDescent="0.25">
      <c r="A457" s="843" t="s">
        <v>746</v>
      </c>
      <c r="B457" s="844"/>
      <c r="C457" s="13" t="s">
        <v>1</v>
      </c>
      <c r="D457" s="845" t="s">
        <v>747</v>
      </c>
      <c r="E457" s="157"/>
      <c r="F457" s="240"/>
      <c r="I457" s="159"/>
    </row>
    <row r="458" spans="1:9" s="158" customFormat="1" ht="13.5" customHeight="1" thickBot="1" x14ac:dyDescent="0.3">
      <c r="A458" s="15"/>
      <c r="B458" s="16" t="s">
        <v>748</v>
      </c>
      <c r="C458" s="18"/>
      <c r="D458" s="283"/>
      <c r="E458" s="157"/>
      <c r="F458" s="240"/>
      <c r="I458" s="159"/>
    </row>
    <row r="459" spans="1:9" s="158" customFormat="1" ht="13.5" customHeight="1" x14ac:dyDescent="0.25">
      <c r="A459" s="846" t="s">
        <v>749</v>
      </c>
      <c r="B459" s="847"/>
      <c r="C459" s="848"/>
      <c r="D459" s="849"/>
      <c r="E459" s="157"/>
      <c r="F459" s="240"/>
      <c r="I459" s="159"/>
    </row>
    <row r="460" spans="1:9" s="158" customFormat="1" ht="13.5" customHeight="1" x14ac:dyDescent="0.25">
      <c r="A460" s="850" t="s">
        <v>750</v>
      </c>
      <c r="B460" s="851"/>
      <c r="C460" s="852"/>
      <c r="D460" s="853"/>
      <c r="E460" s="157"/>
      <c r="F460" s="240"/>
      <c r="I460" s="159"/>
    </row>
    <row r="461" spans="1:9" s="158" customFormat="1" ht="13.5" customHeight="1" thickBot="1" x14ac:dyDescent="0.3">
      <c r="A461" s="854" t="s">
        <v>751</v>
      </c>
      <c r="B461" s="855"/>
      <c r="C461" s="856"/>
      <c r="D461" s="857"/>
      <c r="E461" s="157"/>
      <c r="F461" s="240"/>
      <c r="I461" s="159"/>
    </row>
    <row r="462" spans="1:9" s="158" customFormat="1" ht="13.5" customHeight="1" x14ac:dyDescent="0.25">
      <c r="A462" s="769" t="s">
        <v>398</v>
      </c>
      <c r="B462" s="770"/>
      <c r="C462" s="858"/>
      <c r="D462" s="859"/>
      <c r="E462" s="157"/>
      <c r="F462" s="240"/>
      <c r="I462" s="159"/>
    </row>
    <row r="463" spans="1:9" s="158" customFormat="1" ht="13.5" customHeight="1" x14ac:dyDescent="0.25">
      <c r="A463" s="774" t="s">
        <v>1098</v>
      </c>
      <c r="B463" s="373"/>
      <c r="C463" s="835"/>
      <c r="D463" s="860"/>
      <c r="E463" s="157"/>
      <c r="F463" s="240"/>
      <c r="I463" s="159"/>
    </row>
    <row r="464" spans="1:9" s="158" customFormat="1" ht="13.5" customHeight="1" x14ac:dyDescent="0.25">
      <c r="A464" s="774" t="s">
        <v>1099</v>
      </c>
      <c r="B464" s="373"/>
      <c r="C464" s="835"/>
      <c r="D464" s="860"/>
      <c r="E464" s="157"/>
      <c r="F464" s="240"/>
      <c r="I464" s="159"/>
    </row>
    <row r="465" spans="1:9" s="158" customFormat="1" ht="13.5" customHeight="1" thickBot="1" x14ac:dyDescent="0.3">
      <c r="A465" s="776" t="s">
        <v>311</v>
      </c>
      <c r="B465" s="777"/>
      <c r="C465" s="861"/>
      <c r="D465" s="862"/>
      <c r="E465" s="157"/>
      <c r="F465" s="240"/>
      <c r="I465" s="159"/>
    </row>
    <row r="466" spans="1:9" s="158" customFormat="1" ht="13.5" customHeight="1" thickBot="1" x14ac:dyDescent="0.3">
      <c r="A466" s="34" t="s">
        <v>753</v>
      </c>
      <c r="B466" s="35"/>
      <c r="C466" s="863"/>
      <c r="D466" s="864"/>
      <c r="E466" s="157"/>
      <c r="F466" s="240"/>
      <c r="I466" s="159"/>
    </row>
    <row r="467" spans="1:9" s="158" customFormat="1" ht="13.5" customHeight="1" thickBot="1" x14ac:dyDescent="0.3">
      <c r="A467" s="52"/>
      <c r="B467" s="52"/>
      <c r="C467" s="82"/>
      <c r="D467" s="69"/>
      <c r="E467" s="157"/>
      <c r="F467" s="240"/>
      <c r="I467" s="159"/>
    </row>
    <row r="468" spans="1:9" s="158" customFormat="1" ht="13.5" customHeight="1" x14ac:dyDescent="0.25">
      <c r="A468" s="843" t="s">
        <v>754</v>
      </c>
      <c r="B468" s="844"/>
      <c r="C468" s="13" t="s">
        <v>1</v>
      </c>
      <c r="D468" s="845" t="s">
        <v>755</v>
      </c>
      <c r="E468" s="157"/>
      <c r="F468" s="240"/>
      <c r="I468" s="159"/>
    </row>
    <row r="469" spans="1:9" s="158" customFormat="1" ht="13.5" customHeight="1" thickBot="1" x14ac:dyDescent="0.3">
      <c r="A469" s="15" t="s">
        <v>756</v>
      </c>
      <c r="B469" s="16"/>
      <c r="C469" s="18"/>
      <c r="D469" s="283"/>
      <c r="E469" s="157"/>
      <c r="F469" s="240"/>
      <c r="I469" s="159"/>
    </row>
    <row r="470" spans="1:9" s="158" customFormat="1" ht="13.5" customHeight="1" x14ac:dyDescent="0.25">
      <c r="A470" s="865" t="s">
        <v>757</v>
      </c>
      <c r="B470" s="851"/>
      <c r="C470" s="866"/>
      <c r="D470" s="867"/>
      <c r="E470" s="157"/>
      <c r="F470" s="240"/>
      <c r="I470" s="159"/>
    </row>
    <row r="471" spans="1:9" s="158" customFormat="1" ht="13.5" customHeight="1" x14ac:dyDescent="0.25">
      <c r="A471" s="850" t="s">
        <v>758</v>
      </c>
      <c r="B471" s="851"/>
      <c r="C471" s="868"/>
      <c r="D471" s="853"/>
      <c r="E471" s="157"/>
      <c r="F471" s="240"/>
      <c r="I471" s="159"/>
    </row>
    <row r="472" spans="1:9" s="158" customFormat="1" ht="13.5" customHeight="1" thickBot="1" x14ac:dyDescent="0.3">
      <c r="A472" s="869" t="s">
        <v>759</v>
      </c>
      <c r="B472" s="851"/>
      <c r="C472" s="868"/>
      <c r="D472" s="853"/>
      <c r="E472" s="157"/>
      <c r="F472" s="240"/>
      <c r="I472" s="159"/>
    </row>
    <row r="473" spans="1:9" s="158" customFormat="1" ht="13.5" customHeight="1" x14ac:dyDescent="0.25">
      <c r="A473" s="769" t="s">
        <v>398</v>
      </c>
      <c r="B473" s="770"/>
      <c r="C473" s="870"/>
      <c r="D473" s="859"/>
      <c r="E473" s="157"/>
      <c r="F473" s="240"/>
      <c r="I473" s="159"/>
    </row>
    <row r="474" spans="1:9" s="158" customFormat="1" ht="13.5" customHeight="1" x14ac:dyDescent="0.25">
      <c r="A474" s="774" t="s">
        <v>1098</v>
      </c>
      <c r="B474" s="373"/>
      <c r="C474" s="125"/>
      <c r="D474" s="860"/>
      <c r="E474" s="157"/>
      <c r="F474" s="240"/>
      <c r="I474" s="159"/>
    </row>
    <row r="475" spans="1:9" s="158" customFormat="1" ht="13.5" customHeight="1" x14ac:dyDescent="0.25">
      <c r="A475" s="774" t="s">
        <v>1099</v>
      </c>
      <c r="B475" s="373"/>
      <c r="C475" s="125"/>
      <c r="D475" s="860"/>
      <c r="E475" s="157"/>
      <c r="F475" s="240"/>
      <c r="I475" s="159"/>
    </row>
    <row r="476" spans="1:9" s="158" customFormat="1" ht="13.5" customHeight="1" thickBot="1" x14ac:dyDescent="0.3">
      <c r="A476" s="776" t="s">
        <v>311</v>
      </c>
      <c r="B476" s="777"/>
      <c r="C476" s="871"/>
      <c r="D476" s="862"/>
      <c r="E476" s="157"/>
      <c r="F476" s="240"/>
      <c r="I476" s="159"/>
    </row>
    <row r="477" spans="1:9" s="158" customFormat="1" ht="13.5" customHeight="1" thickBot="1" x14ac:dyDescent="0.3">
      <c r="A477" s="34" t="s">
        <v>753</v>
      </c>
      <c r="B477" s="35"/>
      <c r="C477" s="863"/>
      <c r="D477" s="864"/>
      <c r="E477" s="157"/>
      <c r="F477" s="240"/>
      <c r="I477" s="159"/>
    </row>
    <row r="478" spans="1:9" s="158" customFormat="1" ht="13.5" customHeight="1" thickBot="1" x14ac:dyDescent="0.3">
      <c r="A478" s="52"/>
      <c r="B478" s="52"/>
      <c r="C478" s="69"/>
      <c r="D478" s="69"/>
      <c r="E478" s="157"/>
      <c r="F478" s="240"/>
      <c r="I478" s="159"/>
    </row>
    <row r="479" spans="1:9" s="158" customFormat="1" ht="13.5" customHeight="1" x14ac:dyDescent="0.25">
      <c r="A479" s="843" t="s">
        <v>760</v>
      </c>
      <c r="B479" s="844"/>
      <c r="C479" s="13" t="s">
        <v>1</v>
      </c>
      <c r="D479" s="845" t="s">
        <v>761</v>
      </c>
      <c r="E479" s="157"/>
      <c r="F479" s="240"/>
      <c r="I479" s="159"/>
    </row>
    <row r="480" spans="1:9" s="158" customFormat="1" ht="13.5" customHeight="1" thickBot="1" x14ac:dyDescent="0.3">
      <c r="A480" s="15"/>
      <c r="B480" s="16"/>
      <c r="C480" s="872"/>
      <c r="D480" s="283"/>
      <c r="E480" s="157"/>
      <c r="F480" s="240"/>
      <c r="I480" s="159"/>
    </row>
    <row r="481" spans="1:9" s="158" customFormat="1" ht="13.5" customHeight="1" x14ac:dyDescent="0.25">
      <c r="A481" s="865" t="s">
        <v>762</v>
      </c>
      <c r="B481" s="851"/>
      <c r="C481" s="866"/>
      <c r="D481" s="867"/>
      <c r="E481" s="157"/>
      <c r="F481" s="240"/>
      <c r="I481" s="159"/>
    </row>
    <row r="482" spans="1:9" s="158" customFormat="1" ht="13.5" customHeight="1" x14ac:dyDescent="0.25">
      <c r="A482" s="850" t="s">
        <v>763</v>
      </c>
      <c r="B482" s="851"/>
      <c r="C482" s="868"/>
      <c r="D482" s="853"/>
      <c r="E482" s="157"/>
      <c r="F482" s="240"/>
      <c r="I482" s="159"/>
    </row>
    <row r="483" spans="1:9" s="158" customFormat="1" ht="13.5" customHeight="1" thickBot="1" x14ac:dyDescent="0.3">
      <c r="A483" s="869" t="s">
        <v>764</v>
      </c>
      <c r="B483" s="851"/>
      <c r="C483" s="868"/>
      <c r="D483" s="853"/>
      <c r="E483" s="157"/>
      <c r="F483" s="240"/>
      <c r="I483" s="159"/>
    </row>
    <row r="484" spans="1:9" s="158" customFormat="1" ht="13.5" customHeight="1" x14ac:dyDescent="0.25">
      <c r="A484" s="769" t="s">
        <v>398</v>
      </c>
      <c r="B484" s="770"/>
      <c r="C484" s="870"/>
      <c r="D484" s="859"/>
      <c r="E484" s="157"/>
      <c r="F484" s="240"/>
      <c r="I484" s="159"/>
    </row>
    <row r="485" spans="1:9" s="158" customFormat="1" ht="13.5" customHeight="1" x14ac:dyDescent="0.25">
      <c r="A485" s="774" t="s">
        <v>1098</v>
      </c>
      <c r="B485" s="373"/>
      <c r="C485" s="125"/>
      <c r="D485" s="860"/>
      <c r="E485" s="157"/>
      <c r="F485" s="240"/>
      <c r="I485" s="159"/>
    </row>
    <row r="486" spans="1:9" s="158" customFormat="1" ht="13.5" customHeight="1" x14ac:dyDescent="0.25">
      <c r="A486" s="774" t="s">
        <v>1099</v>
      </c>
      <c r="B486" s="373"/>
      <c r="C486" s="125"/>
      <c r="D486" s="860"/>
      <c r="E486" s="157"/>
      <c r="F486" s="240"/>
      <c r="I486" s="159"/>
    </row>
    <row r="487" spans="1:9" s="158" customFormat="1" ht="13.5" customHeight="1" thickBot="1" x14ac:dyDescent="0.3">
      <c r="A487" s="776" t="s">
        <v>311</v>
      </c>
      <c r="B487" s="777"/>
      <c r="C487" s="871"/>
      <c r="D487" s="862"/>
      <c r="E487" s="157"/>
      <c r="F487" s="240"/>
      <c r="I487" s="159"/>
    </row>
    <row r="488" spans="1:9" s="158" customFormat="1" ht="13.5" customHeight="1" thickBot="1" x14ac:dyDescent="0.3">
      <c r="A488" s="34" t="s">
        <v>753</v>
      </c>
      <c r="B488" s="35"/>
      <c r="C488" s="863"/>
      <c r="D488" s="864"/>
      <c r="E488" s="157"/>
      <c r="F488" s="240"/>
      <c r="I488" s="159"/>
    </row>
    <row r="489" spans="1:9" s="158" customFormat="1" ht="13.5" customHeight="1" x14ac:dyDescent="0.25">
      <c r="A489" s="298"/>
      <c r="B489" s="298"/>
      <c r="C489" s="157"/>
      <c r="D489" s="156"/>
      <c r="E489" s="157"/>
      <c r="F489" s="240"/>
      <c r="I489" s="159"/>
    </row>
    <row r="490" spans="1:9" s="158" customFormat="1" ht="13.5" customHeight="1" thickBot="1" x14ac:dyDescent="0.3">
      <c r="A490" s="298"/>
      <c r="B490" s="298"/>
      <c r="C490" s="157"/>
      <c r="D490" s="156"/>
      <c r="E490" s="157"/>
      <c r="F490" s="240"/>
      <c r="I490" s="159"/>
    </row>
    <row r="491" spans="1:9" s="158" customFormat="1" ht="13.5" customHeight="1" x14ac:dyDescent="0.25">
      <c r="A491" s="1278" t="s">
        <v>765</v>
      </c>
      <c r="B491" s="1279"/>
      <c r="C491" s="1280"/>
      <c r="D491" s="281" t="s">
        <v>1</v>
      </c>
      <c r="E491" s="282">
        <v>1309</v>
      </c>
      <c r="F491" s="240"/>
      <c r="I491" s="159"/>
    </row>
    <row r="492" spans="1:9" s="158" customFormat="1" ht="13.5" customHeight="1" thickBot="1" x14ac:dyDescent="0.3">
      <c r="A492" s="1281"/>
      <c r="B492" s="1282"/>
      <c r="C492" s="1283"/>
      <c r="D492" s="283"/>
      <c r="E492" s="817"/>
      <c r="F492" s="240"/>
      <c r="I492" s="159"/>
    </row>
    <row r="493" spans="1:9" s="158" customFormat="1" ht="13.5" customHeight="1" x14ac:dyDescent="0.25">
      <c r="A493" s="1367" t="s">
        <v>766</v>
      </c>
      <c r="B493" s="1368"/>
      <c r="C493" s="1368"/>
      <c r="D493" s="1368"/>
      <c r="E493" s="1369"/>
      <c r="F493" s="240"/>
      <c r="I493" s="159"/>
    </row>
    <row r="494" spans="1:9" s="158" customFormat="1" ht="13.5" customHeight="1" x14ac:dyDescent="0.25">
      <c r="A494" s="1370"/>
      <c r="B494" s="1371"/>
      <c r="C494" s="1371"/>
      <c r="D494" s="1371"/>
      <c r="E494" s="1372"/>
      <c r="F494" s="240"/>
      <c r="I494" s="159"/>
    </row>
    <row r="495" spans="1:9" s="158" customFormat="1" ht="13.5" customHeight="1" x14ac:dyDescent="0.25">
      <c r="A495" s="1370"/>
      <c r="B495" s="1371"/>
      <c r="C495" s="1371"/>
      <c r="D495" s="1371"/>
      <c r="E495" s="1372"/>
      <c r="F495" s="240"/>
      <c r="I495" s="159"/>
    </row>
    <row r="496" spans="1:9" s="158" customFormat="1" ht="13.5" customHeight="1" x14ac:dyDescent="0.25">
      <c r="A496" s="1370"/>
      <c r="B496" s="1371"/>
      <c r="C496" s="1371"/>
      <c r="D496" s="1371"/>
      <c r="E496" s="1372"/>
      <c r="F496" s="240"/>
      <c r="I496" s="159"/>
    </row>
    <row r="497" spans="1:9" s="158" customFormat="1" ht="1.5" customHeight="1" thickBot="1" x14ac:dyDescent="0.3">
      <c r="A497" s="1373"/>
      <c r="B497" s="1374"/>
      <c r="C497" s="1374"/>
      <c r="D497" s="1374"/>
      <c r="E497" s="1375"/>
      <c r="F497" s="240"/>
      <c r="I497" s="159"/>
    </row>
    <row r="498" spans="1:9" s="158" customFormat="1" ht="13.5" customHeight="1" x14ac:dyDescent="0.25">
      <c r="A498" s="774" t="s">
        <v>398</v>
      </c>
      <c r="B498" s="373"/>
      <c r="C498" s="125"/>
      <c r="D498" s="786"/>
      <c r="E498" s="818"/>
      <c r="F498" s="240"/>
      <c r="I498" s="159"/>
    </row>
    <row r="499" spans="1:9" s="158" customFormat="1" ht="13.5" customHeight="1" x14ac:dyDescent="0.25">
      <c r="A499" s="774" t="s">
        <v>1100</v>
      </c>
      <c r="B499" s="373"/>
      <c r="C499" s="125"/>
      <c r="D499" s="786"/>
      <c r="E499" s="818"/>
      <c r="F499" s="240"/>
      <c r="I499" s="159"/>
    </row>
    <row r="500" spans="1:9" s="158" customFormat="1" ht="13.5" customHeight="1" x14ac:dyDescent="0.25">
      <c r="A500" s="774" t="s">
        <v>1101</v>
      </c>
      <c r="B500" s="373"/>
      <c r="C500" s="125"/>
      <c r="D500" s="786"/>
      <c r="E500" s="818"/>
      <c r="F500" s="240"/>
      <c r="I500" s="159"/>
    </row>
    <row r="501" spans="1:9" s="158" customFormat="1" ht="13.5" customHeight="1" thickBot="1" x14ac:dyDescent="0.3">
      <c r="A501" s="774" t="s">
        <v>311</v>
      </c>
      <c r="B501" s="373"/>
      <c r="C501" s="125"/>
      <c r="D501" s="786"/>
      <c r="E501" s="818"/>
      <c r="F501" s="240"/>
      <c r="I501" s="159"/>
    </row>
    <row r="502" spans="1:9" s="158" customFormat="1" ht="13.5" customHeight="1" thickBot="1" x14ac:dyDescent="0.3">
      <c r="A502" s="34" t="s">
        <v>312</v>
      </c>
      <c r="B502" s="35"/>
      <c r="C502" s="36"/>
      <c r="D502" s="819"/>
      <c r="E502" s="37">
        <f>(C504+C531+C556)</f>
        <v>617358890</v>
      </c>
      <c r="F502" s="240"/>
      <c r="I502" s="159"/>
    </row>
    <row r="503" spans="1:9" s="158" customFormat="1" ht="13.5" customHeight="1" thickBot="1" x14ac:dyDescent="0.3">
      <c r="A503" s="298"/>
      <c r="B503" s="298"/>
      <c r="C503" s="157"/>
      <c r="D503" s="156"/>
      <c r="E503" s="157"/>
      <c r="F503" s="240"/>
      <c r="I503" s="159"/>
    </row>
    <row r="504" spans="1:9" s="158" customFormat="1" ht="13.5" customHeight="1" thickBot="1" x14ac:dyDescent="0.3">
      <c r="A504" s="1290" t="s">
        <v>49</v>
      </c>
      <c r="B504" s="1291"/>
      <c r="C504" s="56">
        <f>(C505+C507+C509+C511+C515+C520+C527)</f>
        <v>36205920</v>
      </c>
      <c r="D504" s="156"/>
      <c r="E504" s="157"/>
      <c r="F504" s="240"/>
      <c r="I504" s="159"/>
    </row>
    <row r="505" spans="1:9" s="158" customFormat="1" ht="13.5" customHeight="1" x14ac:dyDescent="0.25">
      <c r="A505" s="39" t="s">
        <v>50</v>
      </c>
      <c r="B505" s="299" t="s">
        <v>51</v>
      </c>
      <c r="C505" s="58">
        <f>SUM(C506:C506)</f>
        <v>1550000</v>
      </c>
      <c r="D505" s="156"/>
      <c r="E505" s="157"/>
      <c r="F505" s="240"/>
      <c r="I505" s="159"/>
    </row>
    <row r="506" spans="1:9" s="158" customFormat="1" ht="13.5" customHeight="1" x14ac:dyDescent="0.25">
      <c r="A506" s="27" t="s">
        <v>52</v>
      </c>
      <c r="B506" s="52" t="s">
        <v>53</v>
      </c>
      <c r="C506" s="122">
        <v>1550000</v>
      </c>
      <c r="D506" s="156"/>
      <c r="E506" s="157"/>
      <c r="F506" s="240"/>
      <c r="I506" s="159"/>
    </row>
    <row r="507" spans="1:9" s="158" customFormat="1" ht="13.5" customHeight="1" x14ac:dyDescent="0.25">
      <c r="A507" s="39" t="s">
        <v>512</v>
      </c>
      <c r="B507" s="68" t="s">
        <v>230</v>
      </c>
      <c r="C507" s="58">
        <f>SUM(C508)</f>
        <v>208500</v>
      </c>
      <c r="D507" s="156"/>
      <c r="E507" s="157"/>
      <c r="F507" s="240"/>
      <c r="I507" s="159"/>
    </row>
    <row r="508" spans="1:9" s="158" customFormat="1" ht="13.5" customHeight="1" x14ac:dyDescent="0.25">
      <c r="A508" s="27" t="s">
        <v>426</v>
      </c>
      <c r="B508" s="52" t="s">
        <v>427</v>
      </c>
      <c r="C508" s="122">
        <v>208500</v>
      </c>
      <c r="D508" s="156"/>
      <c r="E508" s="157"/>
      <c r="F508" s="240"/>
      <c r="I508" s="159"/>
    </row>
    <row r="509" spans="1:9" s="158" customFormat="1" ht="13.5" customHeight="1" x14ac:dyDescent="0.25">
      <c r="A509" s="39" t="s">
        <v>58</v>
      </c>
      <c r="B509" s="68" t="s">
        <v>59</v>
      </c>
      <c r="C509" s="40">
        <f>SUM(C510:C510)</f>
        <v>45720</v>
      </c>
      <c r="D509" s="156"/>
      <c r="E509" s="157"/>
      <c r="F509" s="240"/>
      <c r="I509" s="159"/>
    </row>
    <row r="510" spans="1:9" s="158" customFormat="1" ht="13.5" customHeight="1" x14ac:dyDescent="0.25">
      <c r="A510" s="27" t="s">
        <v>60</v>
      </c>
      <c r="B510" s="28" t="s">
        <v>61</v>
      </c>
      <c r="C510" s="28">
        <v>45720</v>
      </c>
      <c r="D510" s="156"/>
      <c r="E510" s="157"/>
      <c r="F510" s="240"/>
      <c r="I510" s="159"/>
    </row>
    <row r="511" spans="1:9" s="158" customFormat="1" ht="13.5" customHeight="1" x14ac:dyDescent="0.25">
      <c r="A511" s="39" t="s">
        <v>232</v>
      </c>
      <c r="B511" s="40" t="s">
        <v>63</v>
      </c>
      <c r="C511" s="40">
        <f>SUM(C512:C514)</f>
        <v>16443500</v>
      </c>
      <c r="D511" s="156"/>
      <c r="E511" s="157"/>
      <c r="F511" s="240"/>
      <c r="I511" s="159"/>
    </row>
    <row r="512" spans="1:9" s="158" customFormat="1" ht="13.5" customHeight="1" x14ac:dyDescent="0.25">
      <c r="A512" s="27" t="s">
        <v>64</v>
      </c>
      <c r="B512" s="28" t="s">
        <v>65</v>
      </c>
      <c r="C512" s="28">
        <v>15134400</v>
      </c>
      <c r="D512" s="156"/>
      <c r="E512" s="157"/>
      <c r="F512" s="240"/>
      <c r="I512" s="159"/>
    </row>
    <row r="513" spans="1:9" s="158" customFormat="1" ht="13.5" customHeight="1" x14ac:dyDescent="0.25">
      <c r="A513" s="27" t="s">
        <v>176</v>
      </c>
      <c r="B513" s="28" t="s">
        <v>177</v>
      </c>
      <c r="C513" s="28">
        <v>510500</v>
      </c>
      <c r="D513" s="156"/>
      <c r="E513" s="157"/>
      <c r="F513" s="240"/>
      <c r="I513" s="159"/>
    </row>
    <row r="514" spans="1:9" s="158" customFormat="1" ht="13.5" customHeight="1" x14ac:dyDescent="0.25">
      <c r="A514" s="27" t="s">
        <v>233</v>
      </c>
      <c r="B514" s="28" t="s">
        <v>234</v>
      </c>
      <c r="C514" s="28">
        <v>798600</v>
      </c>
      <c r="D514" s="156"/>
      <c r="E514" s="157"/>
      <c r="F514" s="240"/>
      <c r="I514" s="159"/>
    </row>
    <row r="515" spans="1:9" s="158" customFormat="1" ht="13.5" customHeight="1" x14ac:dyDescent="0.25">
      <c r="A515" s="39" t="s">
        <v>767</v>
      </c>
      <c r="B515" s="40" t="s">
        <v>768</v>
      </c>
      <c r="C515" s="40">
        <f>SUM(C516:C519)</f>
        <v>6455100</v>
      </c>
      <c r="D515" s="156"/>
      <c r="E515" s="157"/>
      <c r="F515" s="240"/>
      <c r="I515" s="159"/>
    </row>
    <row r="516" spans="1:9" s="158" customFormat="1" ht="13.5" customHeight="1" x14ac:dyDescent="0.25">
      <c r="A516" s="27" t="s">
        <v>202</v>
      </c>
      <c r="B516" s="28" t="s">
        <v>364</v>
      </c>
      <c r="C516" s="28">
        <v>895600</v>
      </c>
      <c r="D516" s="156"/>
      <c r="E516" s="157"/>
      <c r="F516" s="240"/>
      <c r="I516" s="159"/>
    </row>
    <row r="517" spans="1:9" s="158" customFormat="1" ht="13.5" customHeight="1" x14ac:dyDescent="0.25">
      <c r="A517" s="27" t="s">
        <v>204</v>
      </c>
      <c r="B517" s="28" t="s">
        <v>205</v>
      </c>
      <c r="C517" s="28">
        <v>3560500</v>
      </c>
      <c r="D517" s="156"/>
      <c r="E517" s="157"/>
      <c r="F517" s="240"/>
      <c r="I517" s="159"/>
    </row>
    <row r="518" spans="1:9" s="158" customFormat="1" ht="13.5" customHeight="1" x14ac:dyDescent="0.25">
      <c r="A518" s="27" t="s">
        <v>474</v>
      </c>
      <c r="B518" s="28" t="s">
        <v>769</v>
      </c>
      <c r="C518" s="28">
        <v>1798000</v>
      </c>
      <c r="D518" s="156"/>
      <c r="E518" s="157"/>
      <c r="F518" s="240"/>
      <c r="I518" s="159"/>
    </row>
    <row r="519" spans="1:9" s="158" customFormat="1" ht="13.5" customHeight="1" x14ac:dyDescent="0.25">
      <c r="A519" s="27" t="s">
        <v>178</v>
      </c>
      <c r="B519" s="28" t="s">
        <v>365</v>
      </c>
      <c r="C519" s="28">
        <v>201000</v>
      </c>
      <c r="D519" s="156"/>
      <c r="E519" s="157"/>
      <c r="F519" s="240"/>
      <c r="I519" s="159"/>
    </row>
    <row r="520" spans="1:9" s="158" customFormat="1" ht="13.5" customHeight="1" x14ac:dyDescent="0.25">
      <c r="A520" s="68" t="s">
        <v>78</v>
      </c>
      <c r="B520" s="83" t="s">
        <v>79</v>
      </c>
      <c r="C520" s="40">
        <f>SUM(C521:C526)</f>
        <v>11084000</v>
      </c>
      <c r="D520" s="156"/>
      <c r="E520" s="157"/>
      <c r="F520" s="240"/>
      <c r="I520" s="159"/>
    </row>
    <row r="521" spans="1:9" s="158" customFormat="1" ht="13.5" customHeight="1" x14ac:dyDescent="0.25">
      <c r="A521" s="52" t="s">
        <v>80</v>
      </c>
      <c r="B521" s="69" t="s">
        <v>770</v>
      </c>
      <c r="C521" s="28">
        <v>56200</v>
      </c>
      <c r="D521" s="156"/>
      <c r="E521" s="157"/>
      <c r="F521" s="240"/>
      <c r="I521" s="159"/>
    </row>
    <row r="522" spans="1:9" s="158" customFormat="1" ht="13.5" customHeight="1" x14ac:dyDescent="0.25">
      <c r="A522" s="52" t="s">
        <v>463</v>
      </c>
      <c r="B522" s="69" t="s">
        <v>464</v>
      </c>
      <c r="C522" s="28">
        <v>110000</v>
      </c>
      <c r="D522" s="156"/>
      <c r="E522" s="157"/>
      <c r="F522" s="240"/>
      <c r="I522" s="159"/>
    </row>
    <row r="523" spans="1:9" s="158" customFormat="1" ht="13.5" customHeight="1" x14ac:dyDescent="0.25">
      <c r="A523" s="52" t="s">
        <v>181</v>
      </c>
      <c r="B523" s="69" t="s">
        <v>182</v>
      </c>
      <c r="C523" s="28">
        <v>5240000</v>
      </c>
      <c r="D523" s="156"/>
      <c r="E523" s="157"/>
      <c r="F523" s="240"/>
      <c r="I523" s="159"/>
    </row>
    <row r="524" spans="1:9" s="158" customFormat="1" ht="13.5" customHeight="1" x14ac:dyDescent="0.25">
      <c r="A524" s="52" t="s">
        <v>734</v>
      </c>
      <c r="B524" s="69" t="s">
        <v>735</v>
      </c>
      <c r="C524" s="28">
        <v>3568900</v>
      </c>
      <c r="D524" s="156"/>
      <c r="E524" s="157"/>
      <c r="F524" s="240"/>
      <c r="I524" s="159"/>
    </row>
    <row r="525" spans="1:9" s="158" customFormat="1" ht="13.5" customHeight="1" x14ac:dyDescent="0.25">
      <c r="A525" s="52" t="s">
        <v>82</v>
      </c>
      <c r="B525" s="69" t="s">
        <v>83</v>
      </c>
      <c r="C525" s="28">
        <v>1858900</v>
      </c>
      <c r="D525" s="156"/>
      <c r="E525" s="157"/>
      <c r="F525" s="240"/>
      <c r="I525" s="159"/>
    </row>
    <row r="526" spans="1:9" s="158" customFormat="1" ht="13.5" customHeight="1" x14ac:dyDescent="0.25">
      <c r="A526" s="52" t="s">
        <v>344</v>
      </c>
      <c r="B526" s="69" t="s">
        <v>345</v>
      </c>
      <c r="C526" s="28">
        <v>250000</v>
      </c>
      <c r="D526" s="156"/>
      <c r="E526" s="157"/>
      <c r="F526" s="240"/>
      <c r="I526" s="159"/>
    </row>
    <row r="527" spans="1:9" s="158" customFormat="1" ht="13.5" customHeight="1" x14ac:dyDescent="0.25">
      <c r="A527" s="68" t="s">
        <v>716</v>
      </c>
      <c r="B527" s="83" t="s">
        <v>273</v>
      </c>
      <c r="C527" s="40">
        <f>SUM(C528:C529)</f>
        <v>419100</v>
      </c>
      <c r="D527" s="156"/>
      <c r="E527" s="157"/>
      <c r="F527" s="240"/>
      <c r="I527" s="159"/>
    </row>
    <row r="528" spans="1:9" s="158" customFormat="1" ht="13.5" customHeight="1" x14ac:dyDescent="0.25">
      <c r="A528" s="27" t="s">
        <v>86</v>
      </c>
      <c r="B528" s="28" t="s">
        <v>87</v>
      </c>
      <c r="C528" s="28">
        <v>398600</v>
      </c>
      <c r="D528" s="156"/>
      <c r="E528" s="157"/>
      <c r="F528" s="240"/>
      <c r="I528" s="159"/>
    </row>
    <row r="529" spans="1:9" s="158" customFormat="1" ht="13.5" customHeight="1" x14ac:dyDescent="0.25">
      <c r="A529" s="52" t="s">
        <v>90</v>
      </c>
      <c r="B529" s="69" t="s">
        <v>273</v>
      </c>
      <c r="C529" s="28">
        <v>20500</v>
      </c>
      <c r="D529" s="156"/>
      <c r="E529" s="157"/>
      <c r="F529" s="240"/>
      <c r="I529" s="159"/>
    </row>
    <row r="530" spans="1:9" s="158" customFormat="1" ht="13.5" customHeight="1" thickBot="1" x14ac:dyDescent="0.3">
      <c r="A530" s="52"/>
      <c r="B530" s="69"/>
      <c r="C530" s="28"/>
      <c r="D530" s="156"/>
      <c r="E530" s="157"/>
      <c r="F530" s="240"/>
      <c r="I530" s="159"/>
    </row>
    <row r="531" spans="1:9" s="158" customFormat="1" ht="13.5" customHeight="1" thickBot="1" x14ac:dyDescent="0.3">
      <c r="A531" s="1274" t="s">
        <v>93</v>
      </c>
      <c r="B531" s="1275"/>
      <c r="C531" s="87">
        <f>(C532+C536+C542+C548+C551)</f>
        <v>577784570</v>
      </c>
      <c r="D531" s="156"/>
      <c r="E531" s="157"/>
      <c r="F531" s="240"/>
      <c r="I531" s="159"/>
    </row>
    <row r="532" spans="1:9" s="158" customFormat="1" ht="13.5" customHeight="1" x14ac:dyDescent="0.25">
      <c r="A532" s="873" t="s">
        <v>771</v>
      </c>
      <c r="B532" s="873" t="s">
        <v>95</v>
      </c>
      <c r="C532" s="874">
        <f>SUM(C533:C535)</f>
        <v>2355880</v>
      </c>
      <c r="D532" s="156"/>
      <c r="E532" s="157"/>
      <c r="F532" s="240"/>
      <c r="I532" s="159"/>
    </row>
    <row r="533" spans="1:9" s="158" customFormat="1" ht="13.5" customHeight="1" x14ac:dyDescent="0.25">
      <c r="A533" s="454" t="s">
        <v>96</v>
      </c>
      <c r="B533" s="454" t="s">
        <v>772</v>
      </c>
      <c r="C533" s="455">
        <v>1361380</v>
      </c>
      <c r="D533" s="156"/>
      <c r="E533" s="157"/>
      <c r="F533" s="240"/>
      <c r="I533" s="159"/>
    </row>
    <row r="534" spans="1:9" s="158" customFormat="1" ht="13.5" customHeight="1" x14ac:dyDescent="0.25">
      <c r="A534" s="454" t="s">
        <v>738</v>
      </c>
      <c r="B534" s="454" t="s">
        <v>773</v>
      </c>
      <c r="C534" s="455">
        <v>780000</v>
      </c>
      <c r="D534" s="156"/>
      <c r="E534" s="157"/>
      <c r="F534" s="240"/>
      <c r="I534" s="159"/>
    </row>
    <row r="535" spans="1:9" s="158" customFormat="1" ht="13.5" customHeight="1" x14ac:dyDescent="0.25">
      <c r="A535" s="454" t="s">
        <v>98</v>
      </c>
      <c r="B535" s="454" t="s">
        <v>99</v>
      </c>
      <c r="C535" s="455">
        <v>214500</v>
      </c>
      <c r="D535" s="156"/>
      <c r="E535" s="157"/>
      <c r="F535" s="240"/>
      <c r="I535" s="159"/>
    </row>
    <row r="536" spans="1:9" s="158" customFormat="1" ht="13.5" customHeight="1" x14ac:dyDescent="0.25">
      <c r="A536" s="39" t="s">
        <v>158</v>
      </c>
      <c r="B536" s="39" t="s">
        <v>101</v>
      </c>
      <c r="C536" s="40">
        <f>SUM(C537:C541)</f>
        <v>4202130</v>
      </c>
      <c r="D536" s="156"/>
      <c r="E536" s="157"/>
      <c r="F536" s="240"/>
      <c r="I536" s="159"/>
    </row>
    <row r="537" spans="1:9" s="158" customFormat="1" ht="13.5" customHeight="1" x14ac:dyDescent="0.25">
      <c r="A537" s="27" t="s">
        <v>159</v>
      </c>
      <c r="B537" s="27" t="s">
        <v>774</v>
      </c>
      <c r="C537" s="28">
        <v>22500</v>
      </c>
      <c r="D537" s="156"/>
      <c r="E537" s="157"/>
      <c r="F537" s="240"/>
      <c r="I537" s="159"/>
    </row>
    <row r="538" spans="1:9" s="158" customFormat="1" ht="13.5" customHeight="1" x14ac:dyDescent="0.25">
      <c r="A538" s="27" t="s">
        <v>208</v>
      </c>
      <c r="B538" s="27" t="s">
        <v>209</v>
      </c>
      <c r="C538" s="28">
        <v>690630</v>
      </c>
      <c r="D538" s="156"/>
      <c r="E538" s="157"/>
      <c r="F538" s="240"/>
      <c r="I538" s="159"/>
    </row>
    <row r="539" spans="1:9" s="158" customFormat="1" ht="13.5" customHeight="1" x14ac:dyDescent="0.25">
      <c r="A539" s="27" t="s">
        <v>187</v>
      </c>
      <c r="B539" s="27" t="s">
        <v>188</v>
      </c>
      <c r="C539" s="28">
        <v>587500</v>
      </c>
      <c r="D539" s="156"/>
      <c r="E539" s="157"/>
      <c r="F539" s="240"/>
      <c r="I539" s="159"/>
    </row>
    <row r="540" spans="1:9" s="158" customFormat="1" ht="13.5" customHeight="1" x14ac:dyDescent="0.25">
      <c r="A540" s="27" t="s">
        <v>102</v>
      </c>
      <c r="B540" s="27" t="s">
        <v>103</v>
      </c>
      <c r="C540" s="28">
        <v>1812500</v>
      </c>
      <c r="D540" s="156"/>
      <c r="E540" s="157"/>
      <c r="F540" s="240"/>
      <c r="I540" s="159"/>
    </row>
    <row r="541" spans="1:9" s="158" customFormat="1" ht="13.5" customHeight="1" x14ac:dyDescent="0.25">
      <c r="A541" s="27" t="s">
        <v>104</v>
      </c>
      <c r="B541" s="27" t="s">
        <v>105</v>
      </c>
      <c r="C541" s="28">
        <v>1089000</v>
      </c>
      <c r="D541" s="156"/>
      <c r="E541" s="157"/>
      <c r="F541" s="240"/>
      <c r="I541" s="159"/>
    </row>
    <row r="542" spans="1:9" s="158" customFormat="1" ht="13.5" customHeight="1" x14ac:dyDescent="0.25">
      <c r="A542" s="39" t="s">
        <v>775</v>
      </c>
      <c r="B542" s="39" t="s">
        <v>456</v>
      </c>
      <c r="C542" s="40">
        <f>SUM(C543:C547)</f>
        <v>570549100</v>
      </c>
      <c r="D542" s="156"/>
      <c r="E542" s="157"/>
      <c r="F542" s="240"/>
      <c r="I542" s="159"/>
    </row>
    <row r="543" spans="1:9" s="158" customFormat="1" ht="13.5" customHeight="1" x14ac:dyDescent="0.25">
      <c r="A543" s="27" t="s">
        <v>740</v>
      </c>
      <c r="B543" s="27" t="s">
        <v>741</v>
      </c>
      <c r="C543" s="28">
        <v>57600600</v>
      </c>
      <c r="D543" s="156"/>
      <c r="E543" s="157"/>
      <c r="F543" s="240"/>
      <c r="I543" s="159"/>
    </row>
    <row r="544" spans="1:9" s="158" customFormat="1" ht="13.5" customHeight="1" x14ac:dyDescent="0.25">
      <c r="A544" s="27" t="s">
        <v>776</v>
      </c>
      <c r="B544" s="27" t="s">
        <v>777</v>
      </c>
      <c r="C544" s="28">
        <v>167354500</v>
      </c>
      <c r="D544" s="156"/>
      <c r="E544" s="157"/>
      <c r="F544" s="240"/>
      <c r="I544" s="159"/>
    </row>
    <row r="545" spans="1:9" s="158" customFormat="1" ht="13.5" customHeight="1" x14ac:dyDescent="0.25">
      <c r="A545" s="27" t="s">
        <v>457</v>
      </c>
      <c r="B545" s="27" t="s">
        <v>458</v>
      </c>
      <c r="C545" s="28">
        <v>289800000</v>
      </c>
      <c r="D545" s="156"/>
      <c r="E545" s="157"/>
      <c r="F545" s="240"/>
      <c r="I545" s="159"/>
    </row>
    <row r="546" spans="1:9" s="158" customFormat="1" ht="13.5" customHeight="1" x14ac:dyDescent="0.25">
      <c r="A546" s="27" t="s">
        <v>778</v>
      </c>
      <c r="B546" s="27" t="s">
        <v>779</v>
      </c>
      <c r="C546" s="28">
        <v>55440000</v>
      </c>
      <c r="D546" s="156"/>
      <c r="E546" s="157"/>
      <c r="F546" s="240"/>
      <c r="I546" s="159"/>
    </row>
    <row r="547" spans="1:9" s="158" customFormat="1" ht="13.5" customHeight="1" x14ac:dyDescent="0.25">
      <c r="A547" s="27" t="s">
        <v>780</v>
      </c>
      <c r="B547" s="27" t="s">
        <v>781</v>
      </c>
      <c r="C547" s="28">
        <v>354000</v>
      </c>
      <c r="D547" s="156"/>
      <c r="E547" s="157"/>
      <c r="F547" s="240"/>
      <c r="I547" s="159"/>
    </row>
    <row r="548" spans="1:9" s="158" customFormat="1" ht="13.5" customHeight="1" x14ac:dyDescent="0.25">
      <c r="A548" s="39" t="s">
        <v>106</v>
      </c>
      <c r="B548" s="39" t="s">
        <v>107</v>
      </c>
      <c r="C548" s="40">
        <f>SUM(C549:C550)</f>
        <v>124900</v>
      </c>
      <c r="D548" s="156"/>
      <c r="E548" s="157"/>
      <c r="F548" s="240"/>
      <c r="I548" s="159"/>
    </row>
    <row r="549" spans="1:9" s="158" customFormat="1" ht="13.5" customHeight="1" x14ac:dyDescent="0.25">
      <c r="A549" s="27" t="s">
        <v>108</v>
      </c>
      <c r="B549" s="89" t="s">
        <v>109</v>
      </c>
      <c r="C549" s="28">
        <v>6700</v>
      </c>
      <c r="D549" s="156"/>
      <c r="E549" s="157"/>
      <c r="F549" s="240"/>
      <c r="I549" s="159"/>
    </row>
    <row r="550" spans="1:9" s="158" customFormat="1" ht="13.5" customHeight="1" x14ac:dyDescent="0.25">
      <c r="A550" s="27" t="s">
        <v>238</v>
      </c>
      <c r="B550" s="28" t="s">
        <v>111</v>
      </c>
      <c r="C550" s="28">
        <v>118200</v>
      </c>
      <c r="D550" s="156"/>
      <c r="E550" s="157"/>
      <c r="F550" s="240"/>
      <c r="I550" s="159"/>
    </row>
    <row r="551" spans="1:9" s="158" customFormat="1" ht="13.5" customHeight="1" x14ac:dyDescent="0.25">
      <c r="A551" s="39" t="s">
        <v>119</v>
      </c>
      <c r="B551" s="40" t="s">
        <v>122</v>
      </c>
      <c r="C551" s="40">
        <f>SUM(C552:C554)</f>
        <v>552560</v>
      </c>
      <c r="D551" s="156"/>
      <c r="E551" s="157"/>
      <c r="F551" s="240"/>
      <c r="I551" s="159"/>
    </row>
    <row r="552" spans="1:9" s="158" customFormat="1" ht="13.5" customHeight="1" x14ac:dyDescent="0.25">
      <c r="A552" s="27" t="s">
        <v>163</v>
      </c>
      <c r="B552" s="28" t="s">
        <v>122</v>
      </c>
      <c r="C552" s="28">
        <v>18000</v>
      </c>
      <c r="D552" s="156"/>
      <c r="E552" s="157"/>
      <c r="F552" s="240"/>
      <c r="I552" s="159"/>
    </row>
    <row r="553" spans="1:9" s="158" customFormat="1" ht="13.5" customHeight="1" x14ac:dyDescent="0.25">
      <c r="A553" s="27" t="s">
        <v>123</v>
      </c>
      <c r="B553" s="28" t="s">
        <v>124</v>
      </c>
      <c r="C553" s="28">
        <v>9560</v>
      </c>
      <c r="D553" s="156"/>
      <c r="E553" s="157"/>
      <c r="F553" s="240"/>
      <c r="I553" s="159"/>
    </row>
    <row r="554" spans="1:9" s="158" customFormat="1" ht="13.5" customHeight="1" x14ac:dyDescent="0.25">
      <c r="A554" s="27" t="s">
        <v>127</v>
      </c>
      <c r="B554" s="28" t="s">
        <v>120</v>
      </c>
      <c r="C554" s="28">
        <v>525000</v>
      </c>
      <c r="D554" s="156"/>
      <c r="E554" s="157"/>
      <c r="F554" s="240"/>
      <c r="I554" s="159"/>
    </row>
    <row r="555" spans="1:9" s="158" customFormat="1" ht="13.5" customHeight="1" thickBot="1" x14ac:dyDescent="0.3">
      <c r="A555" s="27"/>
      <c r="B555" s="28"/>
      <c r="C555" s="28"/>
      <c r="D555" s="156"/>
      <c r="E555" s="157"/>
      <c r="F555" s="240"/>
      <c r="I555" s="159"/>
    </row>
    <row r="556" spans="1:9" s="158" customFormat="1" ht="13.5" customHeight="1" thickBot="1" x14ac:dyDescent="0.3">
      <c r="A556" s="1305" t="s">
        <v>135</v>
      </c>
      <c r="B556" s="1306"/>
      <c r="C556" s="144">
        <f>(C557+C561+C563+C565)</f>
        <v>3368400</v>
      </c>
      <c r="D556" s="156"/>
      <c r="E556" s="157"/>
      <c r="F556" s="240"/>
      <c r="I556" s="159"/>
    </row>
    <row r="557" spans="1:9" s="158" customFormat="1" ht="13.5" customHeight="1" x14ac:dyDescent="0.25">
      <c r="A557" s="873" t="s">
        <v>725</v>
      </c>
      <c r="B557" s="873" t="s">
        <v>370</v>
      </c>
      <c r="C557" s="874">
        <f>SUM(C558:C560)</f>
        <v>2536000</v>
      </c>
      <c r="D557" s="156"/>
      <c r="E557" s="157"/>
      <c r="F557" s="240"/>
      <c r="I557" s="159"/>
    </row>
    <row r="558" spans="1:9" s="158" customFormat="1" ht="13.5" customHeight="1" x14ac:dyDescent="0.25">
      <c r="A558" s="454" t="s">
        <v>371</v>
      </c>
      <c r="B558" s="454" t="s">
        <v>615</v>
      </c>
      <c r="C558" s="455">
        <v>425000</v>
      </c>
      <c r="D558" s="156"/>
      <c r="E558" s="157"/>
      <c r="F558" s="240"/>
      <c r="I558" s="159"/>
    </row>
    <row r="559" spans="1:9" s="158" customFormat="1" ht="13.5" customHeight="1" x14ac:dyDescent="0.25">
      <c r="A559" s="454" t="s">
        <v>373</v>
      </c>
      <c r="B559" s="454" t="s">
        <v>782</v>
      </c>
      <c r="C559" s="455">
        <v>1356000</v>
      </c>
      <c r="D559" s="156"/>
      <c r="E559" s="157"/>
      <c r="F559" s="240"/>
      <c r="I559" s="159"/>
    </row>
    <row r="560" spans="1:9" s="158" customFormat="1" ht="13.5" customHeight="1" x14ac:dyDescent="0.25">
      <c r="A560" s="454" t="s">
        <v>375</v>
      </c>
      <c r="B560" s="454" t="s">
        <v>459</v>
      </c>
      <c r="C560" s="455">
        <v>755000</v>
      </c>
      <c r="D560" s="156"/>
      <c r="E560" s="157"/>
      <c r="F560" s="240"/>
      <c r="I560" s="159"/>
    </row>
    <row r="561" spans="1:9" s="158" customFormat="1" ht="13.5" customHeight="1" x14ac:dyDescent="0.25">
      <c r="A561" s="873" t="s">
        <v>783</v>
      </c>
      <c r="B561" s="873" t="s">
        <v>330</v>
      </c>
      <c r="C561" s="874">
        <f>SUM(C562)</f>
        <v>750000</v>
      </c>
      <c r="D561" s="156"/>
      <c r="E561" s="157"/>
      <c r="F561" s="240"/>
      <c r="I561" s="159"/>
    </row>
    <row r="562" spans="1:9" s="158" customFormat="1" ht="13.5" customHeight="1" x14ac:dyDescent="0.25">
      <c r="A562" s="454" t="s">
        <v>331</v>
      </c>
      <c r="B562" s="454" t="s">
        <v>332</v>
      </c>
      <c r="C562" s="455">
        <v>750000</v>
      </c>
      <c r="D562" s="156"/>
      <c r="E562" s="157"/>
      <c r="F562" s="240"/>
      <c r="I562" s="159"/>
    </row>
    <row r="563" spans="1:9" s="158" customFormat="1" ht="13.5" customHeight="1" x14ac:dyDescent="0.25">
      <c r="A563" s="68" t="s">
        <v>136</v>
      </c>
      <c r="B563" s="299" t="s">
        <v>137</v>
      </c>
      <c r="C563" s="808">
        <f>SUM(C564)</f>
        <v>26800</v>
      </c>
      <c r="D563" s="156"/>
      <c r="E563" s="157"/>
      <c r="F563" s="240"/>
      <c r="I563" s="159"/>
    </row>
    <row r="564" spans="1:9" s="158" customFormat="1" ht="13.5" customHeight="1" x14ac:dyDescent="0.25">
      <c r="A564" s="52" t="s">
        <v>138</v>
      </c>
      <c r="B564" s="52" t="s">
        <v>139</v>
      </c>
      <c r="C564" s="28">
        <v>26800</v>
      </c>
      <c r="D564" s="156"/>
      <c r="E564" s="157"/>
      <c r="F564" s="240"/>
      <c r="I564" s="159"/>
    </row>
    <row r="565" spans="1:9" s="158" customFormat="1" ht="13.5" customHeight="1" x14ac:dyDescent="0.25">
      <c r="A565" s="760" t="s">
        <v>144</v>
      </c>
      <c r="B565" s="39" t="s">
        <v>145</v>
      </c>
      <c r="C565" s="40">
        <f>SUM(C566)</f>
        <v>55600</v>
      </c>
      <c r="D565" s="156"/>
      <c r="E565" s="157"/>
      <c r="F565" s="240"/>
      <c r="I565" s="159"/>
    </row>
    <row r="566" spans="1:9" s="158" customFormat="1" ht="13.5" customHeight="1" x14ac:dyDescent="0.25">
      <c r="A566" s="783" t="s">
        <v>146</v>
      </c>
      <c r="B566" s="27" t="s">
        <v>147</v>
      </c>
      <c r="C566" s="125">
        <v>55600</v>
      </c>
      <c r="D566" s="156"/>
      <c r="E566" s="157"/>
      <c r="F566" s="240"/>
      <c r="I566" s="159"/>
    </row>
    <row r="567" spans="1:9" s="158" customFormat="1" ht="13.5" customHeight="1" x14ac:dyDescent="0.25">
      <c r="A567" s="298"/>
      <c r="B567" s="298"/>
      <c r="C567" s="157"/>
      <c r="D567" s="156"/>
      <c r="E567" s="157"/>
      <c r="F567" s="240"/>
      <c r="I567" s="159"/>
    </row>
    <row r="568" spans="1:9" s="158" customFormat="1" ht="13.5" customHeight="1" x14ac:dyDescent="0.25">
      <c r="A568" s="298"/>
      <c r="B568" s="298"/>
      <c r="C568" s="157"/>
      <c r="D568" s="156"/>
      <c r="E568" s="157"/>
      <c r="F568" s="240"/>
      <c r="I568" s="159"/>
    </row>
    <row r="569" spans="1:9" s="107" customFormat="1" ht="13.5" customHeight="1" x14ac:dyDescent="0.25">
      <c r="A569" s="373"/>
      <c r="B569" s="373"/>
      <c r="C569" s="125"/>
      <c r="D569" s="786"/>
      <c r="E569" s="125"/>
      <c r="F569" s="825"/>
      <c r="I569" s="831"/>
    </row>
    <row r="570" spans="1:9" s="126" customFormat="1" ht="13.5" customHeight="1" x14ac:dyDescent="0.25">
      <c r="A570" s="875" t="s">
        <v>784</v>
      </c>
      <c r="B570" s="875"/>
      <c r="C570" s="28"/>
      <c r="D570" s="69"/>
      <c r="E570" s="784"/>
      <c r="F570" s="240"/>
      <c r="I570" s="127"/>
    </row>
    <row r="571" spans="1:9" s="107" customFormat="1" ht="13.5" customHeight="1" thickBot="1" x14ac:dyDescent="0.3">
      <c r="A571" s="373"/>
      <c r="B571" s="373"/>
      <c r="C571" s="125"/>
      <c r="D571" s="786"/>
      <c r="E571" s="125"/>
      <c r="F571" s="825"/>
      <c r="I571" s="831"/>
    </row>
    <row r="572" spans="1:9" s="877" customFormat="1" ht="13.5" customHeight="1" x14ac:dyDescent="0.25">
      <c r="A572" s="10" t="s">
        <v>1130</v>
      </c>
      <c r="B572" s="11"/>
      <c r="C572" s="12"/>
      <c r="D572" s="13" t="s">
        <v>1</v>
      </c>
      <c r="E572" s="876">
        <v>1310</v>
      </c>
      <c r="F572" s="240"/>
      <c r="G572" s="1123"/>
      <c r="I572" s="878"/>
    </row>
    <row r="573" spans="1:9" s="877" customFormat="1" ht="13.5" customHeight="1" thickBot="1" x14ac:dyDescent="0.3">
      <c r="A573" s="879"/>
      <c r="B573" s="16"/>
      <c r="C573" s="17"/>
      <c r="D573" s="18"/>
      <c r="E573" s="880"/>
      <c r="F573" s="240"/>
      <c r="I573" s="878"/>
    </row>
    <row r="574" spans="1:9" s="877" customFormat="1" ht="13.5" customHeight="1" x14ac:dyDescent="0.25">
      <c r="A574" s="774" t="s">
        <v>487</v>
      </c>
      <c r="B574" s="373"/>
      <c r="C574" s="125"/>
      <c r="D574" s="786"/>
      <c r="E574" s="818"/>
      <c r="F574" s="240"/>
      <c r="I574" s="878"/>
    </row>
    <row r="575" spans="1:9" s="877" customFormat="1" ht="13.5" customHeight="1" x14ac:dyDescent="0.25">
      <c r="A575" s="774" t="s">
        <v>1102</v>
      </c>
      <c r="B575" s="373"/>
      <c r="C575" s="125"/>
      <c r="D575" s="786"/>
      <c r="E575" s="818"/>
      <c r="F575" s="240"/>
      <c r="I575" s="878"/>
    </row>
    <row r="576" spans="1:9" s="877" customFormat="1" ht="13.5" customHeight="1" x14ac:dyDescent="0.25">
      <c r="A576" s="774" t="s">
        <v>3</v>
      </c>
      <c r="B576" s="373"/>
      <c r="C576" s="125"/>
      <c r="D576" s="786"/>
      <c r="E576" s="818"/>
      <c r="F576" s="240"/>
      <c r="I576" s="878"/>
    </row>
    <row r="577" spans="1:9" s="877" customFormat="1" ht="13.5" customHeight="1" thickBot="1" x14ac:dyDescent="0.3">
      <c r="A577" s="774" t="s">
        <v>311</v>
      </c>
      <c r="B577" s="373"/>
      <c r="C577" s="871"/>
      <c r="D577" s="786"/>
      <c r="E577" s="818"/>
      <c r="F577" s="240"/>
      <c r="I577" s="878"/>
    </row>
    <row r="578" spans="1:9" s="877" customFormat="1" ht="13.5" customHeight="1" thickBot="1" x14ac:dyDescent="0.3">
      <c r="A578" s="34" t="s">
        <v>785</v>
      </c>
      <c r="B578" s="35"/>
      <c r="C578" s="36"/>
      <c r="D578" s="819"/>
      <c r="E578" s="37">
        <f>(D613+D625+D639)</f>
        <v>79011040</v>
      </c>
      <c r="F578" s="881"/>
      <c r="I578" s="878"/>
    </row>
    <row r="579" spans="1:9" s="877" customFormat="1" ht="13.5" customHeight="1" thickBot="1" x14ac:dyDescent="0.3">
      <c r="A579" s="882"/>
      <c r="B579" s="883"/>
      <c r="C579" s="884"/>
      <c r="D579" s="156"/>
      <c r="E579" s="157"/>
      <c r="F579" s="240"/>
      <c r="I579" s="878"/>
    </row>
    <row r="580" spans="1:9" s="126" customFormat="1" ht="13.5" hidden="1" customHeight="1" x14ac:dyDescent="0.25">
      <c r="A580" s="1363" t="s">
        <v>49</v>
      </c>
      <c r="B580" s="1364"/>
      <c r="C580" s="885">
        <f>C581+C588</f>
        <v>0</v>
      </c>
      <c r="D580" s="786"/>
      <c r="E580" s="125"/>
      <c r="F580" s="240"/>
      <c r="I580" s="127"/>
    </row>
    <row r="581" spans="1:9" s="27" customFormat="1" ht="13.5" hidden="1" customHeight="1" x14ac:dyDescent="0.25">
      <c r="A581" s="68" t="s">
        <v>78</v>
      </c>
      <c r="B581" s="83" t="s">
        <v>79</v>
      </c>
      <c r="C581" s="83">
        <f>SUM(C582:C587)</f>
        <v>0</v>
      </c>
      <c r="D581" s="122"/>
      <c r="E581" s="40"/>
      <c r="F581" s="794"/>
      <c r="G581" s="28"/>
      <c r="I581" s="123"/>
    </row>
    <row r="582" spans="1:9" s="27" customFormat="1" ht="13.5" hidden="1" customHeight="1" x14ac:dyDescent="0.25">
      <c r="A582" s="52" t="s">
        <v>80</v>
      </c>
      <c r="B582" s="69" t="s">
        <v>81</v>
      </c>
      <c r="C582" s="886"/>
      <c r="D582" s="122"/>
      <c r="E582" s="40"/>
      <c r="F582" s="794"/>
      <c r="G582" s="28"/>
      <c r="I582" s="123"/>
    </row>
    <row r="583" spans="1:9" s="27" customFormat="1" ht="13.5" hidden="1" customHeight="1" x14ac:dyDescent="0.25">
      <c r="A583" s="27" t="s">
        <v>463</v>
      </c>
      <c r="B583" s="28" t="s">
        <v>464</v>
      </c>
      <c r="C583" s="886"/>
      <c r="D583" s="165"/>
      <c r="E583" s="40"/>
      <c r="F583" s="794"/>
      <c r="G583" s="28"/>
      <c r="I583" s="123"/>
    </row>
    <row r="584" spans="1:9" s="27" customFormat="1" ht="13.5" hidden="1" customHeight="1" x14ac:dyDescent="0.25">
      <c r="A584" s="27" t="s">
        <v>181</v>
      </c>
      <c r="B584" s="28" t="s">
        <v>182</v>
      </c>
      <c r="C584" s="886"/>
      <c r="D584" s="124"/>
      <c r="E584" s="40"/>
      <c r="F584" s="794"/>
      <c r="G584" s="28"/>
      <c r="I584" s="123"/>
    </row>
    <row r="585" spans="1:9" s="27" customFormat="1" ht="13.5" hidden="1" customHeight="1" x14ac:dyDescent="0.25">
      <c r="A585" s="52" t="s">
        <v>734</v>
      </c>
      <c r="B585" s="27" t="s">
        <v>735</v>
      </c>
      <c r="C585" s="886"/>
      <c r="D585" s="165"/>
      <c r="E585" s="40"/>
      <c r="F585" s="794"/>
      <c r="G585" s="28"/>
      <c r="I585" s="123"/>
    </row>
    <row r="586" spans="1:9" s="67" customFormat="1" ht="13.5" hidden="1" thickBot="1" x14ac:dyDescent="0.3">
      <c r="A586" s="52" t="s">
        <v>82</v>
      </c>
      <c r="B586" s="69" t="s">
        <v>83</v>
      </c>
      <c r="C586" s="886"/>
      <c r="D586" s="105"/>
      <c r="E586" s="105"/>
      <c r="F586" s="735"/>
      <c r="I586" s="806"/>
    </row>
    <row r="587" spans="1:9" s="67" customFormat="1" ht="13.5" hidden="1" thickBot="1" x14ac:dyDescent="0.3">
      <c r="A587" s="52" t="s">
        <v>344</v>
      </c>
      <c r="B587" s="81" t="s">
        <v>345</v>
      </c>
      <c r="C587" s="886"/>
      <c r="D587" s="105"/>
      <c r="E587" s="105"/>
      <c r="F587" s="735"/>
      <c r="I587" s="806"/>
    </row>
    <row r="588" spans="1:9" s="67" customFormat="1" ht="13.5" hidden="1" thickBot="1" x14ac:dyDescent="0.3">
      <c r="A588" s="68" t="s">
        <v>84</v>
      </c>
      <c r="B588" s="83" t="s">
        <v>273</v>
      </c>
      <c r="C588" s="40">
        <f>SUM(C589:C590)</f>
        <v>0</v>
      </c>
      <c r="D588" s="105"/>
      <c r="E588" s="105"/>
      <c r="F588" s="735"/>
      <c r="I588" s="806"/>
    </row>
    <row r="589" spans="1:9" s="67" customFormat="1" ht="13.5" hidden="1" thickBot="1" x14ac:dyDescent="0.3">
      <c r="A589" s="52" t="s">
        <v>86</v>
      </c>
      <c r="B589" s="69" t="s">
        <v>87</v>
      </c>
      <c r="C589" s="886"/>
      <c r="D589" s="105"/>
      <c r="E589" s="105"/>
      <c r="F589" s="735"/>
      <c r="I589" s="806"/>
    </row>
    <row r="590" spans="1:9" s="27" customFormat="1" ht="13.5" hidden="1" customHeight="1" x14ac:dyDescent="0.25">
      <c r="A590" s="52" t="s">
        <v>90</v>
      </c>
      <c r="B590" s="69" t="s">
        <v>273</v>
      </c>
      <c r="C590" s="886"/>
      <c r="D590" s="122"/>
      <c r="E590" s="40"/>
      <c r="F590" s="794"/>
      <c r="G590" s="28"/>
      <c r="I590" s="123"/>
    </row>
    <row r="591" spans="1:9" s="126" customFormat="1" ht="13.5" hidden="1" customHeight="1" x14ac:dyDescent="0.25">
      <c r="A591" s="783"/>
      <c r="B591" s="783"/>
      <c r="C591" s="784"/>
      <c r="D591" s="786"/>
      <c r="E591" s="125"/>
      <c r="F591" s="240"/>
      <c r="I591" s="127"/>
    </row>
    <row r="592" spans="1:9" s="126" customFormat="1" ht="13.5" hidden="1" customHeight="1" x14ac:dyDescent="0.25">
      <c r="A592" s="1365" t="s">
        <v>93</v>
      </c>
      <c r="B592" s="1366"/>
      <c r="C592" s="887">
        <f>C593+C596+C601+C603</f>
        <v>0</v>
      </c>
      <c r="D592" s="69"/>
      <c r="E592" s="69"/>
      <c r="F592" s="240"/>
      <c r="I592" s="127"/>
    </row>
    <row r="593" spans="1:11" s="349" customFormat="1" ht="13.5" hidden="1" customHeight="1" x14ac:dyDescent="0.25">
      <c r="A593" s="39" t="s">
        <v>94</v>
      </c>
      <c r="B593" s="299" t="s">
        <v>95</v>
      </c>
      <c r="C593" s="803">
        <f>SUM(C594:C595)</f>
        <v>0</v>
      </c>
      <c r="D593" s="165"/>
      <c r="E593" s="165"/>
      <c r="F593" s="726"/>
      <c r="I593" s="814"/>
    </row>
    <row r="594" spans="1:11" s="52" customFormat="1" ht="13.5" hidden="1" customHeight="1" x14ac:dyDescent="0.25">
      <c r="A594" s="27" t="s">
        <v>96</v>
      </c>
      <c r="B594" s="27" t="s">
        <v>97</v>
      </c>
      <c r="C594" s="886"/>
      <c r="D594" s="124"/>
      <c r="E594" s="83"/>
      <c r="F594" s="726"/>
      <c r="G594" s="28"/>
      <c r="H594" s="27"/>
      <c r="I594" s="149"/>
    </row>
    <row r="595" spans="1:11" s="52" customFormat="1" ht="13.5" hidden="1" customHeight="1" x14ac:dyDescent="0.25">
      <c r="A595" s="27" t="s">
        <v>98</v>
      </c>
      <c r="B595" s="27" t="s">
        <v>99</v>
      </c>
      <c r="C595" s="886"/>
      <c r="D595" s="124"/>
      <c r="E595" s="83"/>
      <c r="F595" s="726"/>
      <c r="G595" s="28"/>
      <c r="H595" s="27"/>
      <c r="I595" s="149"/>
    </row>
    <row r="596" spans="1:11" s="52" customFormat="1" ht="13.5" hidden="1" customHeight="1" x14ac:dyDescent="0.25">
      <c r="A596" s="39" t="s">
        <v>158</v>
      </c>
      <c r="B596" s="39" t="s">
        <v>101</v>
      </c>
      <c r="C596" s="40">
        <f>SUM(C597:C600)</f>
        <v>0</v>
      </c>
      <c r="D596" s="124"/>
      <c r="E596" s="83"/>
      <c r="F596" s="726"/>
      <c r="G596" s="28"/>
      <c r="H596" s="27"/>
      <c r="I596" s="149"/>
    </row>
    <row r="597" spans="1:11" s="52" customFormat="1" ht="13.5" hidden="1" customHeight="1" x14ac:dyDescent="0.25">
      <c r="A597" s="27" t="s">
        <v>159</v>
      </c>
      <c r="B597" s="27" t="s">
        <v>160</v>
      </c>
      <c r="C597" s="888"/>
      <c r="D597" s="124"/>
      <c r="E597" s="83"/>
      <c r="F597" s="726"/>
      <c r="G597" s="28"/>
      <c r="H597" s="27"/>
      <c r="I597" s="149"/>
    </row>
    <row r="598" spans="1:11" s="126" customFormat="1" ht="13.5" hidden="1" customHeight="1" x14ac:dyDescent="0.25">
      <c r="A598" s="27" t="s">
        <v>187</v>
      </c>
      <c r="B598" s="27" t="s">
        <v>188</v>
      </c>
      <c r="C598" s="888"/>
      <c r="D598" s="128"/>
      <c r="E598" s="125"/>
      <c r="F598" s="240"/>
      <c r="I598" s="127"/>
    </row>
    <row r="599" spans="1:11" s="126" customFormat="1" ht="13.5" hidden="1" customHeight="1" x14ac:dyDescent="0.25">
      <c r="A599" s="27" t="s">
        <v>102</v>
      </c>
      <c r="B599" s="27" t="s">
        <v>189</v>
      </c>
      <c r="C599" s="888"/>
      <c r="D599" s="128"/>
      <c r="E599" s="125"/>
      <c r="F599" s="240"/>
      <c r="I599" s="127"/>
    </row>
    <row r="600" spans="1:11" s="80" customFormat="1" ht="13.5" hidden="1" thickBot="1" x14ac:dyDescent="0.3">
      <c r="A600" s="27" t="s">
        <v>104</v>
      </c>
      <c r="B600" s="27" t="s">
        <v>105</v>
      </c>
      <c r="C600" s="886"/>
      <c r="D600" s="40"/>
      <c r="E600" s="161"/>
      <c r="F600" s="794"/>
      <c r="I600" s="809"/>
    </row>
    <row r="601" spans="1:11" s="80" customFormat="1" ht="13.5" hidden="1" thickBot="1" x14ac:dyDescent="0.3">
      <c r="A601" s="39" t="s">
        <v>106</v>
      </c>
      <c r="B601" s="39" t="s">
        <v>107</v>
      </c>
      <c r="C601" s="40">
        <f>SUM(C602:C602)</f>
        <v>0</v>
      </c>
      <c r="F601" s="725"/>
      <c r="I601" s="809"/>
    </row>
    <row r="602" spans="1:11" s="80" customFormat="1" ht="13.5" hidden="1" thickBot="1" x14ac:dyDescent="0.3">
      <c r="A602" s="27" t="s">
        <v>238</v>
      </c>
      <c r="B602" s="28" t="s">
        <v>111</v>
      </c>
      <c r="C602" s="886"/>
      <c r="F602" s="794"/>
      <c r="I602" s="809"/>
    </row>
    <row r="603" spans="1:11" s="80" customFormat="1" ht="13.5" hidden="1" thickBot="1" x14ac:dyDescent="0.3">
      <c r="A603" s="39" t="s">
        <v>119</v>
      </c>
      <c r="B603" s="39" t="s">
        <v>120</v>
      </c>
      <c r="C603" s="40">
        <f>SUM(C604:C605)</f>
        <v>0</v>
      </c>
      <c r="D603" s="83"/>
      <c r="E603" s="230"/>
      <c r="F603" s="794"/>
      <c r="I603" s="809"/>
    </row>
    <row r="604" spans="1:11" s="67" customFormat="1" ht="13.5" hidden="1" thickBot="1" x14ac:dyDescent="0.3">
      <c r="A604" s="27" t="s">
        <v>121</v>
      </c>
      <c r="B604" s="28" t="s">
        <v>122</v>
      </c>
      <c r="C604" s="886"/>
      <c r="D604" s="83"/>
      <c r="F604" s="793"/>
      <c r="G604" s="28"/>
      <c r="H604" s="28"/>
      <c r="I604" s="149"/>
      <c r="J604" s="52"/>
      <c r="K604" s="52"/>
    </row>
    <row r="605" spans="1:11" s="52" customFormat="1" ht="13.5" hidden="1" customHeight="1" x14ac:dyDescent="0.25">
      <c r="A605" s="27" t="s">
        <v>127</v>
      </c>
      <c r="B605" s="28" t="s">
        <v>120</v>
      </c>
      <c r="C605" s="886"/>
      <c r="D605" s="28"/>
      <c r="E605" s="161"/>
      <c r="F605" s="794"/>
      <c r="G605" s="67"/>
      <c r="H605" s="67"/>
      <c r="I605" s="806"/>
      <c r="J605" s="67"/>
      <c r="K605" s="67"/>
    </row>
    <row r="606" spans="1:11" s="877" customFormat="1" ht="13.5" hidden="1" customHeight="1" x14ac:dyDescent="0.25">
      <c r="A606" s="889"/>
      <c r="B606" s="889"/>
      <c r="C606" s="890"/>
      <c r="D606" s="295"/>
      <c r="E606" s="157"/>
      <c r="F606" s="240"/>
      <c r="I606" s="878"/>
    </row>
    <row r="607" spans="1:11" s="877" customFormat="1" ht="13.5" customHeight="1" x14ac:dyDescent="0.25">
      <c r="A607" s="843" t="s">
        <v>786</v>
      </c>
      <c r="B607" s="844"/>
      <c r="C607" s="13" t="s">
        <v>787</v>
      </c>
      <c r="D607" s="891" t="s">
        <v>788</v>
      </c>
      <c r="E607" s="157"/>
      <c r="F607" s="240"/>
      <c r="I607" s="878"/>
    </row>
    <row r="608" spans="1:11" s="877" customFormat="1" ht="13.5" customHeight="1" thickBot="1" x14ac:dyDescent="0.3">
      <c r="A608" s="96"/>
      <c r="B608" s="169"/>
      <c r="C608" s="892"/>
      <c r="D608" s="893"/>
      <c r="E608" s="157"/>
      <c r="F608" s="240"/>
      <c r="I608" s="878"/>
    </row>
    <row r="609" spans="1:9" s="268" customFormat="1" ht="13.5" customHeight="1" x14ac:dyDescent="0.25">
      <c r="A609" s="769" t="s">
        <v>487</v>
      </c>
      <c r="B609" s="770"/>
      <c r="C609" s="870"/>
      <c r="D609" s="859"/>
      <c r="E609" s="125"/>
      <c r="F609" s="735"/>
      <c r="I609" s="797"/>
    </row>
    <row r="610" spans="1:9" s="268" customFormat="1" ht="13.5" customHeight="1" x14ac:dyDescent="0.25">
      <c r="A610" s="774" t="s">
        <v>1102</v>
      </c>
      <c r="B610" s="373"/>
      <c r="C610" s="125"/>
      <c r="D610" s="860"/>
      <c r="E610" s="125"/>
      <c r="F610" s="735"/>
      <c r="I610" s="797"/>
    </row>
    <row r="611" spans="1:9" s="268" customFormat="1" ht="13.5" customHeight="1" x14ac:dyDescent="0.25">
      <c r="A611" s="774" t="s">
        <v>752</v>
      </c>
      <c r="B611" s="373"/>
      <c r="C611" s="125"/>
      <c r="D611" s="860"/>
      <c r="E611" s="125"/>
      <c r="F611" s="735"/>
      <c r="I611" s="797"/>
    </row>
    <row r="612" spans="1:9" s="268" customFormat="1" ht="13.5" customHeight="1" thickBot="1" x14ac:dyDescent="0.3">
      <c r="A612" s="776" t="s">
        <v>311</v>
      </c>
      <c r="B612" s="777"/>
      <c r="C612" s="871"/>
      <c r="D612" s="862"/>
      <c r="E612" s="125"/>
      <c r="F612" s="735"/>
      <c r="I612" s="797"/>
    </row>
    <row r="613" spans="1:9" s="877" customFormat="1" ht="13.5" customHeight="1" thickBot="1" x14ac:dyDescent="0.3">
      <c r="A613" s="34" t="s">
        <v>789</v>
      </c>
      <c r="B613" s="35"/>
      <c r="C613" s="36"/>
      <c r="D613" s="864">
        <f>(C615)</f>
        <v>3700000</v>
      </c>
      <c r="E613" s="157"/>
      <c r="F613" s="240"/>
      <c r="I613" s="878"/>
    </row>
    <row r="614" spans="1:9" s="877" customFormat="1" ht="13.5" customHeight="1" thickBot="1" x14ac:dyDescent="0.3">
      <c r="A614" s="889"/>
      <c r="B614" s="889"/>
      <c r="C614" s="890"/>
      <c r="D614" s="295"/>
      <c r="E614" s="157"/>
      <c r="F614" s="240"/>
      <c r="I614" s="878"/>
    </row>
    <row r="615" spans="1:9" s="877" customFormat="1" ht="13.5" customHeight="1" thickBot="1" x14ac:dyDescent="0.3">
      <c r="A615" s="1323" t="s">
        <v>313</v>
      </c>
      <c r="B615" s="1324"/>
      <c r="C615" s="294">
        <f>(C617)</f>
        <v>3700000</v>
      </c>
      <c r="D615" s="295"/>
      <c r="E615" s="157"/>
      <c r="F615" s="240"/>
      <c r="I615" s="878"/>
    </row>
    <row r="616" spans="1:9" s="877" customFormat="1" ht="13.5" customHeight="1" x14ac:dyDescent="0.25">
      <c r="A616" s="298" t="s">
        <v>790</v>
      </c>
      <c r="B616" s="299" t="s">
        <v>791</v>
      </c>
      <c r="C616" s="890"/>
      <c r="D616" s="295"/>
      <c r="E616" s="157"/>
      <c r="F616" s="240"/>
      <c r="I616" s="878"/>
    </row>
    <row r="617" spans="1:9" s="877" customFormat="1" ht="13.5" customHeight="1" x14ac:dyDescent="0.25">
      <c r="A617" s="373" t="s">
        <v>792</v>
      </c>
      <c r="B617" s="27" t="s">
        <v>793</v>
      </c>
      <c r="C617" s="455">
        <v>3700000</v>
      </c>
      <c r="D617" s="295"/>
      <c r="E617" s="157"/>
      <c r="F617" s="240"/>
      <c r="I617" s="878"/>
    </row>
    <row r="618" spans="1:9" s="877" customFormat="1" ht="13.5" customHeight="1" thickBot="1" x14ac:dyDescent="0.3">
      <c r="A618" s="373"/>
      <c r="B618" s="27"/>
      <c r="C618" s="125"/>
      <c r="D618" s="295"/>
      <c r="E618" s="157"/>
      <c r="F618" s="240"/>
      <c r="I618" s="878"/>
    </row>
    <row r="619" spans="1:9" s="877" customFormat="1" ht="13.5" customHeight="1" x14ac:dyDescent="0.25">
      <c r="A619" s="843" t="s">
        <v>794</v>
      </c>
      <c r="B619" s="844"/>
      <c r="C619" s="894" t="s">
        <v>787</v>
      </c>
      <c r="D619" s="895" t="s">
        <v>795</v>
      </c>
      <c r="E619" s="157"/>
      <c r="F619" s="240"/>
      <c r="I619" s="878"/>
    </row>
    <row r="620" spans="1:9" s="877" customFormat="1" ht="13.5" customHeight="1" thickBot="1" x14ac:dyDescent="0.3">
      <c r="A620" s="15" t="s">
        <v>796</v>
      </c>
      <c r="B620" s="16"/>
      <c r="C620" s="896"/>
      <c r="D620" s="897"/>
      <c r="E620" s="157"/>
      <c r="F620" s="240"/>
      <c r="I620" s="878"/>
    </row>
    <row r="621" spans="1:9" s="877" customFormat="1" ht="13.5" customHeight="1" x14ac:dyDescent="0.25">
      <c r="A621" s="774" t="s">
        <v>487</v>
      </c>
      <c r="B621" s="373"/>
      <c r="C621" s="125"/>
      <c r="D621" s="860"/>
      <c r="E621" s="157"/>
      <c r="F621" s="240"/>
      <c r="I621" s="878"/>
    </row>
    <row r="622" spans="1:9" s="877" customFormat="1" ht="13.5" customHeight="1" x14ac:dyDescent="0.25">
      <c r="A622" s="774" t="s">
        <v>1102</v>
      </c>
      <c r="B622" s="373"/>
      <c r="C622" s="125"/>
      <c r="D622" s="860"/>
      <c r="E622" s="157"/>
      <c r="F622" s="240"/>
      <c r="I622" s="878"/>
    </row>
    <row r="623" spans="1:9" s="877" customFormat="1" ht="13.5" customHeight="1" x14ac:dyDescent="0.25">
      <c r="A623" s="774" t="s">
        <v>752</v>
      </c>
      <c r="B623" s="373"/>
      <c r="C623" s="125"/>
      <c r="D623" s="860"/>
      <c r="E623" s="157"/>
      <c r="F623" s="240"/>
      <c r="I623" s="878"/>
    </row>
    <row r="624" spans="1:9" s="877" customFormat="1" ht="13.5" customHeight="1" thickBot="1" x14ac:dyDescent="0.3">
      <c r="A624" s="776" t="s">
        <v>311</v>
      </c>
      <c r="B624" s="777"/>
      <c r="C624" s="871"/>
      <c r="D624" s="862"/>
      <c r="E624" s="157"/>
      <c r="F624" s="240"/>
      <c r="I624" s="878"/>
    </row>
    <row r="625" spans="1:9" s="877" customFormat="1" ht="13.5" customHeight="1" thickBot="1" x14ac:dyDescent="0.3">
      <c r="A625" s="34" t="s">
        <v>789</v>
      </c>
      <c r="B625" s="35"/>
      <c r="C625" s="36"/>
      <c r="D625" s="864">
        <f>(C627)</f>
        <v>27800000</v>
      </c>
      <c r="E625" s="157"/>
      <c r="F625" s="240"/>
      <c r="I625" s="878"/>
    </row>
    <row r="626" spans="1:9" s="877" customFormat="1" ht="13.5" customHeight="1" thickBot="1" x14ac:dyDescent="0.3">
      <c r="A626" s="373"/>
      <c r="B626" s="27"/>
      <c r="C626" s="125"/>
      <c r="D626" s="295"/>
      <c r="E626" s="157"/>
      <c r="F626" s="240"/>
      <c r="I626" s="878"/>
    </row>
    <row r="627" spans="1:9" s="877" customFormat="1" ht="13.5" customHeight="1" thickBot="1" x14ac:dyDescent="0.3">
      <c r="A627" s="1323" t="s">
        <v>313</v>
      </c>
      <c r="B627" s="1324"/>
      <c r="C627" s="294">
        <f>SUM(C629:C630)</f>
        <v>27800000</v>
      </c>
      <c r="D627" s="295"/>
      <c r="E627" s="157"/>
      <c r="F627" s="240"/>
      <c r="I627" s="878"/>
    </row>
    <row r="628" spans="1:9" s="877" customFormat="1" ht="13.5" customHeight="1" x14ac:dyDescent="0.25">
      <c r="A628" s="298" t="s">
        <v>790</v>
      </c>
      <c r="B628" s="299" t="s">
        <v>791</v>
      </c>
      <c r="C628" s="125"/>
      <c r="D628" s="295"/>
      <c r="E628" s="157"/>
      <c r="F628" s="240"/>
      <c r="I628" s="878"/>
    </row>
    <row r="629" spans="1:9" s="877" customFormat="1" ht="13.5" customHeight="1" x14ac:dyDescent="0.25">
      <c r="A629" s="373" t="s">
        <v>797</v>
      </c>
      <c r="B629" s="27" t="s">
        <v>798</v>
      </c>
      <c r="C629" s="455">
        <v>18800000</v>
      </c>
      <c r="D629" s="295"/>
      <c r="E629" s="157"/>
      <c r="F629" s="240"/>
      <c r="I629" s="878"/>
    </row>
    <row r="630" spans="1:9" s="877" customFormat="1" ht="13.5" customHeight="1" x14ac:dyDescent="0.25">
      <c r="A630" s="373" t="s">
        <v>799</v>
      </c>
      <c r="B630" s="27" t="s">
        <v>800</v>
      </c>
      <c r="C630" s="455">
        <v>9000000</v>
      </c>
      <c r="D630" s="295"/>
      <c r="E630" s="157"/>
      <c r="F630" s="240"/>
      <c r="I630" s="878"/>
    </row>
    <row r="631" spans="1:9" s="877" customFormat="1" ht="13.5" customHeight="1" x14ac:dyDescent="0.25">
      <c r="A631" s="373"/>
      <c r="B631" s="27"/>
      <c r="C631" s="125"/>
      <c r="D631" s="295"/>
      <c r="E631" s="157"/>
      <c r="F631" s="240"/>
      <c r="I631" s="878"/>
    </row>
    <row r="632" spans="1:9" s="877" customFormat="1" ht="13.5" customHeight="1" thickBot="1" x14ac:dyDescent="0.3">
      <c r="A632" s="373"/>
      <c r="B632" s="27"/>
      <c r="C632" s="125"/>
      <c r="D632" s="295"/>
      <c r="E632" s="157"/>
      <c r="F632" s="240"/>
      <c r="I632" s="878"/>
    </row>
    <row r="633" spans="1:9" s="877" customFormat="1" ht="13.5" customHeight="1" x14ac:dyDescent="0.25">
      <c r="A633" s="843" t="s">
        <v>801</v>
      </c>
      <c r="B633" s="844"/>
      <c r="C633" s="894" t="s">
        <v>787</v>
      </c>
      <c r="D633" s="895" t="s">
        <v>802</v>
      </c>
      <c r="E633" s="157"/>
      <c r="F633" s="240"/>
      <c r="I633" s="878"/>
    </row>
    <row r="634" spans="1:9" s="877" customFormat="1" ht="13.5" customHeight="1" thickBot="1" x14ac:dyDescent="0.3">
      <c r="A634" s="15"/>
      <c r="B634" s="16"/>
      <c r="C634" s="896"/>
      <c r="D634" s="897"/>
      <c r="E634" s="157"/>
      <c r="F634" s="240"/>
      <c r="I634" s="878"/>
    </row>
    <row r="635" spans="1:9" s="268" customFormat="1" ht="13.5" customHeight="1" x14ac:dyDescent="0.25">
      <c r="A635" s="774" t="s">
        <v>487</v>
      </c>
      <c r="B635" s="373"/>
      <c r="C635" s="125"/>
      <c r="D635" s="860"/>
      <c r="E635" s="125"/>
      <c r="F635" s="735"/>
      <c r="I635" s="797"/>
    </row>
    <row r="636" spans="1:9" s="268" customFormat="1" ht="13.5" customHeight="1" x14ac:dyDescent="0.25">
      <c r="A636" s="774" t="s">
        <v>1104</v>
      </c>
      <c r="B636" s="373"/>
      <c r="C636" s="125"/>
      <c r="D636" s="860"/>
      <c r="E636" s="125"/>
      <c r="F636" s="735"/>
      <c r="I636" s="797"/>
    </row>
    <row r="637" spans="1:9" s="268" customFormat="1" ht="13.5" customHeight="1" x14ac:dyDescent="0.25">
      <c r="A637" s="774" t="s">
        <v>752</v>
      </c>
      <c r="B637" s="373"/>
      <c r="C637" s="125"/>
      <c r="D637" s="860"/>
      <c r="E637" s="125"/>
      <c r="F637" s="735"/>
      <c r="I637" s="797"/>
    </row>
    <row r="638" spans="1:9" s="268" customFormat="1" ht="13.5" customHeight="1" thickBot="1" x14ac:dyDescent="0.3">
      <c r="A638" s="776" t="s">
        <v>311</v>
      </c>
      <c r="B638" s="777"/>
      <c r="C638" s="871"/>
      <c r="D638" s="862"/>
      <c r="E638" s="125"/>
      <c r="F638" s="735"/>
      <c r="I638" s="797"/>
    </row>
    <row r="639" spans="1:9" s="877" customFormat="1" ht="13.5" customHeight="1" thickBot="1" x14ac:dyDescent="0.3">
      <c r="A639" s="34" t="s">
        <v>789</v>
      </c>
      <c r="B639" s="35"/>
      <c r="C639" s="36"/>
      <c r="D639" s="864">
        <f>(C641)</f>
        <v>47511040</v>
      </c>
      <c r="E639" s="157"/>
      <c r="F639" s="240"/>
      <c r="I639" s="878"/>
    </row>
    <row r="640" spans="1:9" s="877" customFormat="1" ht="13.5" customHeight="1" thickBot="1" x14ac:dyDescent="0.3">
      <c r="A640" s="373"/>
      <c r="B640" s="27"/>
      <c r="C640" s="125"/>
      <c r="D640" s="295"/>
      <c r="E640" s="157"/>
      <c r="F640" s="240"/>
      <c r="I640" s="878"/>
    </row>
    <row r="641" spans="1:9" s="877" customFormat="1" ht="13.5" customHeight="1" thickBot="1" x14ac:dyDescent="0.3">
      <c r="A641" s="1323" t="s">
        <v>313</v>
      </c>
      <c r="B641" s="1324"/>
      <c r="C641" s="294">
        <f>(C643+C644+C645+C646)</f>
        <v>47511040</v>
      </c>
      <c r="D641" s="295"/>
      <c r="E641" s="157"/>
      <c r="F641" s="240"/>
      <c r="I641" s="878"/>
    </row>
    <row r="642" spans="1:9" s="877" customFormat="1" ht="13.5" customHeight="1" x14ac:dyDescent="0.25">
      <c r="A642" s="298" t="s">
        <v>790</v>
      </c>
      <c r="B642" s="299" t="s">
        <v>791</v>
      </c>
      <c r="C642" s="125"/>
      <c r="D642" s="295"/>
      <c r="E642" s="157"/>
      <c r="F642" s="240"/>
      <c r="I642" s="878"/>
    </row>
    <row r="643" spans="1:9" s="1152" customFormat="1" ht="13.5" customHeight="1" x14ac:dyDescent="0.25">
      <c r="A643" s="1149" t="s">
        <v>803</v>
      </c>
      <c r="B643" s="1146" t="s">
        <v>804</v>
      </c>
      <c r="C643" s="1154">
        <v>8192540</v>
      </c>
      <c r="D643" s="1151"/>
      <c r="E643" s="1147"/>
      <c r="F643" s="1148"/>
      <c r="I643" s="1153"/>
    </row>
    <row r="644" spans="1:9" s="1152" customFormat="1" ht="13.5" customHeight="1" x14ac:dyDescent="0.25">
      <c r="A644" s="1149" t="s">
        <v>805</v>
      </c>
      <c r="B644" s="1149" t="s">
        <v>806</v>
      </c>
      <c r="C644" s="1150">
        <v>26100000</v>
      </c>
      <c r="D644" s="1151"/>
      <c r="E644" s="1147"/>
      <c r="F644" s="1148"/>
      <c r="I644" s="1153"/>
    </row>
    <row r="645" spans="1:9" s="1152" customFormat="1" ht="13.5" customHeight="1" x14ac:dyDescent="0.25">
      <c r="A645" s="1149" t="s">
        <v>807</v>
      </c>
      <c r="B645" s="1149" t="s">
        <v>808</v>
      </c>
      <c r="C645" s="1150">
        <v>6295000</v>
      </c>
      <c r="D645" s="1151"/>
      <c r="E645" s="1147"/>
      <c r="F645" s="1148"/>
      <c r="I645" s="1153"/>
    </row>
    <row r="646" spans="1:9" s="1152" customFormat="1" ht="13.5" customHeight="1" x14ac:dyDescent="0.25">
      <c r="A646" s="1149" t="s">
        <v>809</v>
      </c>
      <c r="B646" s="1146" t="s">
        <v>810</v>
      </c>
      <c r="C646" s="1150">
        <v>6923500</v>
      </c>
      <c r="D646" s="1151"/>
      <c r="E646" s="1147"/>
      <c r="F646" s="1148"/>
      <c r="I646" s="1153"/>
    </row>
    <row r="647" spans="1:9" s="877" customFormat="1" ht="13.5" customHeight="1" x14ac:dyDescent="0.25">
      <c r="A647" s="889"/>
      <c r="B647" s="889"/>
      <c r="C647" s="890"/>
      <c r="D647" s="295"/>
      <c r="E647" s="157"/>
      <c r="F647" s="240"/>
      <c r="I647" s="878"/>
    </row>
    <row r="648" spans="1:9" s="877" customFormat="1" ht="13.5" customHeight="1" x14ac:dyDescent="0.25">
      <c r="A648" s="373"/>
      <c r="B648" s="373"/>
      <c r="C648" s="898"/>
      <c r="D648" s="295"/>
      <c r="E648" s="157"/>
      <c r="F648" s="240"/>
      <c r="I648" s="878"/>
    </row>
    <row r="649" spans="1:9" s="296" customFormat="1" ht="13.5" customHeight="1" thickBot="1" x14ac:dyDescent="0.3">
      <c r="A649" s="27"/>
      <c r="B649" s="27"/>
      <c r="C649" s="125"/>
      <c r="D649" s="128"/>
      <c r="E649" s="125"/>
      <c r="F649" s="240"/>
      <c r="I649" s="297"/>
    </row>
    <row r="650" spans="1:9" s="296" customFormat="1" ht="13.5" customHeight="1" x14ac:dyDescent="0.25">
      <c r="A650" s="10" t="s">
        <v>811</v>
      </c>
      <c r="B650" s="11" t="s">
        <v>812</v>
      </c>
      <c r="C650" s="12"/>
      <c r="D650" s="13" t="s">
        <v>1</v>
      </c>
      <c r="E650" s="282">
        <v>1311</v>
      </c>
      <c r="F650" s="240"/>
      <c r="I650" s="297"/>
    </row>
    <row r="651" spans="1:9" s="296" customFormat="1" ht="13.5" customHeight="1" thickBot="1" x14ac:dyDescent="0.3">
      <c r="A651" s="879"/>
      <c r="B651" s="16" t="s">
        <v>813</v>
      </c>
      <c r="C651" s="17"/>
      <c r="D651" s="18"/>
      <c r="E651" s="284"/>
      <c r="F651" s="240"/>
      <c r="I651" s="297"/>
    </row>
    <row r="652" spans="1:9" s="296" customFormat="1" ht="13.5" customHeight="1" x14ac:dyDescent="0.25">
      <c r="A652" s="774" t="s">
        <v>487</v>
      </c>
      <c r="B652" s="373"/>
      <c r="C652" s="125"/>
      <c r="D652" s="786"/>
      <c r="E652" s="818"/>
      <c r="F652" s="240"/>
      <c r="I652" s="297"/>
    </row>
    <row r="653" spans="1:9" s="296" customFormat="1" ht="13.5" customHeight="1" x14ac:dyDescent="0.25">
      <c r="A653" s="774" t="s">
        <v>1102</v>
      </c>
      <c r="B653" s="373"/>
      <c r="C653" s="125"/>
      <c r="D653" s="786"/>
      <c r="E653" s="818"/>
      <c r="F653" s="240"/>
      <c r="I653" s="297"/>
    </row>
    <row r="654" spans="1:9" s="296" customFormat="1" ht="13.5" customHeight="1" x14ac:dyDescent="0.25">
      <c r="A654" s="774" t="s">
        <v>3</v>
      </c>
      <c r="B654" s="373"/>
      <c r="C654" s="125"/>
      <c r="D654" s="786"/>
      <c r="E654" s="818"/>
      <c r="F654" s="240"/>
      <c r="I654" s="297"/>
    </row>
    <row r="655" spans="1:9" s="296" customFormat="1" ht="13.5" customHeight="1" thickBot="1" x14ac:dyDescent="0.3">
      <c r="A655" s="774" t="s">
        <v>311</v>
      </c>
      <c r="B655" s="373"/>
      <c r="C655" s="871"/>
      <c r="D655" s="786"/>
      <c r="E655" s="818"/>
      <c r="F655" s="240"/>
      <c r="I655" s="297"/>
    </row>
    <row r="656" spans="1:9" s="296" customFormat="1" ht="13.5" customHeight="1" thickBot="1" x14ac:dyDescent="0.3">
      <c r="A656" s="34" t="s">
        <v>785</v>
      </c>
      <c r="B656" s="35"/>
      <c r="C656" s="36"/>
      <c r="D656" s="819"/>
      <c r="E656" s="37">
        <f>(C658)</f>
        <v>1275000</v>
      </c>
      <c r="F656" s="240"/>
      <c r="I656" s="297"/>
    </row>
    <row r="657" spans="1:9" s="296" customFormat="1" ht="13.5" customHeight="1" thickBot="1" x14ac:dyDescent="0.3">
      <c r="A657" s="27"/>
      <c r="B657" s="27"/>
      <c r="C657" s="125"/>
      <c r="D657" s="128"/>
      <c r="E657" s="125"/>
      <c r="F657" s="240"/>
      <c r="I657" s="297"/>
    </row>
    <row r="658" spans="1:9" s="296" customFormat="1" ht="13.5" customHeight="1" thickBot="1" x14ac:dyDescent="0.3">
      <c r="A658" s="1323" t="s">
        <v>313</v>
      </c>
      <c r="B658" s="1324"/>
      <c r="C658" s="294">
        <f>(C660+C661+C662+C663)</f>
        <v>1275000</v>
      </c>
      <c r="D658" s="295"/>
      <c r="E658" s="125"/>
      <c r="F658" s="240"/>
      <c r="I658" s="297"/>
    </row>
    <row r="659" spans="1:9" s="296" customFormat="1" ht="13.5" customHeight="1" x14ac:dyDescent="0.25">
      <c r="A659" s="298" t="s">
        <v>314</v>
      </c>
      <c r="B659" s="299" t="s">
        <v>315</v>
      </c>
      <c r="C659" s="125"/>
      <c r="D659" s="128"/>
      <c r="E659" s="125"/>
      <c r="F659" s="240"/>
      <c r="I659" s="297"/>
    </row>
    <row r="660" spans="1:9" s="296" customFormat="1" ht="13.5" customHeight="1" x14ac:dyDescent="0.25">
      <c r="A660" s="27" t="s">
        <v>814</v>
      </c>
      <c r="B660" s="27" t="s">
        <v>815</v>
      </c>
      <c r="C660" s="898">
        <v>1275000</v>
      </c>
      <c r="D660" s="128"/>
      <c r="E660" s="125"/>
      <c r="F660" s="240"/>
      <c r="I660" s="297"/>
    </row>
    <row r="661" spans="1:9" s="296" customFormat="1" ht="13.5" customHeight="1" x14ac:dyDescent="0.25">
      <c r="A661" s="27"/>
      <c r="B661" s="27"/>
      <c r="C661" s="125"/>
      <c r="D661" s="128"/>
      <c r="E661" s="125"/>
      <c r="F661" s="240"/>
      <c r="I661" s="297"/>
    </row>
    <row r="662" spans="1:9" s="296" customFormat="1" ht="13.5" customHeight="1" thickBot="1" x14ac:dyDescent="0.3">
      <c r="A662" s="27"/>
      <c r="B662" s="27"/>
      <c r="C662" s="125"/>
      <c r="D662" s="128"/>
      <c r="E662" s="125"/>
      <c r="F662" s="240"/>
      <c r="I662" s="297"/>
    </row>
    <row r="663" spans="1:9" s="296" customFormat="1" ht="13.5" customHeight="1" x14ac:dyDescent="0.25">
      <c r="A663" s="10" t="s">
        <v>811</v>
      </c>
      <c r="B663" s="11" t="s">
        <v>816</v>
      </c>
      <c r="C663" s="12"/>
      <c r="D663" s="13" t="s">
        <v>1</v>
      </c>
      <c r="E663" s="282">
        <v>1312</v>
      </c>
      <c r="F663" s="240"/>
      <c r="I663" s="297"/>
    </row>
    <row r="664" spans="1:9" s="296" customFormat="1" ht="13.5" customHeight="1" thickBot="1" x14ac:dyDescent="0.3">
      <c r="A664" s="879"/>
      <c r="B664" s="16"/>
      <c r="C664" s="17"/>
      <c r="D664" s="18"/>
      <c r="E664" s="284"/>
      <c r="F664" s="240"/>
      <c r="I664" s="297"/>
    </row>
    <row r="665" spans="1:9" s="296" customFormat="1" ht="13.5" customHeight="1" x14ac:dyDescent="0.25">
      <c r="A665" s="774" t="s">
        <v>487</v>
      </c>
      <c r="B665" s="373"/>
      <c r="C665" s="125"/>
      <c r="D665" s="786"/>
      <c r="E665" s="818"/>
      <c r="F665" s="240"/>
      <c r="I665" s="297"/>
    </row>
    <row r="666" spans="1:9" s="296" customFormat="1" ht="13.5" customHeight="1" x14ac:dyDescent="0.25">
      <c r="A666" s="774" t="s">
        <v>1102</v>
      </c>
      <c r="B666" s="373"/>
      <c r="C666" s="125"/>
      <c r="D666" s="786"/>
      <c r="E666" s="818"/>
      <c r="F666" s="240"/>
      <c r="I666" s="297"/>
    </row>
    <row r="667" spans="1:9" s="296" customFormat="1" ht="13.5" customHeight="1" x14ac:dyDescent="0.25">
      <c r="A667" s="774" t="s">
        <v>3</v>
      </c>
      <c r="B667" s="373"/>
      <c r="C667" s="125"/>
      <c r="D667" s="786"/>
      <c r="E667" s="818"/>
      <c r="F667" s="240"/>
      <c r="I667" s="297"/>
    </row>
    <row r="668" spans="1:9" s="296" customFormat="1" ht="13.5" customHeight="1" thickBot="1" x14ac:dyDescent="0.3">
      <c r="A668" s="774" t="s">
        <v>311</v>
      </c>
      <c r="B668" s="373"/>
      <c r="C668" s="871"/>
      <c r="D668" s="786"/>
      <c r="E668" s="818"/>
      <c r="F668" s="240"/>
      <c r="I668" s="297"/>
    </row>
    <row r="669" spans="1:9" s="296" customFormat="1" ht="13.5" customHeight="1" thickBot="1" x14ac:dyDescent="0.3">
      <c r="A669" s="34" t="s">
        <v>785</v>
      </c>
      <c r="B669" s="35"/>
      <c r="C669" s="36"/>
      <c r="D669" s="819"/>
      <c r="E669" s="37">
        <f>(C671)</f>
        <v>5552500</v>
      </c>
      <c r="F669" s="240"/>
      <c r="I669" s="297"/>
    </row>
    <row r="670" spans="1:9" s="296" customFormat="1" ht="13.5" customHeight="1" thickBot="1" x14ac:dyDescent="0.3">
      <c r="A670" s="27"/>
      <c r="B670" s="27"/>
      <c r="C670" s="125"/>
      <c r="D670" s="128"/>
      <c r="E670" s="125"/>
      <c r="F670" s="240"/>
      <c r="I670" s="297"/>
    </row>
    <row r="671" spans="1:9" s="296" customFormat="1" ht="13.5" customHeight="1" thickBot="1" x14ac:dyDescent="0.3">
      <c r="A671" s="1323" t="s">
        <v>313</v>
      </c>
      <c r="B671" s="1324"/>
      <c r="C671" s="294">
        <f>(C672)</f>
        <v>5552500</v>
      </c>
      <c r="D671" s="295"/>
      <c r="E671" s="125"/>
      <c r="F671" s="240"/>
      <c r="I671" s="297"/>
    </row>
    <row r="672" spans="1:9" s="296" customFormat="1" ht="13.5" customHeight="1" x14ac:dyDescent="0.25">
      <c r="A672" s="298" t="s">
        <v>314</v>
      </c>
      <c r="B672" s="299" t="s">
        <v>315</v>
      </c>
      <c r="C672" s="157">
        <f>SUM(C673)</f>
        <v>5552500</v>
      </c>
      <c r="D672" s="128"/>
      <c r="E672" s="125"/>
      <c r="F672" s="240"/>
      <c r="I672" s="297"/>
    </row>
    <row r="673" spans="1:9" s="296" customFormat="1" ht="13.5" customHeight="1" x14ac:dyDescent="0.25">
      <c r="A673" s="27" t="s">
        <v>817</v>
      </c>
      <c r="B673" s="27" t="s">
        <v>818</v>
      </c>
      <c r="C673" s="455">
        <v>5552500</v>
      </c>
      <c r="D673" s="128"/>
      <c r="E673" s="125"/>
      <c r="F673" s="240"/>
      <c r="I673" s="297"/>
    </row>
    <row r="674" spans="1:9" s="296" customFormat="1" ht="13.5" customHeight="1" x14ac:dyDescent="0.25">
      <c r="A674" s="27"/>
      <c r="B674" s="27"/>
      <c r="C674" s="125"/>
      <c r="D674" s="128"/>
      <c r="E674" s="125"/>
      <c r="F674" s="240"/>
      <c r="I674" s="297"/>
    </row>
    <row r="675" spans="1:9" s="296" customFormat="1" ht="13.5" customHeight="1" thickBot="1" x14ac:dyDescent="0.3">
      <c r="A675" s="27"/>
      <c r="B675" s="27"/>
      <c r="C675" s="125"/>
      <c r="D675" s="128"/>
      <c r="E675" s="125"/>
      <c r="F675" s="240"/>
      <c r="I675" s="297"/>
    </row>
    <row r="676" spans="1:9" s="296" customFormat="1" ht="13.5" customHeight="1" x14ac:dyDescent="0.25">
      <c r="A676" s="10" t="s">
        <v>811</v>
      </c>
      <c r="B676" s="11" t="s">
        <v>819</v>
      </c>
      <c r="C676" s="12"/>
      <c r="D676" s="13" t="s">
        <v>1</v>
      </c>
      <c r="E676" s="282">
        <v>1313</v>
      </c>
      <c r="F676" s="240"/>
      <c r="I676" s="297"/>
    </row>
    <row r="677" spans="1:9" s="296" customFormat="1" ht="13.5" customHeight="1" thickBot="1" x14ac:dyDescent="0.3">
      <c r="A677" s="879"/>
      <c r="B677" s="16" t="s">
        <v>820</v>
      </c>
      <c r="C677" s="17"/>
      <c r="D677" s="18"/>
      <c r="E677" s="284"/>
      <c r="F677" s="240"/>
      <c r="I677" s="297"/>
    </row>
    <row r="678" spans="1:9" s="296" customFormat="1" ht="13.5" customHeight="1" x14ac:dyDescent="0.25">
      <c r="A678" s="774" t="s">
        <v>487</v>
      </c>
      <c r="B678" s="373"/>
      <c r="C678" s="125"/>
      <c r="D678" s="786"/>
      <c r="E678" s="818"/>
      <c r="F678" s="240"/>
      <c r="I678" s="297"/>
    </row>
    <row r="679" spans="1:9" s="296" customFormat="1" ht="13.5" customHeight="1" x14ac:dyDescent="0.25">
      <c r="A679" s="774" t="s">
        <v>1102</v>
      </c>
      <c r="B679" s="373"/>
      <c r="C679" s="125"/>
      <c r="D679" s="786"/>
      <c r="E679" s="818"/>
      <c r="F679" s="240"/>
      <c r="I679" s="297"/>
    </row>
    <row r="680" spans="1:9" s="296" customFormat="1" ht="13.5" customHeight="1" x14ac:dyDescent="0.25">
      <c r="A680" s="774" t="s">
        <v>3</v>
      </c>
      <c r="B680" s="373"/>
      <c r="C680" s="125"/>
      <c r="D680" s="786"/>
      <c r="E680" s="818"/>
      <c r="F680" s="240"/>
      <c r="I680" s="297"/>
    </row>
    <row r="681" spans="1:9" s="296" customFormat="1" ht="13.5" customHeight="1" thickBot="1" x14ac:dyDescent="0.3">
      <c r="A681" s="774" t="s">
        <v>311</v>
      </c>
      <c r="B681" s="373"/>
      <c r="C681" s="871"/>
      <c r="D681" s="786"/>
      <c r="E681" s="818"/>
      <c r="F681" s="240"/>
      <c r="I681" s="297"/>
    </row>
    <row r="682" spans="1:9" s="296" customFormat="1" ht="13.5" customHeight="1" thickBot="1" x14ac:dyDescent="0.3">
      <c r="A682" s="34" t="s">
        <v>785</v>
      </c>
      <c r="B682" s="35"/>
      <c r="C682" s="36"/>
      <c r="D682" s="819"/>
      <c r="E682" s="37">
        <f>(C684)</f>
        <v>2250000</v>
      </c>
      <c r="F682" s="240"/>
      <c r="I682" s="297"/>
    </row>
    <row r="683" spans="1:9" s="296" customFormat="1" ht="13.5" customHeight="1" thickBot="1" x14ac:dyDescent="0.3">
      <c r="A683" s="27"/>
      <c r="B683" s="27"/>
      <c r="C683" s="125"/>
      <c r="D683" s="128"/>
      <c r="E683" s="125"/>
      <c r="F683" s="240"/>
      <c r="I683" s="297"/>
    </row>
    <row r="684" spans="1:9" s="296" customFormat="1" ht="13.5" customHeight="1" thickBot="1" x14ac:dyDescent="0.3">
      <c r="A684" s="1323" t="s">
        <v>313</v>
      </c>
      <c r="B684" s="1324"/>
      <c r="C684" s="294">
        <f>(C685+C687)</f>
        <v>2250000</v>
      </c>
      <c r="D684" s="295"/>
      <c r="E684" s="125"/>
      <c r="F684" s="240"/>
      <c r="I684" s="297"/>
    </row>
    <row r="685" spans="1:9" s="296" customFormat="1" ht="13.5" customHeight="1" x14ac:dyDescent="0.25">
      <c r="A685" s="298" t="s">
        <v>314</v>
      </c>
      <c r="B685" s="299" t="s">
        <v>315</v>
      </c>
      <c r="C685" s="157">
        <f>SUM(C686)</f>
        <v>1500000</v>
      </c>
      <c r="D685" s="128"/>
      <c r="E685" s="125"/>
      <c r="F685" s="240"/>
      <c r="I685" s="297"/>
    </row>
    <row r="686" spans="1:9" s="296" customFormat="1" ht="13.5" customHeight="1" x14ac:dyDescent="0.25">
      <c r="A686" s="27" t="s">
        <v>821</v>
      </c>
      <c r="B686" s="27" t="s">
        <v>822</v>
      </c>
      <c r="C686" s="455">
        <v>1500000</v>
      </c>
      <c r="D686" s="128"/>
      <c r="E686" s="125"/>
      <c r="F686" s="240"/>
      <c r="I686" s="297"/>
    </row>
    <row r="687" spans="1:9" s="296" customFormat="1" ht="13.5" customHeight="1" x14ac:dyDescent="0.25">
      <c r="A687" s="298" t="s">
        <v>790</v>
      </c>
      <c r="B687" s="299" t="s">
        <v>791</v>
      </c>
      <c r="C687" s="157">
        <f>SUM(C688)</f>
        <v>750000</v>
      </c>
      <c r="D687" s="128"/>
      <c r="E687" s="125"/>
      <c r="F687" s="240"/>
      <c r="I687" s="297"/>
    </row>
    <row r="688" spans="1:9" s="296" customFormat="1" ht="13.5" customHeight="1" x14ac:dyDescent="0.25">
      <c r="A688" s="783" t="s">
        <v>823</v>
      </c>
      <c r="B688" s="373" t="s">
        <v>824</v>
      </c>
      <c r="C688" s="455">
        <v>750000</v>
      </c>
      <c r="D688" s="128"/>
      <c r="E688" s="125"/>
      <c r="F688" s="240"/>
      <c r="I688" s="297"/>
    </row>
    <row r="689" spans="1:9" s="296" customFormat="1" ht="13.5" customHeight="1" x14ac:dyDescent="0.25">
      <c r="A689" s="27"/>
      <c r="B689" s="27"/>
      <c r="C689" s="125"/>
      <c r="D689" s="128"/>
      <c r="E689" s="125"/>
      <c r="F689" s="240"/>
      <c r="I689" s="297"/>
    </row>
    <row r="690" spans="1:9" s="296" customFormat="1" ht="13.5" customHeight="1" thickBot="1" x14ac:dyDescent="0.3">
      <c r="A690" s="27"/>
      <c r="B690" s="27"/>
      <c r="C690" s="125"/>
      <c r="D690" s="128"/>
      <c r="E690" s="125"/>
      <c r="F690" s="240"/>
      <c r="I690" s="297"/>
    </row>
    <row r="691" spans="1:9" s="296" customFormat="1" ht="13.5" customHeight="1" x14ac:dyDescent="0.25">
      <c r="A691" s="10" t="s">
        <v>811</v>
      </c>
      <c r="B691" s="11" t="s">
        <v>825</v>
      </c>
      <c r="C691" s="12"/>
      <c r="D691" s="13" t="s">
        <v>1</v>
      </c>
      <c r="E691" s="282">
        <v>1314</v>
      </c>
      <c r="F691" s="240"/>
      <c r="I691" s="297"/>
    </row>
    <row r="692" spans="1:9" s="296" customFormat="1" ht="13.5" customHeight="1" thickBot="1" x14ac:dyDescent="0.3">
      <c r="A692" s="879"/>
      <c r="B692" s="16"/>
      <c r="C692" s="17"/>
      <c r="D692" s="18"/>
      <c r="E692" s="284"/>
      <c r="F692" s="240"/>
      <c r="I692" s="297"/>
    </row>
    <row r="693" spans="1:9" s="296" customFormat="1" ht="13.5" customHeight="1" x14ac:dyDescent="0.25">
      <c r="A693" s="774" t="s">
        <v>487</v>
      </c>
      <c r="B693" s="373"/>
      <c r="C693" s="125"/>
      <c r="D693" s="786"/>
      <c r="E693" s="818"/>
      <c r="F693" s="240"/>
      <c r="I693" s="297"/>
    </row>
    <row r="694" spans="1:9" s="296" customFormat="1" ht="13.5" customHeight="1" x14ac:dyDescent="0.25">
      <c r="A694" s="774" t="s">
        <v>1102</v>
      </c>
      <c r="B694" s="373"/>
      <c r="C694" s="125"/>
      <c r="D694" s="786"/>
      <c r="E694" s="818"/>
      <c r="F694" s="240"/>
      <c r="I694" s="297"/>
    </row>
    <row r="695" spans="1:9" s="296" customFormat="1" ht="13.5" customHeight="1" x14ac:dyDescent="0.25">
      <c r="A695" s="774" t="s">
        <v>3</v>
      </c>
      <c r="B695" s="373"/>
      <c r="C695" s="125"/>
      <c r="D695" s="786"/>
      <c r="E695" s="818"/>
      <c r="F695" s="240"/>
      <c r="I695" s="297"/>
    </row>
    <row r="696" spans="1:9" s="296" customFormat="1" ht="13.5" customHeight="1" thickBot="1" x14ac:dyDescent="0.3">
      <c r="A696" s="774" t="s">
        <v>311</v>
      </c>
      <c r="B696" s="373"/>
      <c r="C696" s="871"/>
      <c r="D696" s="786"/>
      <c r="E696" s="818"/>
      <c r="F696" s="240"/>
      <c r="I696" s="297"/>
    </row>
    <row r="697" spans="1:9" s="296" customFormat="1" ht="13.5" customHeight="1" thickBot="1" x14ac:dyDescent="0.3">
      <c r="A697" s="34" t="s">
        <v>785</v>
      </c>
      <c r="B697" s="35"/>
      <c r="C697" s="36"/>
      <c r="D697" s="819"/>
      <c r="E697" s="37">
        <f>(C699)</f>
        <v>2500000</v>
      </c>
      <c r="F697" s="240"/>
      <c r="I697" s="297"/>
    </row>
    <row r="698" spans="1:9" s="296" customFormat="1" ht="13.5" customHeight="1" thickBot="1" x14ac:dyDescent="0.3">
      <c r="A698" s="27"/>
      <c r="B698" s="27"/>
      <c r="C698" s="125"/>
      <c r="D698" s="128"/>
      <c r="E698" s="125"/>
      <c r="F698" s="240"/>
      <c r="I698" s="297"/>
    </row>
    <row r="699" spans="1:9" s="296" customFormat="1" ht="13.5" customHeight="1" thickBot="1" x14ac:dyDescent="0.3">
      <c r="A699" s="1323" t="s">
        <v>313</v>
      </c>
      <c r="B699" s="1324"/>
      <c r="C699" s="294">
        <f>(C700+C702)</f>
        <v>2500000</v>
      </c>
      <c r="D699" s="295"/>
      <c r="E699" s="125"/>
      <c r="F699" s="240"/>
      <c r="I699" s="297"/>
    </row>
    <row r="700" spans="1:9" s="296" customFormat="1" ht="13.5" customHeight="1" x14ac:dyDescent="0.25">
      <c r="A700" s="298" t="s">
        <v>314</v>
      </c>
      <c r="B700" s="299" t="s">
        <v>315</v>
      </c>
      <c r="C700" s="157">
        <f>SUM(C701)</f>
        <v>2500000</v>
      </c>
      <c r="D700" s="128"/>
      <c r="E700" s="125"/>
      <c r="F700" s="240"/>
      <c r="I700" s="297"/>
    </row>
    <row r="701" spans="1:9" s="296" customFormat="1" ht="13.5" customHeight="1" x14ac:dyDescent="0.25">
      <c r="A701" s="27" t="s">
        <v>826</v>
      </c>
      <c r="B701" s="81" t="s">
        <v>827</v>
      </c>
      <c r="C701" s="899">
        <v>2500000</v>
      </c>
      <c r="D701" s="128"/>
      <c r="E701" s="125"/>
      <c r="F701" s="240"/>
      <c r="I701" s="297"/>
    </row>
    <row r="702" spans="1:9" s="296" customFormat="1" ht="13.5" customHeight="1" thickBot="1" x14ac:dyDescent="0.3">
      <c r="A702" s="298"/>
      <c r="B702" s="299"/>
      <c r="C702" s="157"/>
      <c r="D702" s="128"/>
      <c r="E702" s="125"/>
      <c r="F702" s="240"/>
      <c r="I702" s="297"/>
    </row>
    <row r="703" spans="1:9" s="296" customFormat="1" ht="13.5" customHeight="1" x14ac:dyDescent="0.25">
      <c r="A703" s="1330" t="s">
        <v>1020</v>
      </c>
      <c r="B703" s="1331"/>
      <c r="C703" s="1332"/>
      <c r="D703" s="13" t="s">
        <v>1</v>
      </c>
      <c r="E703" s="282">
        <v>1315</v>
      </c>
      <c r="F703" s="240"/>
      <c r="I703" s="297"/>
    </row>
    <row r="704" spans="1:9" s="296" customFormat="1" ht="13.5" customHeight="1" thickBot="1" x14ac:dyDescent="0.3">
      <c r="A704" s="1333"/>
      <c r="B704" s="1334"/>
      <c r="C704" s="1335"/>
      <c r="D704" s="18"/>
      <c r="E704" s="284"/>
      <c r="F704" s="240"/>
      <c r="I704" s="297"/>
    </row>
    <row r="705" spans="1:9" s="296" customFormat="1" ht="13.5" customHeight="1" x14ac:dyDescent="0.25">
      <c r="A705" s="774" t="s">
        <v>487</v>
      </c>
      <c r="B705" s="373"/>
      <c r="C705" s="125"/>
      <c r="D705" s="786"/>
      <c r="E705" s="818"/>
      <c r="F705" s="240"/>
      <c r="I705" s="297"/>
    </row>
    <row r="706" spans="1:9" s="296" customFormat="1" ht="13.5" customHeight="1" x14ac:dyDescent="0.25">
      <c r="A706" s="774" t="s">
        <v>1102</v>
      </c>
      <c r="B706" s="373"/>
      <c r="C706" s="125"/>
      <c r="D706" s="786"/>
      <c r="E706" s="818"/>
      <c r="F706" s="240"/>
      <c r="I706" s="297"/>
    </row>
    <row r="707" spans="1:9" s="296" customFormat="1" ht="13.5" customHeight="1" x14ac:dyDescent="0.25">
      <c r="A707" s="774" t="s">
        <v>3</v>
      </c>
      <c r="B707" s="373"/>
      <c r="C707" s="125"/>
      <c r="D707" s="786"/>
      <c r="E707" s="818"/>
      <c r="F707" s="240"/>
      <c r="I707" s="297"/>
    </row>
    <row r="708" spans="1:9" s="296" customFormat="1" ht="13.5" customHeight="1" thickBot="1" x14ac:dyDescent="0.3">
      <c r="A708" s="774" t="s">
        <v>311</v>
      </c>
      <c r="B708" s="373"/>
      <c r="C708" s="871"/>
      <c r="D708" s="786"/>
      <c r="E708" s="818"/>
      <c r="F708" s="240"/>
      <c r="I708" s="297"/>
    </row>
    <row r="709" spans="1:9" s="296" customFormat="1" ht="13.5" customHeight="1" thickBot="1" x14ac:dyDescent="0.3">
      <c r="A709" s="34" t="s">
        <v>785</v>
      </c>
      <c r="B709" s="35"/>
      <c r="C709" s="36"/>
      <c r="D709" s="819"/>
      <c r="E709" s="37">
        <f>(C711)</f>
        <v>100000000</v>
      </c>
      <c r="F709" s="240"/>
      <c r="I709" s="297"/>
    </row>
    <row r="710" spans="1:9" s="296" customFormat="1" ht="13.5" customHeight="1" thickBot="1" x14ac:dyDescent="0.3">
      <c r="A710" s="27"/>
      <c r="B710" s="27"/>
      <c r="C710" s="125"/>
      <c r="D710" s="128"/>
      <c r="E710" s="125"/>
      <c r="F710" s="240"/>
      <c r="I710" s="297"/>
    </row>
    <row r="711" spans="1:9" s="296" customFormat="1" ht="13.5" customHeight="1" thickBot="1" x14ac:dyDescent="0.3">
      <c r="A711" s="1323" t="s">
        <v>313</v>
      </c>
      <c r="B711" s="1324"/>
      <c r="C711" s="294">
        <f>(C713+C649+C650+C651)</f>
        <v>100000000</v>
      </c>
      <c r="D711" s="295"/>
      <c r="E711" s="125"/>
      <c r="F711" s="240"/>
      <c r="I711" s="297"/>
    </row>
    <row r="712" spans="1:9" s="296" customFormat="1" ht="13.5" customHeight="1" x14ac:dyDescent="0.25">
      <c r="A712" s="298" t="s">
        <v>314</v>
      </c>
      <c r="B712" s="299" t="s">
        <v>315</v>
      </c>
      <c r="C712" s="125"/>
      <c r="D712" s="128"/>
      <c r="E712" s="125"/>
      <c r="F712" s="240"/>
      <c r="I712" s="297"/>
    </row>
    <row r="713" spans="1:9" s="296" customFormat="1" ht="13.5" customHeight="1" x14ac:dyDescent="0.25">
      <c r="A713" s="373" t="s">
        <v>797</v>
      </c>
      <c r="B713" s="373" t="s">
        <v>798</v>
      </c>
      <c r="C713" s="898">
        <v>100000000</v>
      </c>
      <c r="D713" s="128"/>
      <c r="E713" s="125"/>
      <c r="F713" s="240"/>
      <c r="I713" s="297"/>
    </row>
    <row r="714" spans="1:9" s="296" customFormat="1" ht="13.5" customHeight="1" thickBot="1" x14ac:dyDescent="0.3">
      <c r="A714" s="783"/>
      <c r="B714" s="373"/>
      <c r="C714" s="125"/>
      <c r="D714" s="128"/>
      <c r="E714" s="125"/>
      <c r="F714" s="240"/>
      <c r="I714" s="297"/>
    </row>
    <row r="715" spans="1:9" s="296" customFormat="1" ht="13.5" customHeight="1" x14ac:dyDescent="0.25">
      <c r="A715" s="1278" t="s">
        <v>1017</v>
      </c>
      <c r="B715" s="1279"/>
      <c r="C715" s="1280"/>
      <c r="D715" s="900" t="s">
        <v>509</v>
      </c>
      <c r="E715" s="901">
        <v>1316</v>
      </c>
      <c r="F715" s="240"/>
      <c r="I715" s="297"/>
    </row>
    <row r="716" spans="1:9" s="296" customFormat="1" ht="13.5" customHeight="1" thickBot="1" x14ac:dyDescent="0.3">
      <c r="A716" s="1281"/>
      <c r="B716" s="1282"/>
      <c r="C716" s="1283"/>
      <c r="D716" s="903"/>
      <c r="E716" s="904"/>
      <c r="F716" s="240"/>
      <c r="I716" s="297"/>
    </row>
    <row r="717" spans="1:9" s="296" customFormat="1" ht="13.5" customHeight="1" x14ac:dyDescent="0.25">
      <c r="A717" s="774" t="s">
        <v>487</v>
      </c>
      <c r="B717" s="373"/>
      <c r="C717" s="125"/>
      <c r="D717" s="786"/>
      <c r="E717" s="818"/>
      <c r="F717" s="240"/>
      <c r="I717" s="297"/>
    </row>
    <row r="718" spans="1:9" s="296" customFormat="1" ht="13.5" customHeight="1" x14ac:dyDescent="0.25">
      <c r="A718" s="774" t="s">
        <v>1102</v>
      </c>
      <c r="B718" s="373"/>
      <c r="C718" s="125"/>
      <c r="D718" s="786"/>
      <c r="E718" s="818"/>
      <c r="F718" s="240"/>
      <c r="I718" s="297"/>
    </row>
    <row r="719" spans="1:9" s="296" customFormat="1" ht="13.5" customHeight="1" x14ac:dyDescent="0.25">
      <c r="A719" s="774" t="s">
        <v>3</v>
      </c>
      <c r="B719" s="373"/>
      <c r="C719" s="125"/>
      <c r="D719" s="786"/>
      <c r="E719" s="818"/>
      <c r="F719" s="240"/>
      <c r="I719" s="297"/>
    </row>
    <row r="720" spans="1:9" s="296" customFormat="1" ht="13.5" customHeight="1" thickBot="1" x14ac:dyDescent="0.3">
      <c r="A720" s="774" t="s">
        <v>311</v>
      </c>
      <c r="B720" s="373"/>
      <c r="C720" s="871"/>
      <c r="D720" s="786"/>
      <c r="E720" s="818"/>
      <c r="F720" s="240"/>
      <c r="I720" s="297"/>
    </row>
    <row r="721" spans="1:9" s="296" customFormat="1" ht="13.5" customHeight="1" thickBot="1" x14ac:dyDescent="0.3">
      <c r="A721" s="34" t="s">
        <v>785</v>
      </c>
      <c r="B721" s="35"/>
      <c r="C721" s="36"/>
      <c r="D721" s="819"/>
      <c r="E721" s="37">
        <f>(C723)</f>
        <v>60000000</v>
      </c>
      <c r="F721" s="240"/>
      <c r="I721" s="297"/>
    </row>
    <row r="722" spans="1:9" s="296" customFormat="1" ht="13.5" customHeight="1" thickBot="1" x14ac:dyDescent="0.3">
      <c r="A722" s="27"/>
      <c r="B722" s="27"/>
      <c r="C722" s="125"/>
      <c r="D722" s="128"/>
      <c r="E722" s="125"/>
      <c r="F722" s="240"/>
      <c r="I722" s="297"/>
    </row>
    <row r="723" spans="1:9" s="296" customFormat="1" ht="13.5" customHeight="1" thickBot="1" x14ac:dyDescent="0.3">
      <c r="A723" s="1323" t="s">
        <v>313</v>
      </c>
      <c r="B723" s="1324"/>
      <c r="C723" s="294">
        <f>(C725)</f>
        <v>60000000</v>
      </c>
      <c r="D723" s="295"/>
      <c r="E723" s="125"/>
      <c r="F723" s="240"/>
      <c r="I723" s="297"/>
    </row>
    <row r="724" spans="1:9" s="296" customFormat="1" ht="13.5" customHeight="1" x14ac:dyDescent="0.25">
      <c r="A724" s="298" t="s">
        <v>790</v>
      </c>
      <c r="B724" s="299" t="s">
        <v>791</v>
      </c>
      <c r="C724" s="125"/>
      <c r="D724" s="128"/>
      <c r="E724" s="125"/>
      <c r="F724" s="240"/>
      <c r="I724" s="297"/>
    </row>
    <row r="725" spans="1:9" s="296" customFormat="1" ht="13.5" customHeight="1" x14ac:dyDescent="0.25">
      <c r="A725" s="783" t="s">
        <v>828</v>
      </c>
      <c r="B725" s="27" t="s">
        <v>829</v>
      </c>
      <c r="C725" s="125">
        <v>60000000</v>
      </c>
      <c r="D725" s="128"/>
      <c r="E725" s="125"/>
      <c r="F725" s="240"/>
      <c r="I725" s="297"/>
    </row>
    <row r="726" spans="1:9" s="296" customFormat="1" ht="13.5" customHeight="1" thickBot="1" x14ac:dyDescent="0.3">
      <c r="A726" s="783"/>
      <c r="B726" s="27"/>
      <c r="C726" s="125"/>
      <c r="D726" s="128"/>
      <c r="E726" s="125"/>
      <c r="F726" s="240"/>
      <c r="I726" s="297"/>
    </row>
    <row r="727" spans="1:9" s="296" customFormat="1" ht="13.5" customHeight="1" x14ac:dyDescent="0.25">
      <c r="A727" s="1278" t="s">
        <v>1021</v>
      </c>
      <c r="B727" s="1279"/>
      <c r="C727" s="1280"/>
      <c r="D727" s="900" t="s">
        <v>509</v>
      </c>
      <c r="E727" s="901">
        <v>1317</v>
      </c>
      <c r="F727" s="240"/>
      <c r="I727" s="297"/>
    </row>
    <row r="728" spans="1:9" s="296" customFormat="1" ht="13.5" customHeight="1" thickBot="1" x14ac:dyDescent="0.3">
      <c r="A728" s="1281"/>
      <c r="B728" s="1282"/>
      <c r="C728" s="1283"/>
      <c r="D728" s="903"/>
      <c r="E728" s="904"/>
      <c r="F728" s="240"/>
      <c r="I728" s="297"/>
    </row>
    <row r="729" spans="1:9" s="296" customFormat="1" ht="13.5" customHeight="1" x14ac:dyDescent="0.25">
      <c r="A729" s="774" t="s">
        <v>487</v>
      </c>
      <c r="B729" s="373"/>
      <c r="C729" s="125"/>
      <c r="D729" s="786"/>
      <c r="E729" s="818"/>
      <c r="F729" s="240"/>
      <c r="I729" s="297"/>
    </row>
    <row r="730" spans="1:9" s="296" customFormat="1" ht="13.5" customHeight="1" x14ac:dyDescent="0.25">
      <c r="A730" s="774" t="s">
        <v>1102</v>
      </c>
      <c r="B730" s="373"/>
      <c r="C730" s="125"/>
      <c r="D730" s="786"/>
      <c r="E730" s="818"/>
      <c r="F730" s="240"/>
      <c r="I730" s="297"/>
    </row>
    <row r="731" spans="1:9" s="296" customFormat="1" ht="13.5" customHeight="1" x14ac:dyDescent="0.25">
      <c r="A731" s="774" t="s">
        <v>3</v>
      </c>
      <c r="B731" s="373"/>
      <c r="C731" s="125"/>
      <c r="D731" s="786"/>
      <c r="E731" s="818"/>
      <c r="F731" s="240"/>
      <c r="I731" s="297"/>
    </row>
    <row r="732" spans="1:9" s="296" customFormat="1" ht="13.5" customHeight="1" thickBot="1" x14ac:dyDescent="0.3">
      <c r="A732" s="774" t="s">
        <v>311</v>
      </c>
      <c r="B732" s="373"/>
      <c r="C732" s="871"/>
      <c r="D732" s="786"/>
      <c r="E732" s="818"/>
      <c r="F732" s="240"/>
      <c r="I732" s="297"/>
    </row>
    <row r="733" spans="1:9" s="296" customFormat="1" ht="13.5" customHeight="1" thickBot="1" x14ac:dyDescent="0.3">
      <c r="A733" s="34" t="s">
        <v>785</v>
      </c>
      <c r="B733" s="35"/>
      <c r="C733" s="36"/>
      <c r="D733" s="819"/>
      <c r="E733" s="37">
        <f>(C735)</f>
        <v>20000000</v>
      </c>
      <c r="F733" s="240"/>
      <c r="I733" s="297"/>
    </row>
    <row r="734" spans="1:9" s="296" customFormat="1" ht="13.5" customHeight="1" thickBot="1" x14ac:dyDescent="0.3">
      <c r="A734" s="27"/>
      <c r="B734" s="27"/>
      <c r="C734" s="125"/>
      <c r="D734" s="128"/>
      <c r="E734" s="125"/>
      <c r="F734" s="240"/>
      <c r="I734" s="297"/>
    </row>
    <row r="735" spans="1:9" s="296" customFormat="1" ht="13.5" customHeight="1" thickBot="1" x14ac:dyDescent="0.3">
      <c r="A735" s="1323" t="s">
        <v>313</v>
      </c>
      <c r="B735" s="1324"/>
      <c r="C735" s="294">
        <f>(C737)</f>
        <v>20000000</v>
      </c>
      <c r="D735" s="295"/>
      <c r="E735" s="125"/>
      <c r="F735" s="240"/>
      <c r="I735" s="297"/>
    </row>
    <row r="736" spans="1:9" s="296" customFormat="1" ht="13.5" customHeight="1" x14ac:dyDescent="0.25">
      <c r="A736" s="298" t="s">
        <v>790</v>
      </c>
      <c r="B736" s="299" t="s">
        <v>791</v>
      </c>
      <c r="C736" s="125"/>
      <c r="D736" s="128"/>
      <c r="E736" s="125"/>
      <c r="F736" s="240"/>
      <c r="I736" s="297"/>
    </row>
    <row r="737" spans="1:9" s="296" customFormat="1" ht="13.5" customHeight="1" x14ac:dyDescent="0.25">
      <c r="A737" s="783" t="s">
        <v>828</v>
      </c>
      <c r="B737" s="27" t="s">
        <v>829</v>
      </c>
      <c r="C737" s="125">
        <v>20000000</v>
      </c>
      <c r="D737" s="128"/>
      <c r="E737" s="125"/>
      <c r="F737" s="240"/>
      <c r="I737" s="297"/>
    </row>
    <row r="738" spans="1:9" s="296" customFormat="1" ht="13.5" customHeight="1" thickBot="1" x14ac:dyDescent="0.3">
      <c r="A738" s="783"/>
      <c r="B738" s="27"/>
      <c r="C738" s="125"/>
      <c r="D738" s="128"/>
      <c r="E738" s="125"/>
      <c r="F738" s="240"/>
      <c r="I738" s="297"/>
    </row>
    <row r="739" spans="1:9" s="296" customFormat="1" ht="13.5" customHeight="1" x14ac:dyDescent="0.25">
      <c r="A739" s="1278" t="s">
        <v>1022</v>
      </c>
      <c r="B739" s="1279"/>
      <c r="C739" s="1280"/>
      <c r="D739" s="900" t="s">
        <v>509</v>
      </c>
      <c r="E739" s="901">
        <v>1318</v>
      </c>
      <c r="F739" s="240"/>
      <c r="I739" s="297"/>
    </row>
    <row r="740" spans="1:9" s="296" customFormat="1" ht="13.5" customHeight="1" thickBot="1" x14ac:dyDescent="0.3">
      <c r="A740" s="1281"/>
      <c r="B740" s="1282"/>
      <c r="C740" s="1283"/>
      <c r="D740" s="903"/>
      <c r="E740" s="904"/>
      <c r="F740" s="240"/>
      <c r="I740" s="297"/>
    </row>
    <row r="741" spans="1:9" s="296" customFormat="1" ht="13.5" customHeight="1" x14ac:dyDescent="0.25">
      <c r="A741" s="774" t="s">
        <v>487</v>
      </c>
      <c r="B741" s="373"/>
      <c r="C741" s="125"/>
      <c r="D741" s="786"/>
      <c r="E741" s="818"/>
      <c r="F741" s="240"/>
      <c r="I741" s="297"/>
    </row>
    <row r="742" spans="1:9" s="296" customFormat="1" ht="13.5" customHeight="1" x14ac:dyDescent="0.25">
      <c r="A742" s="774" t="s">
        <v>1102</v>
      </c>
      <c r="B742" s="373"/>
      <c r="C742" s="125"/>
      <c r="D742" s="786"/>
      <c r="E742" s="818"/>
      <c r="F742" s="240"/>
      <c r="I742" s="297"/>
    </row>
    <row r="743" spans="1:9" s="296" customFormat="1" ht="13.5" customHeight="1" x14ac:dyDescent="0.25">
      <c r="A743" s="774" t="s">
        <v>3</v>
      </c>
      <c r="B743" s="373"/>
      <c r="C743" s="125"/>
      <c r="D743" s="786"/>
      <c r="E743" s="818"/>
      <c r="F743" s="240"/>
      <c r="I743" s="297"/>
    </row>
    <row r="744" spans="1:9" s="296" customFormat="1" ht="13.5" customHeight="1" thickBot="1" x14ac:dyDescent="0.3">
      <c r="A744" s="774" t="s">
        <v>311</v>
      </c>
      <c r="B744" s="373"/>
      <c r="C744" s="871"/>
      <c r="D744" s="786"/>
      <c r="E744" s="818"/>
      <c r="F744" s="240"/>
      <c r="I744" s="297"/>
    </row>
    <row r="745" spans="1:9" s="296" customFormat="1" ht="13.5" customHeight="1" thickBot="1" x14ac:dyDescent="0.3">
      <c r="A745" s="34" t="s">
        <v>785</v>
      </c>
      <c r="B745" s="35"/>
      <c r="C745" s="36"/>
      <c r="D745" s="819"/>
      <c r="E745" s="37">
        <f>(C747)</f>
        <v>26400000</v>
      </c>
      <c r="F745" s="240"/>
      <c r="I745" s="297"/>
    </row>
    <row r="746" spans="1:9" s="296" customFormat="1" ht="13.5" customHeight="1" thickBot="1" x14ac:dyDescent="0.3">
      <c r="A746" s="27"/>
      <c r="B746" s="27"/>
      <c r="C746" s="125"/>
      <c r="D746" s="128"/>
      <c r="E746" s="125"/>
      <c r="F746" s="240"/>
      <c r="I746" s="297"/>
    </row>
    <row r="747" spans="1:9" s="296" customFormat="1" ht="13.5" customHeight="1" thickBot="1" x14ac:dyDescent="0.3">
      <c r="A747" s="1323" t="s">
        <v>313</v>
      </c>
      <c r="B747" s="1324"/>
      <c r="C747" s="294">
        <f>(C749+C750)</f>
        <v>26400000</v>
      </c>
      <c r="D747" s="295"/>
      <c r="E747" s="125"/>
      <c r="F747" s="240"/>
      <c r="I747" s="297"/>
    </row>
    <row r="748" spans="1:9" s="296" customFormat="1" ht="13.5" customHeight="1" x14ac:dyDescent="0.25">
      <c r="A748" s="298" t="s">
        <v>790</v>
      </c>
      <c r="B748" s="299" t="s">
        <v>791</v>
      </c>
      <c r="C748" s="125"/>
      <c r="D748" s="128"/>
      <c r="E748" s="125"/>
      <c r="F748" s="240"/>
      <c r="I748" s="297"/>
    </row>
    <row r="749" spans="1:9" s="296" customFormat="1" ht="13.5" customHeight="1" x14ac:dyDescent="0.25">
      <c r="A749" s="373" t="s">
        <v>805</v>
      </c>
      <c r="B749" s="373" t="s">
        <v>806</v>
      </c>
      <c r="C749" s="898">
        <v>8900000</v>
      </c>
      <c r="D749" s="128"/>
      <c r="E749" s="125"/>
      <c r="F749" s="240"/>
      <c r="I749" s="297"/>
    </row>
    <row r="750" spans="1:9" s="296" customFormat="1" ht="13.5" customHeight="1" x14ac:dyDescent="0.25">
      <c r="A750" s="373" t="s">
        <v>797</v>
      </c>
      <c r="B750" s="373" t="s">
        <v>798</v>
      </c>
      <c r="C750" s="898">
        <v>17500000</v>
      </c>
      <c r="D750" s="128"/>
      <c r="E750" s="125"/>
      <c r="F750" s="240"/>
      <c r="I750" s="297"/>
    </row>
    <row r="751" spans="1:9" s="296" customFormat="1" ht="13.5" customHeight="1" thickBot="1" x14ac:dyDescent="0.3">
      <c r="A751" s="783"/>
      <c r="B751" s="27"/>
      <c r="C751" s="125"/>
      <c r="D751" s="128"/>
      <c r="E751" s="125"/>
      <c r="F751" s="240"/>
      <c r="I751" s="297"/>
    </row>
    <row r="752" spans="1:9" s="296" customFormat="1" ht="13.5" customHeight="1" x14ac:dyDescent="0.25">
      <c r="A752" s="1331" t="s">
        <v>1019</v>
      </c>
      <c r="B752" s="1331"/>
      <c r="C752" s="1332"/>
      <c r="D752" s="13" t="s">
        <v>1</v>
      </c>
      <c r="E752" s="901">
        <v>1319</v>
      </c>
      <c r="F752" s="240"/>
      <c r="I752" s="297"/>
    </row>
    <row r="753" spans="1:9" s="296" customFormat="1" ht="13.5" customHeight="1" thickBot="1" x14ac:dyDescent="0.3">
      <c r="A753" s="1334"/>
      <c r="B753" s="1334"/>
      <c r="C753" s="1335"/>
      <c r="D753" s="18"/>
      <c r="E753" s="905"/>
      <c r="F753" s="240"/>
      <c r="I753" s="297"/>
    </row>
    <row r="754" spans="1:9" s="296" customFormat="1" ht="13.5" customHeight="1" x14ac:dyDescent="0.25">
      <c r="A754" s="774" t="s">
        <v>487</v>
      </c>
      <c r="B754" s="373"/>
      <c r="C754" s="125"/>
      <c r="D754" s="786"/>
      <c r="E754" s="818"/>
      <c r="F754" s="240"/>
      <c r="I754" s="297"/>
    </row>
    <row r="755" spans="1:9" s="296" customFormat="1" ht="13.5" customHeight="1" x14ac:dyDescent="0.25">
      <c r="A755" s="774" t="s">
        <v>1102</v>
      </c>
      <c r="B755" s="373"/>
      <c r="C755" s="125"/>
      <c r="D755" s="786"/>
      <c r="E755" s="818"/>
      <c r="F755" s="240"/>
      <c r="I755" s="297"/>
    </row>
    <row r="756" spans="1:9" s="296" customFormat="1" ht="13.5" customHeight="1" x14ac:dyDescent="0.25">
      <c r="A756" s="774" t="s">
        <v>3</v>
      </c>
      <c r="B756" s="373"/>
      <c r="C756" s="125"/>
      <c r="D756" s="786"/>
      <c r="E756" s="818"/>
      <c r="F756" s="240"/>
      <c r="I756" s="297"/>
    </row>
    <row r="757" spans="1:9" s="296" customFormat="1" ht="13.5" customHeight="1" thickBot="1" x14ac:dyDescent="0.3">
      <c r="A757" s="774" t="s">
        <v>311</v>
      </c>
      <c r="B757" s="373"/>
      <c r="C757" s="871"/>
      <c r="D757" s="786"/>
      <c r="E757" s="818"/>
      <c r="F757" s="240"/>
      <c r="I757" s="297"/>
    </row>
    <row r="758" spans="1:9" s="296" customFormat="1" ht="13.5" customHeight="1" thickBot="1" x14ac:dyDescent="0.3">
      <c r="A758" s="34" t="s">
        <v>785</v>
      </c>
      <c r="B758" s="35"/>
      <c r="C758" s="36"/>
      <c r="D758" s="819"/>
      <c r="E758" s="37">
        <f>(C760)</f>
        <v>21727662</v>
      </c>
      <c r="F758" s="240"/>
      <c r="I758" s="297"/>
    </row>
    <row r="759" spans="1:9" s="296" customFormat="1" ht="13.5" customHeight="1" thickBot="1" x14ac:dyDescent="0.3">
      <c r="A759" s="373"/>
      <c r="B759" s="27"/>
      <c r="C759" s="125"/>
      <c r="D759" s="295"/>
      <c r="E759" s="125"/>
      <c r="F759" s="240"/>
      <c r="I759" s="297"/>
    </row>
    <row r="760" spans="1:9" s="296" customFormat="1" ht="13.5" customHeight="1" thickBot="1" x14ac:dyDescent="0.3">
      <c r="A760" s="1323" t="s">
        <v>313</v>
      </c>
      <c r="B760" s="1324"/>
      <c r="C760" s="294">
        <f>(C762)</f>
        <v>21727662</v>
      </c>
      <c r="D760" s="295"/>
      <c r="E760" s="125"/>
      <c r="F760" s="240"/>
      <c r="I760" s="297"/>
    </row>
    <row r="761" spans="1:9" s="296" customFormat="1" ht="13.5" customHeight="1" x14ac:dyDescent="0.25">
      <c r="A761" s="298" t="s">
        <v>790</v>
      </c>
      <c r="B761" s="299" t="s">
        <v>791</v>
      </c>
      <c r="C761" s="125"/>
      <c r="D761" s="128"/>
      <c r="E761" s="125"/>
      <c r="F761" s="240"/>
      <c r="I761" s="297"/>
    </row>
    <row r="762" spans="1:9" s="296" customFormat="1" ht="13.5" customHeight="1" x14ac:dyDescent="0.25">
      <c r="A762" s="373" t="s">
        <v>807</v>
      </c>
      <c r="B762" s="373" t="s">
        <v>808</v>
      </c>
      <c r="C762" s="898">
        <v>21727662</v>
      </c>
      <c r="D762" s="128"/>
      <c r="E762" s="125"/>
      <c r="F762" s="240"/>
      <c r="I762" s="297"/>
    </row>
    <row r="763" spans="1:9" s="296" customFormat="1" ht="13.5" customHeight="1" thickBot="1" x14ac:dyDescent="0.3">
      <c r="A763" s="783"/>
      <c r="B763" s="27"/>
      <c r="C763" s="125"/>
      <c r="D763" s="128"/>
      <c r="E763" s="125"/>
      <c r="F763" s="240"/>
      <c r="I763" s="297"/>
    </row>
    <row r="764" spans="1:9" s="296" customFormat="1" ht="13.5" customHeight="1" x14ac:dyDescent="0.25">
      <c r="A764" s="1331" t="s">
        <v>1018</v>
      </c>
      <c r="B764" s="1331"/>
      <c r="C764" s="1332"/>
      <c r="D764" s="13" t="s">
        <v>1</v>
      </c>
      <c r="E764" s="901">
        <v>1320</v>
      </c>
      <c r="F764" s="240"/>
      <c r="I764" s="297"/>
    </row>
    <row r="765" spans="1:9" s="296" customFormat="1" ht="13.5" customHeight="1" thickBot="1" x14ac:dyDescent="0.3">
      <c r="A765" s="1334"/>
      <c r="B765" s="1334"/>
      <c r="C765" s="1335"/>
      <c r="D765" s="18"/>
      <c r="E765" s="905"/>
      <c r="F765" s="240"/>
      <c r="I765" s="297"/>
    </row>
    <row r="766" spans="1:9" s="296" customFormat="1" ht="13.5" customHeight="1" x14ac:dyDescent="0.25">
      <c r="A766" s="774" t="s">
        <v>487</v>
      </c>
      <c r="B766" s="373"/>
      <c r="C766" s="125"/>
      <c r="D766" s="786"/>
      <c r="E766" s="818"/>
      <c r="F766" s="240"/>
      <c r="I766" s="297"/>
    </row>
    <row r="767" spans="1:9" s="296" customFormat="1" ht="13.5" customHeight="1" x14ac:dyDescent="0.25">
      <c r="A767" s="774" t="s">
        <v>1102</v>
      </c>
      <c r="B767" s="373"/>
      <c r="C767" s="125"/>
      <c r="D767" s="786"/>
      <c r="E767" s="818"/>
      <c r="F767" s="240"/>
      <c r="I767" s="297"/>
    </row>
    <row r="768" spans="1:9" s="296" customFormat="1" ht="13.5" customHeight="1" x14ac:dyDescent="0.25">
      <c r="A768" s="774" t="s">
        <v>3</v>
      </c>
      <c r="B768" s="373"/>
      <c r="C768" s="125"/>
      <c r="D768" s="786"/>
      <c r="E768" s="818"/>
      <c r="F768" s="240"/>
      <c r="I768" s="297"/>
    </row>
    <row r="769" spans="1:9" s="296" customFormat="1" ht="13.5" customHeight="1" thickBot="1" x14ac:dyDescent="0.3">
      <c r="A769" s="774" t="s">
        <v>311</v>
      </c>
      <c r="B769" s="373"/>
      <c r="C769" s="871"/>
      <c r="D769" s="786"/>
      <c r="E769" s="818"/>
      <c r="F769" s="240"/>
      <c r="I769" s="297"/>
    </row>
    <row r="770" spans="1:9" s="296" customFormat="1" ht="13.5" customHeight="1" thickBot="1" x14ac:dyDescent="0.3">
      <c r="A770" s="34" t="s">
        <v>785</v>
      </c>
      <c r="B770" s="35"/>
      <c r="C770" s="36"/>
      <c r="D770" s="819"/>
      <c r="E770" s="37">
        <f>(C772)</f>
        <v>81000000</v>
      </c>
      <c r="F770" s="240"/>
      <c r="I770" s="297"/>
    </row>
    <row r="771" spans="1:9" s="296" customFormat="1" ht="13.5" customHeight="1" thickBot="1" x14ac:dyDescent="0.3">
      <c r="A771" s="373"/>
      <c r="B771" s="27"/>
      <c r="C771" s="125"/>
      <c r="D771" s="295"/>
      <c r="E771" s="125"/>
      <c r="F771" s="240"/>
      <c r="I771" s="297"/>
    </row>
    <row r="772" spans="1:9" s="296" customFormat="1" ht="13.5" customHeight="1" thickBot="1" x14ac:dyDescent="0.3">
      <c r="A772" s="1323" t="s">
        <v>313</v>
      </c>
      <c r="B772" s="1324"/>
      <c r="C772" s="294">
        <f>(C774)</f>
        <v>81000000</v>
      </c>
      <c r="D772" s="295"/>
      <c r="E772" s="125"/>
      <c r="F772" s="240"/>
      <c r="I772" s="297"/>
    </row>
    <row r="773" spans="1:9" s="296" customFormat="1" ht="13.5" customHeight="1" x14ac:dyDescent="0.25">
      <c r="A773" s="298" t="s">
        <v>790</v>
      </c>
      <c r="B773" s="299" t="s">
        <v>791</v>
      </c>
      <c r="C773" s="125"/>
      <c r="D773" s="128"/>
      <c r="E773" s="125"/>
      <c r="F773" s="240"/>
      <c r="I773" s="297"/>
    </row>
    <row r="774" spans="1:9" s="296" customFormat="1" ht="13.5" customHeight="1" x14ac:dyDescent="0.25">
      <c r="A774" s="783" t="s">
        <v>830</v>
      </c>
      <c r="B774" s="27" t="s">
        <v>831</v>
      </c>
      <c r="C774" s="125">
        <v>81000000</v>
      </c>
      <c r="D774" s="128"/>
      <c r="E774" s="125"/>
      <c r="F774" s="240"/>
      <c r="I774" s="297"/>
    </row>
    <row r="775" spans="1:9" s="296" customFormat="1" ht="13.5" customHeight="1" thickBot="1" x14ac:dyDescent="0.3">
      <c r="A775" s="783"/>
      <c r="B775" s="373"/>
      <c r="C775" s="125"/>
      <c r="D775" s="128"/>
      <c r="E775" s="125"/>
      <c r="F775" s="240"/>
      <c r="I775" s="297"/>
    </row>
    <row r="776" spans="1:9" s="296" customFormat="1" ht="13.5" customHeight="1" x14ac:dyDescent="0.25">
      <c r="A776" s="1331" t="s">
        <v>1013</v>
      </c>
      <c r="B776" s="1331"/>
      <c r="C776" s="1332"/>
      <c r="D776" s="13" t="s">
        <v>1</v>
      </c>
      <c r="E776" s="901">
        <v>1321</v>
      </c>
      <c r="F776" s="240"/>
      <c r="I776" s="297"/>
    </row>
    <row r="777" spans="1:9" s="296" customFormat="1" ht="13.5" customHeight="1" thickBot="1" x14ac:dyDescent="0.3">
      <c r="A777" s="1334"/>
      <c r="B777" s="1334"/>
      <c r="C777" s="1335"/>
      <c r="D777" s="18"/>
      <c r="E777" s="905"/>
      <c r="F777" s="240"/>
      <c r="I777" s="297"/>
    </row>
    <row r="778" spans="1:9" s="296" customFormat="1" ht="13.5" customHeight="1" x14ac:dyDescent="0.25">
      <c r="A778" s="774" t="s">
        <v>487</v>
      </c>
      <c r="B778" s="373"/>
      <c r="C778" s="125"/>
      <c r="D778" s="786"/>
      <c r="E778" s="818"/>
      <c r="F778" s="240"/>
      <c r="I778" s="297"/>
    </row>
    <row r="779" spans="1:9" s="296" customFormat="1" ht="13.5" customHeight="1" x14ac:dyDescent="0.25">
      <c r="A779" s="774" t="s">
        <v>1102</v>
      </c>
      <c r="B779" s="373"/>
      <c r="C779" s="125"/>
      <c r="D779" s="786"/>
      <c r="E779" s="818"/>
      <c r="F779" s="240"/>
      <c r="I779" s="297"/>
    </row>
    <row r="780" spans="1:9" s="296" customFormat="1" ht="13.5" customHeight="1" x14ac:dyDescent="0.25">
      <c r="A780" s="774" t="s">
        <v>3</v>
      </c>
      <c r="B780" s="373"/>
      <c r="C780" s="125"/>
      <c r="D780" s="786"/>
      <c r="E780" s="818"/>
      <c r="F780" s="240"/>
      <c r="I780" s="297"/>
    </row>
    <row r="781" spans="1:9" s="296" customFormat="1" ht="13.5" customHeight="1" thickBot="1" x14ac:dyDescent="0.3">
      <c r="A781" s="774" t="s">
        <v>311</v>
      </c>
      <c r="B781" s="373"/>
      <c r="C781" s="871"/>
      <c r="D781" s="786"/>
      <c r="E781" s="818"/>
      <c r="F781" s="240"/>
      <c r="I781" s="297"/>
    </row>
    <row r="782" spans="1:9" s="296" customFormat="1" ht="13.5" customHeight="1" thickBot="1" x14ac:dyDescent="0.3">
      <c r="A782" s="34" t="s">
        <v>785</v>
      </c>
      <c r="B782" s="35"/>
      <c r="C782" s="36"/>
      <c r="D782" s="819"/>
      <c r="E782" s="37">
        <f>(C784)</f>
        <v>37608940</v>
      </c>
      <c r="F782" s="240"/>
      <c r="I782" s="297"/>
    </row>
    <row r="783" spans="1:9" s="296" customFormat="1" ht="13.5" customHeight="1" thickBot="1" x14ac:dyDescent="0.3">
      <c r="A783" s="373"/>
      <c r="B783" s="27"/>
      <c r="C783" s="125"/>
      <c r="D783" s="295"/>
      <c r="E783" s="125"/>
      <c r="F783" s="240"/>
      <c r="I783" s="297"/>
    </row>
    <row r="784" spans="1:9" s="296" customFormat="1" ht="13.5" customHeight="1" thickBot="1" x14ac:dyDescent="0.3">
      <c r="A784" s="1323" t="s">
        <v>313</v>
      </c>
      <c r="B784" s="1324"/>
      <c r="C784" s="294">
        <f>(C786)</f>
        <v>37608940</v>
      </c>
      <c r="D784" s="295"/>
      <c r="E784" s="125"/>
      <c r="F784" s="240"/>
      <c r="I784" s="297"/>
    </row>
    <row r="785" spans="1:9" s="296" customFormat="1" ht="13.5" customHeight="1" x14ac:dyDescent="0.25">
      <c r="A785" s="298" t="s">
        <v>790</v>
      </c>
      <c r="B785" s="299" t="s">
        <v>791</v>
      </c>
      <c r="C785" s="125"/>
      <c r="D785" s="128"/>
      <c r="E785" s="125"/>
      <c r="F785" s="240"/>
      <c r="I785" s="297"/>
    </row>
    <row r="786" spans="1:9" s="296" customFormat="1" ht="13.5" customHeight="1" x14ac:dyDescent="0.25">
      <c r="A786" s="783" t="s">
        <v>830</v>
      </c>
      <c r="B786" s="27" t="s">
        <v>831</v>
      </c>
      <c r="C786" s="125">
        <v>37608940</v>
      </c>
      <c r="D786" s="128"/>
      <c r="E786" s="125"/>
      <c r="F786" s="240"/>
      <c r="I786" s="297"/>
    </row>
    <row r="787" spans="1:9" s="296" customFormat="1" ht="13.5" customHeight="1" x14ac:dyDescent="0.25">
      <c r="A787" s="783"/>
      <c r="B787" s="373"/>
      <c r="C787" s="125"/>
      <c r="D787" s="128"/>
      <c r="E787" s="125"/>
      <c r="F787" s="240"/>
      <c r="I787" s="297"/>
    </row>
    <row r="788" spans="1:9" s="296" customFormat="1" ht="13.5" customHeight="1" thickBot="1" x14ac:dyDescent="0.3">
      <c r="A788" s="783"/>
      <c r="B788" s="373"/>
      <c r="C788" s="125"/>
      <c r="D788" s="128"/>
      <c r="E788" s="125"/>
      <c r="F788" s="240"/>
      <c r="I788" s="297"/>
    </row>
    <row r="789" spans="1:9" s="296" customFormat="1" ht="13.5" customHeight="1" x14ac:dyDescent="0.25">
      <c r="A789" s="1331" t="s">
        <v>1014</v>
      </c>
      <c r="B789" s="1331"/>
      <c r="C789" s="1332"/>
      <c r="D789" s="13" t="s">
        <v>1</v>
      </c>
      <c r="E789" s="901">
        <v>1322</v>
      </c>
      <c r="F789" s="240"/>
      <c r="I789" s="297"/>
    </row>
    <row r="790" spans="1:9" s="296" customFormat="1" ht="13.5" customHeight="1" thickBot="1" x14ac:dyDescent="0.3">
      <c r="A790" s="1334"/>
      <c r="B790" s="1334"/>
      <c r="C790" s="1335"/>
      <c r="D790" s="18"/>
      <c r="E790" s="904"/>
      <c r="F790" s="240"/>
      <c r="I790" s="297"/>
    </row>
    <row r="791" spans="1:9" s="296" customFormat="1" ht="13.5" customHeight="1" x14ac:dyDescent="0.25">
      <c r="A791" s="769" t="s">
        <v>487</v>
      </c>
      <c r="B791" s="770"/>
      <c r="C791" s="870"/>
      <c r="D791" s="906"/>
      <c r="E791" s="907"/>
      <c r="F791" s="240"/>
      <c r="I791" s="297"/>
    </row>
    <row r="792" spans="1:9" s="296" customFormat="1" ht="13.5" customHeight="1" x14ac:dyDescent="0.25">
      <c r="A792" s="774" t="s">
        <v>1102</v>
      </c>
      <c r="B792" s="373"/>
      <c r="C792" s="125"/>
      <c r="D792" s="786"/>
      <c r="E792" s="818"/>
      <c r="F792" s="240"/>
      <c r="I792" s="297"/>
    </row>
    <row r="793" spans="1:9" s="296" customFormat="1" ht="13.5" customHeight="1" x14ac:dyDescent="0.25">
      <c r="A793" s="774" t="s">
        <v>3</v>
      </c>
      <c r="B793" s="373"/>
      <c r="C793" s="125"/>
      <c r="D793" s="786"/>
      <c r="E793" s="818"/>
      <c r="F793" s="240"/>
      <c r="I793" s="297"/>
    </row>
    <row r="794" spans="1:9" s="296" customFormat="1" ht="13.5" customHeight="1" thickBot="1" x14ac:dyDescent="0.3">
      <c r="A794" s="776" t="s">
        <v>1105</v>
      </c>
      <c r="B794" s="777"/>
      <c r="C794" s="871"/>
      <c r="D794" s="908"/>
      <c r="E794" s="909"/>
      <c r="F794" s="240"/>
      <c r="I794" s="297"/>
    </row>
    <row r="795" spans="1:9" s="296" customFormat="1" ht="13.5" customHeight="1" thickBot="1" x14ac:dyDescent="0.3">
      <c r="A795" s="34" t="s">
        <v>785</v>
      </c>
      <c r="B795" s="35"/>
      <c r="C795" s="36"/>
      <c r="D795" s="819"/>
      <c r="E795" s="37">
        <f>(C797)</f>
        <v>11748605</v>
      </c>
      <c r="F795" s="240"/>
      <c r="I795" s="297"/>
    </row>
    <row r="796" spans="1:9" s="296" customFormat="1" ht="13.5" customHeight="1" thickBot="1" x14ac:dyDescent="0.3">
      <c r="A796" s="27"/>
      <c r="B796" s="27"/>
      <c r="C796" s="125"/>
      <c r="D796" s="128"/>
      <c r="E796" s="125"/>
      <c r="F796" s="240"/>
      <c r="I796" s="297"/>
    </row>
    <row r="797" spans="1:9" s="296" customFormat="1" ht="13.5" customHeight="1" thickBot="1" x14ac:dyDescent="0.3">
      <c r="A797" s="1323" t="s">
        <v>313</v>
      </c>
      <c r="B797" s="1324"/>
      <c r="C797" s="294">
        <f>(C799)</f>
        <v>11748605</v>
      </c>
      <c r="D797" s="295"/>
      <c r="E797" s="125"/>
      <c r="F797" s="240"/>
      <c r="I797" s="297"/>
    </row>
    <row r="798" spans="1:9" s="296" customFormat="1" ht="13.5" customHeight="1" x14ac:dyDescent="0.25">
      <c r="A798" s="298" t="s">
        <v>790</v>
      </c>
      <c r="B798" s="299" t="s">
        <v>791</v>
      </c>
      <c r="C798" s="125"/>
      <c r="D798" s="128"/>
      <c r="E798" s="125"/>
      <c r="F798" s="240"/>
      <c r="I798" s="297"/>
    </row>
    <row r="799" spans="1:9" s="296" customFormat="1" ht="13.5" customHeight="1" x14ac:dyDescent="0.25">
      <c r="A799" s="783" t="s">
        <v>830</v>
      </c>
      <c r="B799" s="27" t="s">
        <v>831</v>
      </c>
      <c r="C799" s="125">
        <v>11748605</v>
      </c>
      <c r="D799" s="128"/>
      <c r="E799" s="125"/>
      <c r="F799" s="240"/>
      <c r="I799" s="297"/>
    </row>
    <row r="800" spans="1:9" s="296" customFormat="1" ht="13.5" customHeight="1" thickBot="1" x14ac:dyDescent="0.3">
      <c r="A800" s="783"/>
      <c r="B800" s="373"/>
      <c r="C800" s="125"/>
      <c r="D800" s="128"/>
      <c r="E800" s="125"/>
      <c r="F800" s="240"/>
      <c r="I800" s="297"/>
    </row>
    <row r="801" spans="1:9" s="296" customFormat="1" ht="13.5" customHeight="1" x14ac:dyDescent="0.25">
      <c r="A801" s="1331" t="s">
        <v>1015</v>
      </c>
      <c r="B801" s="1331"/>
      <c r="C801" s="1332"/>
      <c r="D801" s="13" t="s">
        <v>1</v>
      </c>
      <c r="E801" s="901">
        <v>1323</v>
      </c>
      <c r="F801" s="240"/>
      <c r="I801" s="297"/>
    </row>
    <row r="802" spans="1:9" s="296" customFormat="1" ht="13.5" customHeight="1" thickBot="1" x14ac:dyDescent="0.3">
      <c r="A802" s="1361"/>
      <c r="B802" s="1361"/>
      <c r="C802" s="1362"/>
      <c r="D802" s="99"/>
      <c r="E802" s="902"/>
      <c r="F802" s="240"/>
      <c r="I802" s="297"/>
    </row>
    <row r="803" spans="1:9" s="296" customFormat="1" ht="13.5" customHeight="1" x14ac:dyDescent="0.25">
      <c r="A803" s="769" t="s">
        <v>487</v>
      </c>
      <c r="B803" s="770"/>
      <c r="C803" s="870"/>
      <c r="D803" s="906"/>
      <c r="E803" s="907"/>
      <c r="F803" s="240"/>
      <c r="I803" s="297"/>
    </row>
    <row r="804" spans="1:9" s="296" customFormat="1" ht="13.5" customHeight="1" x14ac:dyDescent="0.25">
      <c r="A804" s="774" t="s">
        <v>1102</v>
      </c>
      <c r="B804" s="373"/>
      <c r="C804" s="125"/>
      <c r="D804" s="786"/>
      <c r="E804" s="818"/>
      <c r="F804" s="240"/>
      <c r="I804" s="297"/>
    </row>
    <row r="805" spans="1:9" s="296" customFormat="1" ht="13.5" customHeight="1" x14ac:dyDescent="0.25">
      <c r="A805" s="774" t="s">
        <v>3</v>
      </c>
      <c r="B805" s="373"/>
      <c r="C805" s="125"/>
      <c r="D805" s="786"/>
      <c r="E805" s="818"/>
      <c r="F805" s="240"/>
      <c r="I805" s="297"/>
    </row>
    <row r="806" spans="1:9" s="296" customFormat="1" ht="13.5" customHeight="1" thickBot="1" x14ac:dyDescent="0.3">
      <c r="A806" s="776" t="s">
        <v>1105</v>
      </c>
      <c r="B806" s="777"/>
      <c r="C806" s="871"/>
      <c r="D806" s="908"/>
      <c r="E806" s="909"/>
      <c r="F806" s="240"/>
      <c r="I806" s="297"/>
    </row>
    <row r="807" spans="1:9" s="296" customFormat="1" ht="13.5" customHeight="1" thickBot="1" x14ac:dyDescent="0.3">
      <c r="A807" s="34" t="s">
        <v>785</v>
      </c>
      <c r="B807" s="35"/>
      <c r="C807" s="36"/>
      <c r="D807" s="819"/>
      <c r="E807" s="37">
        <f>(C809)</f>
        <v>21488801</v>
      </c>
      <c r="F807" s="240"/>
      <c r="I807" s="297"/>
    </row>
    <row r="808" spans="1:9" s="296" customFormat="1" ht="13.5" customHeight="1" thickBot="1" x14ac:dyDescent="0.3">
      <c r="A808" s="27"/>
      <c r="B808" s="27"/>
      <c r="C808" s="125"/>
      <c r="D808" s="128"/>
      <c r="E808" s="125"/>
      <c r="F808" s="240"/>
      <c r="I808" s="297"/>
    </row>
    <row r="809" spans="1:9" s="296" customFormat="1" ht="13.5" customHeight="1" thickBot="1" x14ac:dyDescent="0.3">
      <c r="A809" s="1323" t="s">
        <v>313</v>
      </c>
      <c r="B809" s="1324"/>
      <c r="C809" s="294">
        <f>(C811)</f>
        <v>21488801</v>
      </c>
      <c r="D809" s="295"/>
      <c r="E809" s="125"/>
      <c r="F809" s="240"/>
      <c r="I809" s="297"/>
    </row>
    <row r="810" spans="1:9" s="296" customFormat="1" ht="13.5" customHeight="1" x14ac:dyDescent="0.25">
      <c r="A810" s="298" t="s">
        <v>790</v>
      </c>
      <c r="B810" s="299" t="s">
        <v>791</v>
      </c>
      <c r="C810" s="125"/>
      <c r="D810" s="128"/>
      <c r="E810" s="125"/>
      <c r="F810" s="240"/>
      <c r="I810" s="297"/>
    </row>
    <row r="811" spans="1:9" s="296" customFormat="1" ht="13.5" customHeight="1" x14ac:dyDescent="0.25">
      <c r="A811" s="783" t="s">
        <v>830</v>
      </c>
      <c r="B811" s="27" t="s">
        <v>831</v>
      </c>
      <c r="C811" s="125">
        <v>21488801</v>
      </c>
      <c r="D811" s="128"/>
      <c r="E811" s="125"/>
      <c r="F811" s="240"/>
      <c r="I811" s="297"/>
    </row>
    <row r="812" spans="1:9" s="296" customFormat="1" ht="13.5" customHeight="1" thickBot="1" x14ac:dyDescent="0.3">
      <c r="A812" s="783"/>
      <c r="B812" s="373"/>
      <c r="C812" s="125"/>
      <c r="D812" s="128"/>
      <c r="E812" s="125"/>
      <c r="F812" s="240"/>
      <c r="I812" s="297"/>
    </row>
    <row r="813" spans="1:9" s="296" customFormat="1" ht="13.5" customHeight="1" x14ac:dyDescent="0.25">
      <c r="A813" s="1330" t="s">
        <v>1016</v>
      </c>
      <c r="B813" s="1331"/>
      <c r="C813" s="1332"/>
      <c r="D813" s="13" t="s">
        <v>1</v>
      </c>
      <c r="E813" s="901">
        <v>1324</v>
      </c>
      <c r="F813" s="240"/>
      <c r="I813" s="297"/>
    </row>
    <row r="814" spans="1:9" s="296" customFormat="1" ht="13.5" customHeight="1" thickBot="1" x14ac:dyDescent="0.3">
      <c r="A814" s="1333"/>
      <c r="B814" s="1334"/>
      <c r="C814" s="1335"/>
      <c r="D814" s="18"/>
      <c r="E814" s="904"/>
      <c r="F814" s="240"/>
      <c r="I814" s="297"/>
    </row>
    <row r="815" spans="1:9" s="296" customFormat="1" ht="13.5" customHeight="1" x14ac:dyDescent="0.25">
      <c r="A815" s="774" t="s">
        <v>487</v>
      </c>
      <c r="B815" s="373"/>
      <c r="C815" s="125"/>
      <c r="D815" s="786"/>
      <c r="E815" s="818"/>
      <c r="F815" s="240"/>
      <c r="I815" s="297"/>
    </row>
    <row r="816" spans="1:9" s="296" customFormat="1" ht="13.5" customHeight="1" x14ac:dyDescent="0.25">
      <c r="A816" s="774" t="s">
        <v>1102</v>
      </c>
      <c r="B816" s="373"/>
      <c r="C816" s="125"/>
      <c r="D816" s="786"/>
      <c r="E816" s="818"/>
      <c r="F816" s="240"/>
      <c r="I816" s="297"/>
    </row>
    <row r="817" spans="1:9" s="296" customFormat="1" ht="13.5" customHeight="1" x14ac:dyDescent="0.25">
      <c r="A817" s="774" t="s">
        <v>3</v>
      </c>
      <c r="B817" s="373"/>
      <c r="C817" s="125"/>
      <c r="D817" s="786"/>
      <c r="E817" s="818"/>
      <c r="F817" s="240"/>
      <c r="I817" s="297"/>
    </row>
    <row r="818" spans="1:9" s="296" customFormat="1" ht="13.5" customHeight="1" thickBot="1" x14ac:dyDescent="0.3">
      <c r="A818" s="774" t="s">
        <v>311</v>
      </c>
      <c r="B818" s="373"/>
      <c r="C818" s="871"/>
      <c r="D818" s="786"/>
      <c r="E818" s="818"/>
      <c r="F818" s="240"/>
      <c r="I818" s="297"/>
    </row>
    <row r="819" spans="1:9" s="296" customFormat="1" ht="13.5" customHeight="1" thickBot="1" x14ac:dyDescent="0.3">
      <c r="A819" s="34" t="s">
        <v>785</v>
      </c>
      <c r="B819" s="35"/>
      <c r="C819" s="36"/>
      <c r="D819" s="819"/>
      <c r="E819" s="37">
        <f>(C821)</f>
        <v>90420775</v>
      </c>
      <c r="F819" s="240"/>
      <c r="I819" s="297"/>
    </row>
    <row r="820" spans="1:9" s="296" customFormat="1" ht="13.5" customHeight="1" thickBot="1" x14ac:dyDescent="0.3">
      <c r="A820" s="27"/>
      <c r="B820" s="27"/>
      <c r="C820" s="125"/>
      <c r="D820" s="128"/>
      <c r="E820" s="125"/>
      <c r="F820" s="240"/>
      <c r="I820" s="297"/>
    </row>
    <row r="821" spans="1:9" s="296" customFormat="1" ht="13.5" customHeight="1" thickBot="1" x14ac:dyDescent="0.3">
      <c r="A821" s="1323" t="s">
        <v>313</v>
      </c>
      <c r="B821" s="1324"/>
      <c r="C821" s="294">
        <f>(C823)</f>
        <v>90420775</v>
      </c>
      <c r="D821" s="295"/>
      <c r="E821" s="125"/>
      <c r="F821" s="240"/>
      <c r="I821" s="297"/>
    </row>
    <row r="822" spans="1:9" s="296" customFormat="1" ht="13.5" customHeight="1" x14ac:dyDescent="0.25">
      <c r="A822" s="298" t="s">
        <v>314</v>
      </c>
      <c r="B822" s="299" t="s">
        <v>315</v>
      </c>
      <c r="C822" s="125"/>
      <c r="D822" s="128"/>
      <c r="E822" s="125"/>
      <c r="F822" s="240"/>
      <c r="I822" s="297"/>
    </row>
    <row r="823" spans="1:9" s="296" customFormat="1" ht="13.5" customHeight="1" x14ac:dyDescent="0.25">
      <c r="A823" s="27" t="s">
        <v>826</v>
      </c>
      <c r="B823" s="81" t="s">
        <v>827</v>
      </c>
      <c r="C823" s="899">
        <v>90420775</v>
      </c>
      <c r="D823" s="128"/>
      <c r="E823" s="125"/>
      <c r="F823" s="240"/>
      <c r="I823" s="297"/>
    </row>
    <row r="824" spans="1:9" s="296" customFormat="1" ht="13.5" customHeight="1" thickBot="1" x14ac:dyDescent="0.3">
      <c r="A824" s="27"/>
      <c r="B824" s="81"/>
      <c r="C824" s="899"/>
      <c r="D824" s="128"/>
      <c r="E824" s="125"/>
      <c r="F824" s="240"/>
      <c r="I824" s="297"/>
    </row>
    <row r="825" spans="1:9" s="296" customFormat="1" ht="13.5" customHeight="1" x14ac:dyDescent="0.25">
      <c r="A825" s="1330" t="s">
        <v>1023</v>
      </c>
      <c r="B825" s="1331"/>
      <c r="C825" s="1332"/>
      <c r="D825" s="13" t="s">
        <v>1</v>
      </c>
      <c r="E825" s="282">
        <v>1325</v>
      </c>
      <c r="F825" s="240"/>
      <c r="I825" s="297"/>
    </row>
    <row r="826" spans="1:9" s="296" customFormat="1" ht="13.5" customHeight="1" thickBot="1" x14ac:dyDescent="0.3">
      <c r="A826" s="1333"/>
      <c r="B826" s="1334"/>
      <c r="C826" s="1335"/>
      <c r="D826" s="18"/>
      <c r="E826" s="284"/>
      <c r="F826" s="240"/>
      <c r="I826" s="297"/>
    </row>
    <row r="827" spans="1:9" s="296" customFormat="1" ht="13.5" customHeight="1" x14ac:dyDescent="0.25">
      <c r="A827" s="774" t="s">
        <v>487</v>
      </c>
      <c r="B827" s="373"/>
      <c r="C827" s="125"/>
      <c r="D827" s="786"/>
      <c r="E827" s="818"/>
      <c r="F827" s="240"/>
      <c r="I827" s="297"/>
    </row>
    <row r="828" spans="1:9" s="296" customFormat="1" ht="13.5" customHeight="1" x14ac:dyDescent="0.25">
      <c r="A828" s="774" t="s">
        <v>1102</v>
      </c>
      <c r="B828" s="373"/>
      <c r="C828" s="125"/>
      <c r="D828" s="786"/>
      <c r="E828" s="818"/>
      <c r="F828" s="240"/>
      <c r="I828" s="297"/>
    </row>
    <row r="829" spans="1:9" s="296" customFormat="1" ht="13.5" customHeight="1" x14ac:dyDescent="0.25">
      <c r="A829" s="774" t="s">
        <v>3</v>
      </c>
      <c r="B829" s="373"/>
      <c r="C829" s="125"/>
      <c r="D829" s="786"/>
      <c r="E829" s="818"/>
      <c r="F829" s="240"/>
      <c r="I829" s="297"/>
    </row>
    <row r="830" spans="1:9" s="296" customFormat="1" ht="13.5" customHeight="1" thickBot="1" x14ac:dyDescent="0.3">
      <c r="A830" s="774" t="s">
        <v>311</v>
      </c>
      <c r="B830" s="373"/>
      <c r="C830" s="871"/>
      <c r="D830" s="786"/>
      <c r="E830" s="818"/>
      <c r="F830" s="240"/>
      <c r="I830" s="297"/>
    </row>
    <row r="831" spans="1:9" s="296" customFormat="1" ht="13.5" customHeight="1" thickBot="1" x14ac:dyDescent="0.3">
      <c r="A831" s="34" t="s">
        <v>785</v>
      </c>
      <c r="B831" s="35"/>
      <c r="C831" s="36"/>
      <c r="D831" s="819"/>
      <c r="E831" s="37">
        <f>(C833)</f>
        <v>170000000</v>
      </c>
      <c r="F831" s="240"/>
      <c r="I831" s="297"/>
    </row>
    <row r="832" spans="1:9" s="296" customFormat="1" ht="13.5" customHeight="1" thickBot="1" x14ac:dyDescent="0.3">
      <c r="A832" s="27"/>
      <c r="B832" s="27"/>
      <c r="C832" s="125"/>
      <c r="D832" s="128"/>
      <c r="E832" s="125"/>
      <c r="F832" s="240"/>
      <c r="I832" s="297"/>
    </row>
    <row r="833" spans="1:9" s="296" customFormat="1" ht="13.5" customHeight="1" thickBot="1" x14ac:dyDescent="0.3">
      <c r="A833" s="1323" t="s">
        <v>313</v>
      </c>
      <c r="B833" s="1324"/>
      <c r="C833" s="294">
        <f>(C835+C775+C776)</f>
        <v>170000000</v>
      </c>
      <c r="D833" s="295"/>
      <c r="E833" s="125"/>
      <c r="F833" s="240"/>
      <c r="I833" s="297"/>
    </row>
    <row r="834" spans="1:9" s="296" customFormat="1" ht="13.5" customHeight="1" x14ac:dyDescent="0.25">
      <c r="A834" s="68" t="s">
        <v>249</v>
      </c>
      <c r="B834" s="46" t="s">
        <v>250</v>
      </c>
      <c r="C834" s="125"/>
      <c r="D834" s="128"/>
      <c r="E834" s="125"/>
      <c r="F834" s="240"/>
      <c r="I834" s="297"/>
    </row>
    <row r="835" spans="1:9" s="296" customFormat="1" ht="13.5" customHeight="1" x14ac:dyDescent="0.25">
      <c r="A835" s="27" t="s">
        <v>383</v>
      </c>
      <c r="B835" s="81" t="s">
        <v>384</v>
      </c>
      <c r="C835" s="899">
        <v>170000000</v>
      </c>
      <c r="D835" s="128"/>
      <c r="E835" s="125"/>
      <c r="F835" s="240"/>
      <c r="I835" s="297"/>
    </row>
    <row r="836" spans="1:9" s="296" customFormat="1" ht="13.5" customHeight="1" thickBot="1" x14ac:dyDescent="0.3">
      <c r="A836" s="373"/>
      <c r="B836" s="373"/>
      <c r="C836" s="898"/>
      <c r="D836" s="128"/>
      <c r="E836" s="125"/>
      <c r="F836" s="240"/>
      <c r="I836" s="297"/>
    </row>
    <row r="837" spans="1:9" s="296" customFormat="1" ht="13.5" customHeight="1" x14ac:dyDescent="0.25">
      <c r="A837" s="10" t="s">
        <v>1024</v>
      </c>
      <c r="B837" s="11"/>
      <c r="C837" s="12"/>
      <c r="D837" s="13" t="s">
        <v>1</v>
      </c>
      <c r="E837" s="901">
        <v>1326</v>
      </c>
      <c r="F837" s="240"/>
      <c r="I837" s="297"/>
    </row>
    <row r="838" spans="1:9" s="296" customFormat="1" ht="13.5" customHeight="1" thickBot="1" x14ac:dyDescent="0.3">
      <c r="A838" s="15"/>
      <c r="B838" s="16"/>
      <c r="C838" s="17"/>
      <c r="D838" s="18"/>
      <c r="E838" s="904"/>
      <c r="F838" s="240"/>
      <c r="I838" s="297"/>
    </row>
    <row r="839" spans="1:9" s="296" customFormat="1" ht="13.5" customHeight="1" x14ac:dyDescent="0.25">
      <c r="A839" s="774" t="s">
        <v>487</v>
      </c>
      <c r="B839" s="373"/>
      <c r="C839" s="125"/>
      <c r="D839" s="786"/>
      <c r="E839" s="818"/>
      <c r="F839" s="240"/>
      <c r="I839" s="297"/>
    </row>
    <row r="840" spans="1:9" s="296" customFormat="1" ht="13.5" customHeight="1" x14ac:dyDescent="0.25">
      <c r="A840" s="774" t="s">
        <v>1102</v>
      </c>
      <c r="B840" s="373"/>
      <c r="C840" s="125"/>
      <c r="D840" s="786"/>
      <c r="E840" s="818"/>
      <c r="F840" s="240"/>
      <c r="I840" s="297"/>
    </row>
    <row r="841" spans="1:9" s="296" customFormat="1" ht="13.5" customHeight="1" x14ac:dyDescent="0.25">
      <c r="A841" s="774" t="s">
        <v>3</v>
      </c>
      <c r="B841" s="373"/>
      <c r="C841" s="125"/>
      <c r="D841" s="786"/>
      <c r="E841" s="818"/>
      <c r="F841" s="240"/>
      <c r="I841" s="297"/>
    </row>
    <row r="842" spans="1:9" s="296" customFormat="1" ht="13.5" customHeight="1" thickBot="1" x14ac:dyDescent="0.3">
      <c r="A842" s="774" t="s">
        <v>311</v>
      </c>
      <c r="B842" s="373"/>
      <c r="C842" s="871"/>
      <c r="D842" s="786"/>
      <c r="E842" s="818"/>
      <c r="F842" s="240"/>
      <c r="I842" s="297"/>
    </row>
    <row r="843" spans="1:9" s="296" customFormat="1" ht="13.5" customHeight="1" thickBot="1" x14ac:dyDescent="0.3">
      <c r="A843" s="34" t="s">
        <v>785</v>
      </c>
      <c r="B843" s="35"/>
      <c r="C843" s="36"/>
      <c r="D843" s="819"/>
      <c r="E843" s="37">
        <f>(C845)</f>
        <v>1750600</v>
      </c>
      <c r="F843" s="240"/>
      <c r="I843" s="297"/>
    </row>
    <row r="844" spans="1:9" s="296" customFormat="1" ht="13.5" customHeight="1" thickBot="1" x14ac:dyDescent="0.3">
      <c r="A844" s="27"/>
      <c r="B844" s="27"/>
      <c r="C844" s="125"/>
      <c r="D844" s="128"/>
      <c r="E844" s="125"/>
      <c r="F844" s="240"/>
      <c r="I844" s="297"/>
    </row>
    <row r="845" spans="1:9" s="296" customFormat="1" ht="13.5" customHeight="1" thickBot="1" x14ac:dyDescent="0.3">
      <c r="A845" s="1323" t="s">
        <v>313</v>
      </c>
      <c r="B845" s="1324"/>
      <c r="C845" s="294">
        <f>(C847)</f>
        <v>1750600</v>
      </c>
      <c r="D845" s="295"/>
      <c r="E845" s="125"/>
      <c r="F845" s="240"/>
      <c r="I845" s="297"/>
    </row>
    <row r="846" spans="1:9" s="296" customFormat="1" ht="13.5" customHeight="1" x14ac:dyDescent="0.25">
      <c r="A846" s="298" t="s">
        <v>314</v>
      </c>
      <c r="B846" s="299" t="s">
        <v>315</v>
      </c>
      <c r="C846" s="125"/>
      <c r="D846" s="128"/>
      <c r="E846" s="125"/>
      <c r="F846" s="240"/>
      <c r="I846" s="297"/>
    </row>
    <row r="847" spans="1:9" s="296" customFormat="1" ht="13.5" customHeight="1" x14ac:dyDescent="0.25">
      <c r="A847" s="27" t="s">
        <v>835</v>
      </c>
      <c r="B847" s="81" t="s">
        <v>836</v>
      </c>
      <c r="C847" s="899">
        <v>1750600</v>
      </c>
      <c r="D847" s="128"/>
      <c r="E847" s="125"/>
      <c r="F847" s="240"/>
      <c r="I847" s="297"/>
    </row>
    <row r="848" spans="1:9" s="296" customFormat="1" ht="13.5" customHeight="1" thickBot="1" x14ac:dyDescent="0.3">
      <c r="A848" s="27"/>
      <c r="B848" s="81"/>
      <c r="C848" s="899"/>
      <c r="D848" s="128"/>
      <c r="E848" s="125"/>
      <c r="F848" s="240"/>
      <c r="I848" s="297"/>
    </row>
    <row r="849" spans="1:9" s="296" customFormat="1" ht="13.5" customHeight="1" x14ac:dyDescent="0.25">
      <c r="A849" s="10" t="s">
        <v>811</v>
      </c>
      <c r="B849" s="11" t="s">
        <v>837</v>
      </c>
      <c r="C849" s="1134"/>
      <c r="D849" s="13" t="s">
        <v>1</v>
      </c>
      <c r="E849" s="282">
        <v>1327</v>
      </c>
      <c r="F849" s="240"/>
      <c r="I849" s="297"/>
    </row>
    <row r="850" spans="1:9" s="296" customFormat="1" ht="13.5" customHeight="1" thickBot="1" x14ac:dyDescent="0.3">
      <c r="A850" s="15" t="s">
        <v>838</v>
      </c>
      <c r="B850" s="16"/>
      <c r="C850" s="1135"/>
      <c r="D850" s="18"/>
      <c r="E850" s="284"/>
      <c r="F850" s="240"/>
      <c r="I850" s="297"/>
    </row>
    <row r="851" spans="1:9" s="296" customFormat="1" ht="13.5" customHeight="1" x14ac:dyDescent="0.25">
      <c r="A851" s="774" t="s">
        <v>487</v>
      </c>
      <c r="B851" s="373"/>
      <c r="C851" s="125"/>
      <c r="D851" s="786"/>
      <c r="E851" s="818"/>
      <c r="F851" s="240"/>
      <c r="I851" s="297"/>
    </row>
    <row r="852" spans="1:9" s="296" customFormat="1" ht="13.5" customHeight="1" x14ac:dyDescent="0.25">
      <c r="A852" s="774" t="s">
        <v>1102</v>
      </c>
      <c r="B852" s="373"/>
      <c r="C852" s="125"/>
      <c r="D852" s="786"/>
      <c r="E852" s="818"/>
      <c r="F852" s="240"/>
      <c r="I852" s="297"/>
    </row>
    <row r="853" spans="1:9" s="296" customFormat="1" ht="13.5" customHeight="1" x14ac:dyDescent="0.25">
      <c r="A853" s="774" t="s">
        <v>3</v>
      </c>
      <c r="B853" s="373"/>
      <c r="C853" s="125"/>
      <c r="D853" s="786"/>
      <c r="E853" s="818"/>
      <c r="F853" s="240"/>
      <c r="I853" s="297"/>
    </row>
    <row r="854" spans="1:9" s="296" customFormat="1" ht="13.5" customHeight="1" thickBot="1" x14ac:dyDescent="0.3">
      <c r="A854" s="774" t="s">
        <v>311</v>
      </c>
      <c r="B854" s="373"/>
      <c r="C854" s="871"/>
      <c r="D854" s="786"/>
      <c r="E854" s="818"/>
      <c r="F854" s="240"/>
      <c r="I854" s="297"/>
    </row>
    <row r="855" spans="1:9" s="296" customFormat="1" ht="13.5" customHeight="1" thickBot="1" x14ac:dyDescent="0.3">
      <c r="A855" s="34" t="s">
        <v>785</v>
      </c>
      <c r="B855" s="35"/>
      <c r="C855" s="36"/>
      <c r="D855" s="819"/>
      <c r="E855" s="37">
        <f>(C857)</f>
        <v>7800500</v>
      </c>
      <c r="F855" s="240"/>
      <c r="I855" s="297"/>
    </row>
    <row r="856" spans="1:9" s="296" customFormat="1" ht="13.5" customHeight="1" thickBot="1" x14ac:dyDescent="0.3">
      <c r="A856" s="27"/>
      <c r="B856" s="27"/>
      <c r="C856" s="125"/>
      <c r="D856" s="128"/>
      <c r="E856" s="125"/>
      <c r="F856" s="240"/>
      <c r="I856" s="297"/>
    </row>
    <row r="857" spans="1:9" s="296" customFormat="1" ht="13.5" customHeight="1" thickBot="1" x14ac:dyDescent="0.3">
      <c r="A857" s="1323" t="s">
        <v>313</v>
      </c>
      <c r="B857" s="1324"/>
      <c r="C857" s="294">
        <f>(C859)</f>
        <v>7800500</v>
      </c>
      <c r="D857" s="295"/>
      <c r="E857" s="125"/>
      <c r="F857" s="240"/>
      <c r="I857" s="297"/>
    </row>
    <row r="858" spans="1:9" s="296" customFormat="1" ht="13.5" customHeight="1" x14ac:dyDescent="0.25">
      <c r="A858" s="298" t="s">
        <v>314</v>
      </c>
      <c r="B858" s="299" t="s">
        <v>315</v>
      </c>
      <c r="C858" s="125"/>
      <c r="D858" s="128"/>
      <c r="E858" s="125"/>
      <c r="F858" s="240"/>
      <c r="I858" s="297"/>
    </row>
    <row r="859" spans="1:9" s="296" customFormat="1" ht="13.5" customHeight="1" x14ac:dyDescent="0.25">
      <c r="A859" s="27" t="s">
        <v>839</v>
      </c>
      <c r="B859" s="27" t="s">
        <v>840</v>
      </c>
      <c r="C859" s="899">
        <v>7800500</v>
      </c>
      <c r="D859" s="128"/>
      <c r="E859" s="125"/>
      <c r="F859" s="240"/>
      <c r="I859" s="297"/>
    </row>
    <row r="860" spans="1:9" s="296" customFormat="1" ht="13.5" customHeight="1" thickBot="1" x14ac:dyDescent="0.3">
      <c r="A860" s="27"/>
      <c r="B860" s="27"/>
      <c r="C860" s="899"/>
      <c r="D860" s="128"/>
      <c r="E860" s="125"/>
      <c r="F860" s="240"/>
      <c r="I860" s="297"/>
    </row>
    <row r="861" spans="1:9" s="296" customFormat="1" ht="13.5" customHeight="1" x14ac:dyDescent="0.25">
      <c r="A861" s="10" t="s">
        <v>811</v>
      </c>
      <c r="B861" s="11" t="s">
        <v>841</v>
      </c>
      <c r="C861" s="1134"/>
      <c r="D861" s="13" t="s">
        <v>1</v>
      </c>
      <c r="E861" s="282">
        <v>1328</v>
      </c>
      <c r="F861" s="240"/>
      <c r="I861" s="297"/>
    </row>
    <row r="862" spans="1:9" s="296" customFormat="1" ht="13.5" customHeight="1" thickBot="1" x14ac:dyDescent="0.3">
      <c r="A862" s="15" t="s">
        <v>842</v>
      </c>
      <c r="B862" s="16"/>
      <c r="C862" s="1135"/>
      <c r="D862" s="18"/>
      <c r="E862" s="284"/>
      <c r="F862" s="240"/>
      <c r="I862" s="297"/>
    </row>
    <row r="863" spans="1:9" s="296" customFormat="1" ht="13.5" customHeight="1" x14ac:dyDescent="0.25">
      <c r="A863" s="774" t="s">
        <v>487</v>
      </c>
      <c r="B863" s="373"/>
      <c r="C863" s="125"/>
      <c r="D863" s="786"/>
      <c r="E863" s="818"/>
      <c r="F863" s="240"/>
      <c r="I863" s="297"/>
    </row>
    <row r="864" spans="1:9" s="296" customFormat="1" ht="13.5" customHeight="1" x14ac:dyDescent="0.25">
      <c r="A864" s="774" t="s">
        <v>1102</v>
      </c>
      <c r="B864" s="373"/>
      <c r="C864" s="125"/>
      <c r="D864" s="786"/>
      <c r="E864" s="818"/>
      <c r="F864" s="240"/>
      <c r="I864" s="297"/>
    </row>
    <row r="865" spans="1:9" s="296" customFormat="1" ht="13.5" customHeight="1" x14ac:dyDescent="0.25">
      <c r="A865" s="774" t="s">
        <v>3</v>
      </c>
      <c r="B865" s="373"/>
      <c r="C865" s="125"/>
      <c r="D865" s="786"/>
      <c r="E865" s="818"/>
      <c r="F865" s="240"/>
      <c r="I865" s="297"/>
    </row>
    <row r="866" spans="1:9" s="296" customFormat="1" ht="13.5" customHeight="1" thickBot="1" x14ac:dyDescent="0.3">
      <c r="A866" s="774" t="s">
        <v>311</v>
      </c>
      <c r="B866" s="373"/>
      <c r="C866" s="871"/>
      <c r="D866" s="786"/>
      <c r="E866" s="818"/>
      <c r="F866" s="240"/>
      <c r="I866" s="297"/>
    </row>
    <row r="867" spans="1:9" s="296" customFormat="1" ht="13.5" customHeight="1" thickBot="1" x14ac:dyDescent="0.3">
      <c r="A867" s="34" t="s">
        <v>785</v>
      </c>
      <c r="B867" s="35"/>
      <c r="C867" s="36"/>
      <c r="D867" s="819"/>
      <c r="E867" s="37">
        <f>(C869)</f>
        <v>1517940</v>
      </c>
      <c r="F867" s="240"/>
      <c r="I867" s="297"/>
    </row>
    <row r="868" spans="1:9" s="296" customFormat="1" ht="13.5" customHeight="1" thickBot="1" x14ac:dyDescent="0.3">
      <c r="A868" s="27"/>
      <c r="B868" s="27"/>
      <c r="C868" s="125"/>
      <c r="D868" s="128"/>
      <c r="E868" s="125"/>
      <c r="F868" s="240"/>
      <c r="I868" s="297"/>
    </row>
    <row r="869" spans="1:9" s="296" customFormat="1" ht="13.5" customHeight="1" thickBot="1" x14ac:dyDescent="0.3">
      <c r="A869" s="1323" t="s">
        <v>313</v>
      </c>
      <c r="B869" s="1324"/>
      <c r="C869" s="294">
        <f>(C871)</f>
        <v>1517940</v>
      </c>
      <c r="D869" s="295"/>
      <c r="E869" s="125"/>
      <c r="F869" s="240"/>
      <c r="I869" s="297"/>
    </row>
    <row r="870" spans="1:9" s="296" customFormat="1" ht="13.5" customHeight="1" x14ac:dyDescent="0.25">
      <c r="A870" s="298" t="s">
        <v>314</v>
      </c>
      <c r="B870" s="299" t="s">
        <v>315</v>
      </c>
      <c r="C870" s="125"/>
      <c r="D870" s="128"/>
      <c r="E870" s="125"/>
      <c r="F870" s="240"/>
      <c r="I870" s="297"/>
    </row>
    <row r="871" spans="1:9" s="296" customFormat="1" ht="13.5" customHeight="1" x14ac:dyDescent="0.25">
      <c r="A871" s="27" t="s">
        <v>843</v>
      </c>
      <c r="B871" s="81" t="s">
        <v>844</v>
      </c>
      <c r="C871" s="898">
        <v>1517940</v>
      </c>
      <c r="D871" s="128"/>
      <c r="E871" s="125"/>
      <c r="F871" s="240"/>
      <c r="I871" s="297"/>
    </row>
    <row r="872" spans="1:9" s="296" customFormat="1" ht="13.5" customHeight="1" thickBot="1" x14ac:dyDescent="0.3">
      <c r="A872" s="783"/>
      <c r="B872" s="373"/>
      <c r="C872" s="125"/>
      <c r="D872" s="128"/>
      <c r="E872" s="125"/>
      <c r="F872" s="240"/>
      <c r="I872" s="297"/>
    </row>
    <row r="873" spans="1:9" s="296" customFormat="1" ht="13.5" customHeight="1" x14ac:dyDescent="0.25">
      <c r="A873" s="10" t="s">
        <v>811</v>
      </c>
      <c r="B873" s="11" t="s">
        <v>1025</v>
      </c>
      <c r="C873" s="1134"/>
      <c r="D873" s="13" t="s">
        <v>509</v>
      </c>
      <c r="E873" s="901">
        <v>1329</v>
      </c>
      <c r="F873" s="240"/>
      <c r="I873" s="297"/>
    </row>
    <row r="874" spans="1:9" s="296" customFormat="1" ht="13.5" customHeight="1" thickBot="1" x14ac:dyDescent="0.35">
      <c r="A874" s="306"/>
      <c r="B874" s="307"/>
      <c r="C874" s="1135"/>
      <c r="D874" s="18"/>
      <c r="E874" s="904"/>
      <c r="F874" s="240"/>
      <c r="I874" s="297"/>
    </row>
    <row r="875" spans="1:9" s="296" customFormat="1" ht="13.5" customHeight="1" x14ac:dyDescent="0.25">
      <c r="A875" s="774" t="s">
        <v>832</v>
      </c>
      <c r="B875" s="373"/>
      <c r="C875" s="125"/>
      <c r="D875" s="786"/>
      <c r="E875" s="818"/>
      <c r="F875" s="240"/>
      <c r="I875" s="297"/>
    </row>
    <row r="876" spans="1:9" s="296" customFormat="1" ht="13.5" customHeight="1" x14ac:dyDescent="0.25">
      <c r="A876" s="774" t="s">
        <v>1102</v>
      </c>
      <c r="B876" s="373"/>
      <c r="C876" s="125"/>
      <c r="D876" s="786"/>
      <c r="E876" s="818"/>
      <c r="F876" s="240"/>
      <c r="I876" s="297"/>
    </row>
    <row r="877" spans="1:9" s="296" customFormat="1" ht="13.5" customHeight="1" x14ac:dyDescent="0.25">
      <c r="A877" s="774" t="s">
        <v>3</v>
      </c>
      <c r="B877" s="373"/>
      <c r="C877" s="125"/>
      <c r="D877" s="786"/>
      <c r="E877" s="818"/>
      <c r="F877" s="240"/>
      <c r="I877" s="297"/>
    </row>
    <row r="878" spans="1:9" s="296" customFormat="1" ht="13.5" customHeight="1" thickBot="1" x14ac:dyDescent="0.3">
      <c r="A878" s="774" t="s">
        <v>311</v>
      </c>
      <c r="B878" s="373"/>
      <c r="C878" s="871"/>
      <c r="D878" s="786"/>
      <c r="E878" s="818"/>
      <c r="F878" s="240"/>
      <c r="I878" s="297"/>
    </row>
    <row r="879" spans="1:9" s="296" customFormat="1" ht="13.5" customHeight="1" thickBot="1" x14ac:dyDescent="0.3">
      <c r="A879" s="34" t="s">
        <v>785</v>
      </c>
      <c r="B879" s="35"/>
      <c r="C879" s="36"/>
      <c r="D879" s="819"/>
      <c r="E879" s="37">
        <f>(C881)</f>
        <v>18000000</v>
      </c>
      <c r="F879" s="240"/>
      <c r="I879" s="297"/>
    </row>
    <row r="880" spans="1:9" s="296" customFormat="1" ht="13.5" customHeight="1" thickBot="1" x14ac:dyDescent="0.3">
      <c r="A880" s="27"/>
      <c r="B880" s="27"/>
      <c r="C880" s="125"/>
      <c r="D880" s="128"/>
      <c r="E880" s="125"/>
      <c r="F880" s="240"/>
      <c r="I880" s="297"/>
    </row>
    <row r="881" spans="1:9" s="296" customFormat="1" ht="13.5" customHeight="1" thickBot="1" x14ac:dyDescent="0.3">
      <c r="A881" s="1323" t="s">
        <v>313</v>
      </c>
      <c r="B881" s="1324"/>
      <c r="C881" s="294">
        <f>(C883)</f>
        <v>18000000</v>
      </c>
      <c r="D881" s="295"/>
      <c r="E881" s="125"/>
      <c r="F881" s="240"/>
      <c r="I881" s="297"/>
    </row>
    <row r="882" spans="1:9" s="296" customFormat="1" ht="13.5" customHeight="1" x14ac:dyDescent="0.25">
      <c r="A882" s="298" t="s">
        <v>790</v>
      </c>
      <c r="B882" s="299" t="s">
        <v>791</v>
      </c>
      <c r="C882" s="125"/>
      <c r="D882" s="128"/>
      <c r="E882" s="125"/>
      <c r="F882" s="240"/>
      <c r="I882" s="297"/>
    </row>
    <row r="883" spans="1:9" s="296" customFormat="1" ht="13.5" customHeight="1" x14ac:dyDescent="0.25">
      <c r="A883" s="783" t="s">
        <v>833</v>
      </c>
      <c r="B883" s="373" t="s">
        <v>834</v>
      </c>
      <c r="C883" s="125">
        <v>18000000</v>
      </c>
      <c r="D883" s="128"/>
      <c r="E883" s="125"/>
      <c r="F883" s="240"/>
      <c r="I883" s="297"/>
    </row>
    <row r="884" spans="1:9" s="296" customFormat="1" ht="13.5" customHeight="1" thickBot="1" x14ac:dyDescent="0.3">
      <c r="A884" s="783"/>
      <c r="B884" s="373"/>
      <c r="C884" s="125"/>
      <c r="D884" s="128"/>
      <c r="E884" s="125"/>
      <c r="F884" s="240"/>
      <c r="I884" s="297"/>
    </row>
    <row r="885" spans="1:9" s="296" customFormat="1" ht="13.5" customHeight="1" x14ac:dyDescent="0.25">
      <c r="A885" s="10" t="s">
        <v>811</v>
      </c>
      <c r="B885" s="11" t="s">
        <v>1131</v>
      </c>
      <c r="C885" s="1134"/>
      <c r="D885" s="13" t="s">
        <v>509</v>
      </c>
      <c r="E885" s="901">
        <v>1330</v>
      </c>
      <c r="F885" s="240"/>
      <c r="I885" s="297"/>
    </row>
    <row r="886" spans="1:9" ht="13.5" thickBot="1" x14ac:dyDescent="0.35">
      <c r="A886" s="306"/>
      <c r="B886" s="307"/>
      <c r="C886" s="1135"/>
      <c r="D886" s="18"/>
      <c r="E886" s="904"/>
    </row>
    <row r="887" spans="1:9" x14ac:dyDescent="0.25">
      <c r="A887" s="774" t="s">
        <v>487</v>
      </c>
      <c r="B887" s="373"/>
      <c r="C887" s="125"/>
      <c r="D887" s="786"/>
      <c r="E887" s="818"/>
    </row>
    <row r="888" spans="1:9" x14ac:dyDescent="0.25">
      <c r="A888" s="774" t="s">
        <v>1102</v>
      </c>
      <c r="B888" s="373"/>
      <c r="C888" s="125"/>
      <c r="D888" s="786"/>
      <c r="E888" s="818"/>
    </row>
    <row r="889" spans="1:9" x14ac:dyDescent="0.25">
      <c r="A889" s="774" t="s">
        <v>3</v>
      </c>
      <c r="B889" s="373"/>
      <c r="C889" s="125"/>
      <c r="D889" s="786"/>
      <c r="E889" s="818"/>
    </row>
    <row r="890" spans="1:9" ht="13" thickBot="1" x14ac:dyDescent="0.3">
      <c r="A890" s="774" t="s">
        <v>311</v>
      </c>
      <c r="B890" s="373"/>
      <c r="C890" s="871"/>
      <c r="D890" s="786"/>
      <c r="E890" s="818"/>
    </row>
    <row r="891" spans="1:9" ht="13" thickBot="1" x14ac:dyDescent="0.3">
      <c r="A891" s="34" t="s">
        <v>785</v>
      </c>
      <c r="B891" s="35"/>
      <c r="C891" s="36"/>
      <c r="D891" s="819"/>
      <c r="E891" s="37">
        <f>(C893)</f>
        <v>9700000</v>
      </c>
    </row>
    <row r="892" spans="1:9" ht="13" thickBot="1" x14ac:dyDescent="0.3">
      <c r="A892" s="27"/>
      <c r="B892" s="27"/>
      <c r="C892" s="125"/>
      <c r="D892" s="128"/>
      <c r="E892" s="125"/>
    </row>
    <row r="893" spans="1:9" ht="13" thickBot="1" x14ac:dyDescent="0.3">
      <c r="A893" s="1323" t="s">
        <v>313</v>
      </c>
      <c r="B893" s="1324"/>
      <c r="C893" s="294">
        <f>(C895)</f>
        <v>9700000</v>
      </c>
      <c r="D893" s="295"/>
      <c r="E893" s="125"/>
    </row>
    <row r="894" spans="1:9" x14ac:dyDescent="0.25">
      <c r="A894" s="298" t="s">
        <v>314</v>
      </c>
      <c r="B894" s="299" t="s">
        <v>315</v>
      </c>
      <c r="C894" s="157">
        <f>SUM(C895)</f>
        <v>9700000</v>
      </c>
      <c r="D894" s="128"/>
      <c r="E894" s="125"/>
    </row>
    <row r="895" spans="1:9" x14ac:dyDescent="0.25">
      <c r="A895" s="27" t="s">
        <v>817</v>
      </c>
      <c r="B895" s="27" t="s">
        <v>818</v>
      </c>
      <c r="C895" s="455">
        <v>9700000</v>
      </c>
      <c r="D895" s="128"/>
      <c r="E895" s="125"/>
    </row>
  </sheetData>
  <mergeCells count="84">
    <mergeCell ref="A893:B893"/>
    <mergeCell ref="A135:B135"/>
    <mergeCell ref="A4:C5"/>
    <mergeCell ref="A20:B20"/>
    <mergeCell ref="A43:B43"/>
    <mergeCell ref="A62:B62"/>
    <mergeCell ref="A82:B82"/>
    <mergeCell ref="A88:B88"/>
    <mergeCell ref="A96:C97"/>
    <mergeCell ref="A98:E101"/>
    <mergeCell ref="A108:B108"/>
    <mergeCell ref="A121:B121"/>
    <mergeCell ref="A6:E13"/>
    <mergeCell ref="A234:E237"/>
    <mergeCell ref="A143:C144"/>
    <mergeCell ref="A145:E146"/>
    <mergeCell ref="A153:B153"/>
    <mergeCell ref="A166:B166"/>
    <mergeCell ref="A180:B180"/>
    <mergeCell ref="A188:C189"/>
    <mergeCell ref="A190:E192"/>
    <mergeCell ref="A199:B199"/>
    <mergeCell ref="A212:B212"/>
    <mergeCell ref="A225:B225"/>
    <mergeCell ref="A232:C233"/>
    <mergeCell ref="A341:B341"/>
    <mergeCell ref="A244:B244"/>
    <mergeCell ref="A255:B255"/>
    <mergeCell ref="A271:B271"/>
    <mergeCell ref="A278:C279"/>
    <mergeCell ref="A280:E283"/>
    <mergeCell ref="A290:B290"/>
    <mergeCell ref="A301:B301"/>
    <mergeCell ref="A312:B312"/>
    <mergeCell ref="A319:C320"/>
    <mergeCell ref="A321:E323"/>
    <mergeCell ref="A330:B330"/>
    <mergeCell ref="A556:B556"/>
    <mergeCell ref="A352:B352"/>
    <mergeCell ref="A361:C362"/>
    <mergeCell ref="A363:E376"/>
    <mergeCell ref="A383:B383"/>
    <mergeCell ref="A416:B416"/>
    <mergeCell ref="A444:B444"/>
    <mergeCell ref="A448:B448"/>
    <mergeCell ref="A491:C492"/>
    <mergeCell ref="A493:E497"/>
    <mergeCell ref="A504:B504"/>
    <mergeCell ref="A531:B531"/>
    <mergeCell ref="A747:B747"/>
    <mergeCell ref="A580:B580"/>
    <mergeCell ref="A592:B592"/>
    <mergeCell ref="A615:B615"/>
    <mergeCell ref="A627:B627"/>
    <mergeCell ref="A641:B641"/>
    <mergeCell ref="A658:B658"/>
    <mergeCell ref="A671:B671"/>
    <mergeCell ref="A684:B684"/>
    <mergeCell ref="A699:B699"/>
    <mergeCell ref="A723:B723"/>
    <mergeCell ref="A711:B711"/>
    <mergeCell ref="A703:C704"/>
    <mergeCell ref="A715:C716"/>
    <mergeCell ref="A845:B845"/>
    <mergeCell ref="A764:C765"/>
    <mergeCell ref="A772:B772"/>
    <mergeCell ref="A752:C753"/>
    <mergeCell ref="A760:B760"/>
    <mergeCell ref="A857:B857"/>
    <mergeCell ref="A727:C728"/>
    <mergeCell ref="A735:B735"/>
    <mergeCell ref="A739:C740"/>
    <mergeCell ref="A881:B881"/>
    <mergeCell ref="A801:C802"/>
    <mergeCell ref="A809:B809"/>
    <mergeCell ref="A813:C814"/>
    <mergeCell ref="A797:B797"/>
    <mergeCell ref="A784:B784"/>
    <mergeCell ref="A776:C777"/>
    <mergeCell ref="A789:C790"/>
    <mergeCell ref="A821:B821"/>
    <mergeCell ref="A869:B869"/>
    <mergeCell ref="A825:C826"/>
    <mergeCell ref="A833:B833"/>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2021&amp;R&amp;"Arial Narrow,Normal"&amp;8MUNICIPALIDAD DE VILLAR MARÍA
Secretaría de Economía y Modernización</oddHeader>
  </headerFooter>
  <rowBreaks count="8" manualBreakCount="8">
    <brk id="61" max="4" man="1"/>
    <brk id="120" max="4" man="1"/>
    <brk id="179" max="4" man="1"/>
    <brk id="231" max="4" man="1"/>
    <brk id="289" max="4" man="1"/>
    <brk id="410" max="4" man="1"/>
    <brk id="467" max="4" man="1"/>
    <brk id="52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2:Y1645"/>
  <sheetViews>
    <sheetView view="pageLayout" zoomScaleNormal="100" workbookViewId="0">
      <selection activeCell="F1" sqref="F1"/>
    </sheetView>
  </sheetViews>
  <sheetFormatPr baseColWidth="10" defaultColWidth="14.453125" defaultRowHeight="15" customHeight="1" x14ac:dyDescent="0.25"/>
  <cols>
    <col min="1" max="1" width="9.7265625" style="497" customWidth="1"/>
    <col min="2" max="2" width="44.81640625" style="497" customWidth="1"/>
    <col min="3" max="3" width="16.1796875" style="497" customWidth="1"/>
    <col min="4" max="4" width="15.26953125" style="497" customWidth="1"/>
    <col min="5" max="5" width="13.7265625" style="497" customWidth="1"/>
    <col min="6" max="6" width="15.453125" style="497" customWidth="1"/>
    <col min="7" max="7" width="16.81640625" style="497" customWidth="1"/>
    <col min="8" max="8" width="12.54296875" style="497" customWidth="1"/>
    <col min="9" max="25" width="11.453125" style="497" customWidth="1"/>
    <col min="26" max="16384" width="14.453125" style="497"/>
  </cols>
  <sheetData>
    <row r="2" spans="1:25" ht="13.5" customHeight="1" x14ac:dyDescent="0.25">
      <c r="A2" s="498" t="s">
        <v>485</v>
      </c>
      <c r="B2" s="499"/>
      <c r="C2" s="500"/>
      <c r="D2" s="501"/>
      <c r="E2" s="500"/>
      <c r="F2" s="502"/>
      <c r="G2" s="503"/>
      <c r="H2" s="504"/>
      <c r="I2" s="504"/>
      <c r="J2" s="504"/>
      <c r="K2" s="504"/>
      <c r="L2" s="504"/>
      <c r="M2" s="504"/>
      <c r="N2" s="504"/>
      <c r="O2" s="504"/>
      <c r="P2" s="504"/>
      <c r="Q2" s="504"/>
      <c r="R2" s="504"/>
      <c r="S2" s="504"/>
      <c r="T2" s="504"/>
      <c r="U2" s="504"/>
      <c r="V2" s="504"/>
      <c r="W2" s="504"/>
      <c r="X2" s="504"/>
      <c r="Y2" s="504"/>
    </row>
    <row r="3" spans="1:25" ht="13.5" customHeight="1" x14ac:dyDescent="0.25">
      <c r="A3" s="504"/>
      <c r="B3" s="504"/>
      <c r="C3" s="500"/>
      <c r="D3" s="501"/>
      <c r="E3" s="500"/>
      <c r="F3" s="505"/>
      <c r="G3" s="503"/>
      <c r="H3" s="504"/>
      <c r="I3" s="504"/>
      <c r="J3" s="504"/>
      <c r="K3" s="504"/>
      <c r="L3" s="504"/>
      <c r="M3" s="504"/>
      <c r="N3" s="504"/>
      <c r="O3" s="504"/>
      <c r="P3" s="504"/>
      <c r="Q3" s="504"/>
      <c r="R3" s="504"/>
      <c r="S3" s="504"/>
      <c r="T3" s="504"/>
      <c r="U3" s="504"/>
      <c r="V3" s="504"/>
      <c r="W3" s="504"/>
      <c r="X3" s="504"/>
      <c r="Y3" s="504"/>
    </row>
    <row r="4" spans="1:25" ht="13.5" customHeight="1" thickBot="1" x14ac:dyDescent="0.3">
      <c r="A4" s="506"/>
      <c r="B4" s="506"/>
      <c r="C4" s="507"/>
      <c r="D4" s="508"/>
      <c r="E4" s="507"/>
      <c r="F4" s="509"/>
      <c r="G4" s="510"/>
      <c r="H4" s="506"/>
      <c r="I4" s="506"/>
      <c r="J4" s="506"/>
      <c r="K4" s="506"/>
      <c r="L4" s="506"/>
      <c r="M4" s="506"/>
      <c r="N4" s="506"/>
      <c r="O4" s="506"/>
      <c r="P4" s="506"/>
      <c r="Q4" s="506"/>
      <c r="R4" s="506"/>
      <c r="S4" s="506"/>
      <c r="T4" s="506"/>
      <c r="U4" s="506"/>
      <c r="V4" s="506"/>
      <c r="W4" s="506"/>
      <c r="X4" s="506"/>
      <c r="Y4" s="506"/>
    </row>
    <row r="5" spans="1:25" ht="13.5" customHeight="1" x14ac:dyDescent="0.25">
      <c r="A5" s="1475" t="s">
        <v>486</v>
      </c>
      <c r="B5" s="1407"/>
      <c r="C5" s="1407"/>
      <c r="D5" s="511" t="s">
        <v>1</v>
      </c>
      <c r="E5" s="512">
        <v>1501</v>
      </c>
      <c r="F5" s="513"/>
      <c r="G5" s="514"/>
      <c r="H5" s="515"/>
      <c r="I5" s="515"/>
      <c r="J5" s="515"/>
      <c r="K5" s="515"/>
      <c r="L5" s="515"/>
      <c r="M5" s="515"/>
      <c r="N5" s="515"/>
      <c r="O5" s="515"/>
      <c r="P5" s="515"/>
      <c r="Q5" s="515"/>
      <c r="R5" s="515"/>
      <c r="S5" s="515"/>
      <c r="T5" s="515"/>
      <c r="U5" s="515"/>
      <c r="V5" s="515"/>
      <c r="W5" s="515"/>
      <c r="X5" s="515"/>
      <c r="Y5" s="515"/>
    </row>
    <row r="6" spans="1:25" ht="13.5" customHeight="1" thickBot="1" x14ac:dyDescent="0.3">
      <c r="A6" s="1412"/>
      <c r="B6" s="1476"/>
      <c r="C6" s="1476"/>
      <c r="D6" s="516"/>
      <c r="E6" s="517"/>
      <c r="F6" s="513"/>
      <c r="G6" s="518"/>
      <c r="H6" s="515"/>
      <c r="I6" s="515"/>
      <c r="J6" s="515"/>
      <c r="K6" s="515"/>
      <c r="L6" s="515"/>
      <c r="M6" s="515"/>
      <c r="N6" s="515"/>
      <c r="O6" s="515"/>
      <c r="P6" s="515"/>
      <c r="Q6" s="515"/>
      <c r="R6" s="515"/>
      <c r="S6" s="515"/>
      <c r="T6" s="515"/>
      <c r="U6" s="515"/>
      <c r="V6" s="515"/>
      <c r="W6" s="515"/>
      <c r="X6" s="515"/>
      <c r="Y6" s="515"/>
    </row>
    <row r="7" spans="1:25" ht="13.5" customHeight="1" x14ac:dyDescent="0.25">
      <c r="A7" s="1477" t="s">
        <v>1044</v>
      </c>
      <c r="B7" s="1478"/>
      <c r="C7" s="1478"/>
      <c r="D7" s="1478"/>
      <c r="E7" s="1479"/>
      <c r="F7" s="509"/>
      <c r="G7" s="510"/>
      <c r="H7" s="506"/>
      <c r="I7" s="506"/>
      <c r="J7" s="506"/>
      <c r="K7" s="506"/>
      <c r="L7" s="506"/>
      <c r="M7" s="506"/>
      <c r="N7" s="506"/>
      <c r="O7" s="506"/>
      <c r="P7" s="506"/>
      <c r="Q7" s="506"/>
      <c r="R7" s="506"/>
      <c r="S7" s="506"/>
      <c r="T7" s="506"/>
      <c r="U7" s="506"/>
      <c r="V7" s="506"/>
      <c r="W7" s="506"/>
      <c r="X7" s="506"/>
      <c r="Y7" s="506"/>
    </row>
    <row r="8" spans="1:25" ht="13.5" customHeight="1" x14ac:dyDescent="0.25">
      <c r="A8" s="1480"/>
      <c r="B8" s="1481"/>
      <c r="C8" s="1481"/>
      <c r="D8" s="1481"/>
      <c r="E8" s="1482"/>
      <c r="F8" s="509"/>
      <c r="G8" s="510"/>
      <c r="H8" s="506"/>
      <c r="I8" s="506"/>
      <c r="J8" s="506"/>
      <c r="K8" s="506"/>
      <c r="L8" s="506"/>
      <c r="M8" s="506"/>
      <c r="N8" s="506"/>
      <c r="O8" s="506"/>
      <c r="P8" s="506"/>
      <c r="Q8" s="506"/>
      <c r="R8" s="506"/>
      <c r="S8" s="506"/>
      <c r="T8" s="506"/>
      <c r="U8" s="506"/>
      <c r="V8" s="506"/>
      <c r="W8" s="506"/>
      <c r="X8" s="506"/>
      <c r="Y8" s="506"/>
    </row>
    <row r="9" spans="1:25" ht="13.5" customHeight="1" x14ac:dyDescent="0.25">
      <c r="A9" s="1480"/>
      <c r="B9" s="1481"/>
      <c r="C9" s="1481"/>
      <c r="D9" s="1481"/>
      <c r="E9" s="1482"/>
      <c r="F9" s="509"/>
      <c r="G9" s="510"/>
      <c r="H9" s="506"/>
      <c r="I9" s="506"/>
      <c r="J9" s="506"/>
      <c r="K9" s="506"/>
      <c r="L9" s="506"/>
      <c r="M9" s="506"/>
      <c r="N9" s="506"/>
      <c r="O9" s="506"/>
      <c r="P9" s="506"/>
      <c r="Q9" s="506"/>
      <c r="R9" s="506"/>
      <c r="S9" s="506"/>
      <c r="T9" s="506"/>
      <c r="U9" s="506"/>
      <c r="V9" s="506"/>
      <c r="W9" s="506"/>
      <c r="X9" s="506"/>
      <c r="Y9" s="506"/>
    </row>
    <row r="10" spans="1:25" s="1124" customFormat="1" ht="13.5" customHeight="1" x14ac:dyDescent="0.25">
      <c r="A10" s="1480"/>
      <c r="B10" s="1481"/>
      <c r="C10" s="1481"/>
      <c r="D10" s="1481"/>
      <c r="E10" s="1482"/>
      <c r="F10" s="509"/>
      <c r="G10" s="510"/>
      <c r="H10" s="506"/>
      <c r="I10" s="506"/>
      <c r="J10" s="506"/>
      <c r="K10" s="506"/>
      <c r="L10" s="506"/>
      <c r="M10" s="506"/>
      <c r="N10" s="506"/>
      <c r="O10" s="506"/>
      <c r="P10" s="506"/>
      <c r="Q10" s="506"/>
      <c r="R10" s="506"/>
      <c r="S10" s="506"/>
      <c r="T10" s="506"/>
      <c r="U10" s="506"/>
      <c r="V10" s="506"/>
      <c r="W10" s="506"/>
      <c r="X10" s="506"/>
      <c r="Y10" s="506"/>
    </row>
    <row r="11" spans="1:25" s="1124" customFormat="1" ht="13.5" customHeight="1" x14ac:dyDescent="0.25">
      <c r="A11" s="1480"/>
      <c r="B11" s="1481"/>
      <c r="C11" s="1481"/>
      <c r="D11" s="1481"/>
      <c r="E11" s="1482"/>
      <c r="F11" s="509"/>
      <c r="G11" s="510"/>
      <c r="H11" s="506"/>
      <c r="I11" s="506"/>
      <c r="J11" s="506"/>
      <c r="K11" s="506"/>
      <c r="L11" s="506"/>
      <c r="M11" s="506"/>
      <c r="N11" s="506"/>
      <c r="O11" s="506"/>
      <c r="P11" s="506"/>
      <c r="Q11" s="506"/>
      <c r="R11" s="506"/>
      <c r="S11" s="506"/>
      <c r="T11" s="506"/>
      <c r="U11" s="506"/>
      <c r="V11" s="506"/>
      <c r="W11" s="506"/>
      <c r="X11" s="506"/>
      <c r="Y11" s="506"/>
    </row>
    <row r="12" spans="1:25" s="1124" customFormat="1" ht="13.5" customHeight="1" x14ac:dyDescent="0.25">
      <c r="A12" s="1480"/>
      <c r="B12" s="1481"/>
      <c r="C12" s="1481"/>
      <c r="D12" s="1481"/>
      <c r="E12" s="1482"/>
      <c r="F12" s="509"/>
      <c r="G12" s="510"/>
      <c r="H12" s="506"/>
      <c r="I12" s="506"/>
      <c r="J12" s="506"/>
      <c r="K12" s="506"/>
      <c r="L12" s="506"/>
      <c r="M12" s="506"/>
      <c r="N12" s="506"/>
      <c r="O12" s="506"/>
      <c r="P12" s="506"/>
      <c r="Q12" s="506"/>
      <c r="R12" s="506"/>
      <c r="S12" s="506"/>
      <c r="T12" s="506"/>
      <c r="U12" s="506"/>
      <c r="V12" s="506"/>
      <c r="W12" s="506"/>
      <c r="X12" s="506"/>
      <c r="Y12" s="506"/>
    </row>
    <row r="13" spans="1:25" s="1124" customFormat="1" ht="13.5" customHeight="1" thickBot="1" x14ac:dyDescent="0.3">
      <c r="A13" s="1483"/>
      <c r="B13" s="1484"/>
      <c r="C13" s="1484"/>
      <c r="D13" s="1484"/>
      <c r="E13" s="1485"/>
      <c r="F13" s="509"/>
      <c r="G13" s="510"/>
      <c r="H13" s="506"/>
      <c r="I13" s="506"/>
      <c r="J13" s="506"/>
      <c r="K13" s="506"/>
      <c r="L13" s="506"/>
      <c r="M13" s="506"/>
      <c r="N13" s="506"/>
      <c r="O13" s="506"/>
      <c r="P13" s="506"/>
      <c r="Q13" s="506"/>
      <c r="R13" s="506"/>
      <c r="S13" s="506"/>
      <c r="T13" s="506"/>
      <c r="U13" s="506"/>
      <c r="V13" s="506"/>
      <c r="W13" s="506"/>
      <c r="X13" s="506"/>
      <c r="Y13" s="506"/>
    </row>
    <row r="14" spans="1:25" ht="12.75" customHeight="1" x14ac:dyDescent="0.25">
      <c r="A14" s="519" t="s">
        <v>487</v>
      </c>
      <c r="B14" s="506"/>
      <c r="C14" s="507"/>
      <c r="D14" s="520"/>
      <c r="E14" s="506"/>
      <c r="F14" s="521"/>
      <c r="G14" s="510"/>
      <c r="H14" s="507"/>
      <c r="I14" s="506"/>
      <c r="J14" s="506"/>
      <c r="K14" s="506"/>
      <c r="L14" s="506"/>
      <c r="M14" s="506"/>
      <c r="N14" s="506"/>
      <c r="O14" s="506"/>
      <c r="P14" s="506"/>
      <c r="Q14" s="506"/>
      <c r="R14" s="506"/>
      <c r="S14" s="506"/>
      <c r="T14" s="506"/>
      <c r="U14" s="506"/>
      <c r="V14" s="506"/>
      <c r="W14" s="506"/>
      <c r="X14" s="506"/>
      <c r="Y14" s="506"/>
    </row>
    <row r="15" spans="1:25" ht="12.75" customHeight="1" x14ac:dyDescent="0.25">
      <c r="A15" s="522" t="s">
        <v>488</v>
      </c>
      <c r="B15" s="506"/>
      <c r="C15" s="507"/>
      <c r="D15" s="520"/>
      <c r="E15" s="506"/>
      <c r="F15" s="521"/>
      <c r="G15" s="510"/>
      <c r="H15" s="506"/>
      <c r="I15" s="506"/>
      <c r="J15" s="506"/>
      <c r="K15" s="506"/>
      <c r="L15" s="506"/>
      <c r="M15" s="506"/>
      <c r="N15" s="506"/>
      <c r="O15" s="506"/>
      <c r="P15" s="506"/>
      <c r="Q15" s="506"/>
      <c r="R15" s="506"/>
      <c r="S15" s="506"/>
      <c r="T15" s="506"/>
      <c r="U15" s="506"/>
      <c r="V15" s="506"/>
      <c r="W15" s="506"/>
      <c r="X15" s="506"/>
      <c r="Y15" s="506"/>
    </row>
    <row r="16" spans="1:25" ht="12.75" customHeight="1" x14ac:dyDescent="0.25">
      <c r="A16" s="522" t="s">
        <v>489</v>
      </c>
      <c r="B16" s="506"/>
      <c r="C16" s="507"/>
      <c r="D16" s="520"/>
      <c r="E16" s="506"/>
      <c r="F16" s="521"/>
      <c r="G16" s="510"/>
      <c r="H16" s="523"/>
      <c r="I16" s="506"/>
      <c r="J16" s="506"/>
      <c r="K16" s="506"/>
      <c r="L16" s="506"/>
      <c r="M16" s="506"/>
      <c r="N16" s="506"/>
      <c r="O16" s="506"/>
      <c r="P16" s="506"/>
      <c r="Q16" s="506"/>
      <c r="R16" s="506"/>
      <c r="S16" s="506"/>
      <c r="T16" s="506"/>
      <c r="U16" s="506"/>
      <c r="V16" s="506"/>
      <c r="W16" s="506"/>
      <c r="X16" s="506"/>
      <c r="Y16" s="506"/>
    </row>
    <row r="17" spans="1:25" ht="12.75" customHeight="1" x14ac:dyDescent="0.25">
      <c r="A17" s="522" t="s">
        <v>4</v>
      </c>
      <c r="B17" s="506"/>
      <c r="C17" s="507"/>
      <c r="D17" s="520"/>
      <c r="E17" s="506"/>
      <c r="F17" s="521"/>
      <c r="G17" s="510"/>
      <c r="H17" s="506"/>
      <c r="I17" s="506"/>
      <c r="J17" s="506"/>
      <c r="K17" s="506"/>
      <c r="L17" s="506"/>
      <c r="M17" s="506"/>
      <c r="N17" s="506"/>
      <c r="O17" s="506"/>
      <c r="P17" s="506"/>
      <c r="Q17" s="506"/>
      <c r="R17" s="506"/>
      <c r="S17" s="506"/>
      <c r="T17" s="506"/>
      <c r="U17" s="506"/>
      <c r="V17" s="506"/>
      <c r="W17" s="506"/>
      <c r="X17" s="506"/>
      <c r="Y17" s="506"/>
    </row>
    <row r="18" spans="1:25" ht="13.5" customHeight="1" thickBot="1" x14ac:dyDescent="0.35">
      <c r="A18" s="1486" t="s">
        <v>490</v>
      </c>
      <c r="B18" s="1487"/>
      <c r="C18" s="1487"/>
      <c r="D18" s="1487"/>
      <c r="E18" s="524">
        <f>C20+C43+C66+C84+C89</f>
        <v>88499689.139999986</v>
      </c>
      <c r="F18" s="525"/>
      <c r="G18" s="510"/>
      <c r="H18" s="499"/>
      <c r="I18" s="499"/>
      <c r="J18" s="499"/>
      <c r="K18" s="499"/>
      <c r="L18" s="499"/>
      <c r="M18" s="499"/>
      <c r="N18" s="499"/>
      <c r="O18" s="499"/>
      <c r="P18" s="499"/>
      <c r="Q18" s="499"/>
      <c r="R18" s="499"/>
      <c r="S18" s="499"/>
      <c r="T18" s="499"/>
      <c r="U18" s="499"/>
      <c r="V18" s="499"/>
      <c r="W18" s="499"/>
      <c r="X18" s="499"/>
      <c r="Y18" s="499"/>
    </row>
    <row r="19" spans="1:25" ht="12.75" customHeight="1" thickBot="1" x14ac:dyDescent="0.4">
      <c r="A19" s="526"/>
      <c r="B19" s="506"/>
      <c r="C19" s="507"/>
      <c r="D19" s="520"/>
      <c r="E19" s="506"/>
      <c r="F19" s="521"/>
      <c r="G19" s="955"/>
      <c r="H19" s="955"/>
      <c r="I19" s="955"/>
      <c r="J19" s="955"/>
      <c r="K19" s="955"/>
      <c r="L19" s="955"/>
      <c r="M19" s="955"/>
      <c r="N19" s="955"/>
      <c r="O19" s="955"/>
      <c r="P19" s="955"/>
      <c r="Q19" s="506"/>
      <c r="R19" s="506"/>
      <c r="S19" s="506"/>
      <c r="T19" s="506"/>
      <c r="U19" s="506"/>
      <c r="V19" s="506"/>
      <c r="W19" s="506"/>
      <c r="X19" s="506"/>
      <c r="Y19" s="506"/>
    </row>
    <row r="20" spans="1:25" ht="12.75" customHeight="1" thickBot="1" x14ac:dyDescent="0.3">
      <c r="A20" s="1488" t="s">
        <v>6</v>
      </c>
      <c r="B20" s="1416"/>
      <c r="C20" s="527">
        <f>SUM(C21+C28+C35)</f>
        <v>84410439.139999986</v>
      </c>
      <c r="D20" s="528"/>
      <c r="E20" s="499"/>
      <c r="F20" s="521"/>
      <c r="G20" s="531"/>
      <c r="H20" s="507"/>
      <c r="I20" s="506"/>
      <c r="J20" s="506"/>
      <c r="K20" s="507"/>
      <c r="L20" s="506"/>
      <c r="M20" s="506"/>
      <c r="N20" s="506"/>
      <c r="O20" s="506"/>
      <c r="P20" s="506"/>
      <c r="Q20" s="506"/>
      <c r="R20" s="506"/>
      <c r="S20" s="506"/>
      <c r="T20" s="506"/>
      <c r="U20" s="506"/>
      <c r="V20" s="506"/>
      <c r="W20" s="506"/>
      <c r="X20" s="506"/>
      <c r="Y20" s="506"/>
    </row>
    <row r="21" spans="1:25" ht="12.75" customHeight="1" x14ac:dyDescent="0.25">
      <c r="A21" s="499" t="s">
        <v>7</v>
      </c>
      <c r="B21" s="530" t="s">
        <v>8</v>
      </c>
      <c r="C21" s="531">
        <f>SUM(C22:C27)</f>
        <v>22737612.119999997</v>
      </c>
      <c r="D21" s="520"/>
      <c r="E21" s="506"/>
      <c r="F21" s="521"/>
      <c r="G21" s="507"/>
      <c r="H21" s="532"/>
      <c r="I21" s="532"/>
      <c r="J21" s="532"/>
      <c r="K21" s="532"/>
      <c r="L21" s="532"/>
      <c r="M21" s="532"/>
      <c r="N21" s="532"/>
      <c r="O21" s="532"/>
      <c r="P21" s="532"/>
      <c r="Q21" s="532"/>
      <c r="R21" s="532"/>
      <c r="S21" s="532"/>
      <c r="T21" s="532"/>
      <c r="U21" s="532"/>
      <c r="V21" s="532"/>
      <c r="W21" s="532"/>
      <c r="X21" s="532"/>
      <c r="Y21" s="532"/>
    </row>
    <row r="22" spans="1:25" ht="12.75" customHeight="1" x14ac:dyDescent="0.25">
      <c r="A22" s="506" t="s">
        <v>9</v>
      </c>
      <c r="B22" s="507" t="s">
        <v>10</v>
      </c>
      <c r="C22" s="507">
        <v>18679885.77</v>
      </c>
      <c r="D22" s="520"/>
      <c r="E22" s="528"/>
      <c r="F22" s="520"/>
      <c r="G22" s="510"/>
      <c r="H22" s="532"/>
      <c r="I22" s="532"/>
      <c r="J22" s="532"/>
      <c r="K22" s="532"/>
      <c r="L22" s="532"/>
      <c r="M22" s="532"/>
      <c r="N22" s="532"/>
      <c r="O22" s="532"/>
      <c r="P22" s="532"/>
      <c r="Q22" s="532"/>
      <c r="R22" s="532"/>
      <c r="S22" s="532"/>
      <c r="T22" s="532"/>
      <c r="U22" s="532"/>
      <c r="V22" s="532"/>
      <c r="W22" s="532"/>
      <c r="X22" s="532"/>
      <c r="Y22" s="532"/>
    </row>
    <row r="23" spans="1:25" ht="12.75" customHeight="1" x14ac:dyDescent="0.25">
      <c r="A23" s="506" t="s">
        <v>11</v>
      </c>
      <c r="B23" s="507" t="s">
        <v>12</v>
      </c>
      <c r="C23" s="507">
        <v>3090145.52</v>
      </c>
      <c r="D23" s="520"/>
      <c r="E23" s="528"/>
      <c r="F23" s="520"/>
      <c r="G23" s="510"/>
      <c r="H23" s="532"/>
      <c r="I23" s="532"/>
      <c r="J23" s="532"/>
      <c r="K23" s="532"/>
      <c r="L23" s="532"/>
      <c r="M23" s="532"/>
      <c r="N23" s="532"/>
      <c r="O23" s="532"/>
      <c r="P23" s="532"/>
      <c r="Q23" s="532"/>
      <c r="R23" s="532"/>
      <c r="S23" s="532"/>
      <c r="T23" s="532"/>
      <c r="U23" s="532"/>
      <c r="V23" s="532"/>
      <c r="W23" s="532"/>
      <c r="X23" s="532"/>
      <c r="Y23" s="532"/>
    </row>
    <row r="24" spans="1:25" ht="12.75" customHeight="1" x14ac:dyDescent="0.25">
      <c r="A24" s="506" t="s">
        <v>13</v>
      </c>
      <c r="B24" s="507" t="s">
        <v>14</v>
      </c>
      <c r="C24" s="507">
        <v>567898.82999999996</v>
      </c>
      <c r="D24" s="520"/>
      <c r="E24" s="528"/>
      <c r="F24" s="520"/>
      <c r="G24" s="510"/>
      <c r="H24" s="532"/>
      <c r="I24" s="532"/>
      <c r="J24" s="532"/>
      <c r="K24" s="532"/>
      <c r="L24" s="532"/>
      <c r="M24" s="532"/>
      <c r="N24" s="532"/>
      <c r="O24" s="532"/>
      <c r="P24" s="532"/>
      <c r="Q24" s="532"/>
      <c r="R24" s="532"/>
      <c r="S24" s="532"/>
      <c r="T24" s="532"/>
      <c r="U24" s="532"/>
      <c r="V24" s="532"/>
      <c r="W24" s="532"/>
      <c r="X24" s="532"/>
      <c r="Y24" s="532"/>
    </row>
    <row r="25" spans="1:25" ht="12.75" customHeight="1" x14ac:dyDescent="0.25">
      <c r="A25" s="506" t="s">
        <v>15</v>
      </c>
      <c r="B25" s="507" t="s">
        <v>16</v>
      </c>
      <c r="C25" s="507">
        <v>1</v>
      </c>
      <c r="D25" s="520"/>
      <c r="E25" s="528"/>
      <c r="F25" s="520"/>
      <c r="G25" s="510"/>
      <c r="H25" s="532"/>
      <c r="I25" s="532"/>
      <c r="J25" s="532"/>
      <c r="K25" s="532"/>
      <c r="L25" s="532"/>
      <c r="M25" s="532"/>
      <c r="N25" s="532"/>
      <c r="O25" s="532"/>
      <c r="P25" s="532"/>
      <c r="Q25" s="532"/>
      <c r="R25" s="532"/>
      <c r="S25" s="532"/>
      <c r="T25" s="532"/>
      <c r="U25" s="532"/>
      <c r="V25" s="532"/>
      <c r="W25" s="532"/>
      <c r="X25" s="532"/>
      <c r="Y25" s="532"/>
    </row>
    <row r="26" spans="1:25" ht="12.75" customHeight="1" x14ac:dyDescent="0.25">
      <c r="A26" s="506" t="s">
        <v>17</v>
      </c>
      <c r="B26" s="507" t="s">
        <v>18</v>
      </c>
      <c r="C26" s="507">
        <v>399680</v>
      </c>
      <c r="D26" s="520"/>
      <c r="E26" s="528"/>
      <c r="F26" s="520"/>
      <c r="G26" s="510"/>
      <c r="H26" s="532"/>
      <c r="I26" s="532"/>
      <c r="J26" s="532"/>
      <c r="K26" s="532"/>
      <c r="L26" s="532"/>
      <c r="M26" s="532"/>
      <c r="N26" s="532"/>
      <c r="O26" s="532"/>
      <c r="P26" s="532"/>
      <c r="Q26" s="532"/>
      <c r="R26" s="532"/>
      <c r="S26" s="532"/>
      <c r="T26" s="532"/>
      <c r="U26" s="532"/>
      <c r="V26" s="532"/>
      <c r="W26" s="532"/>
      <c r="X26" s="532"/>
      <c r="Y26" s="532"/>
    </row>
    <row r="27" spans="1:25" ht="12.75" customHeight="1" x14ac:dyDescent="0.25">
      <c r="A27" s="506" t="s">
        <v>19</v>
      </c>
      <c r="B27" s="507" t="s">
        <v>20</v>
      </c>
      <c r="C27" s="507">
        <v>1</v>
      </c>
      <c r="D27" s="520"/>
      <c r="E27" s="528"/>
      <c r="F27" s="520"/>
      <c r="G27" s="510"/>
      <c r="H27" s="532"/>
      <c r="I27" s="532"/>
      <c r="J27" s="532"/>
      <c r="K27" s="532"/>
      <c r="L27" s="532"/>
      <c r="M27" s="532"/>
      <c r="N27" s="532"/>
      <c r="O27" s="532"/>
      <c r="P27" s="532"/>
      <c r="Q27" s="532"/>
      <c r="R27" s="532"/>
      <c r="S27" s="532"/>
      <c r="T27" s="532"/>
      <c r="U27" s="532"/>
      <c r="V27" s="532"/>
      <c r="W27" s="532"/>
      <c r="X27" s="532"/>
      <c r="Y27" s="532"/>
    </row>
    <row r="28" spans="1:25" ht="12.75" customHeight="1" x14ac:dyDescent="0.25">
      <c r="A28" s="499" t="s">
        <v>21</v>
      </c>
      <c r="B28" s="531" t="s">
        <v>22</v>
      </c>
      <c r="C28" s="531">
        <f>SUM(C29:C34)</f>
        <v>44794693.140000001</v>
      </c>
      <c r="D28" s="520"/>
      <c r="E28" s="528"/>
      <c r="F28" s="520"/>
      <c r="G28" s="510"/>
      <c r="H28" s="532"/>
      <c r="I28" s="532"/>
      <c r="J28" s="532"/>
      <c r="K28" s="532"/>
      <c r="L28" s="532"/>
      <c r="M28" s="532"/>
      <c r="N28" s="532"/>
      <c r="O28" s="532"/>
      <c r="P28" s="532"/>
      <c r="Q28" s="532"/>
      <c r="R28" s="532"/>
      <c r="S28" s="532"/>
      <c r="T28" s="532"/>
      <c r="U28" s="532"/>
      <c r="V28" s="532"/>
      <c r="W28" s="532"/>
      <c r="X28" s="532"/>
      <c r="Y28" s="532"/>
    </row>
    <row r="29" spans="1:25" ht="12.75" customHeight="1" x14ac:dyDescent="0.25">
      <c r="A29" s="506" t="s">
        <v>23</v>
      </c>
      <c r="B29" s="507" t="s">
        <v>24</v>
      </c>
      <c r="C29" s="507">
        <v>37397145.980000004</v>
      </c>
      <c r="D29" s="520"/>
      <c r="E29" s="528"/>
      <c r="F29" s="520"/>
      <c r="G29" s="510"/>
      <c r="H29" s="506"/>
      <c r="I29" s="506"/>
      <c r="J29" s="506"/>
      <c r="K29" s="506"/>
      <c r="L29" s="506"/>
      <c r="M29" s="506"/>
      <c r="N29" s="506"/>
      <c r="O29" s="506"/>
      <c r="P29" s="506"/>
      <c r="Q29" s="506"/>
      <c r="R29" s="506"/>
      <c r="S29" s="506"/>
      <c r="T29" s="506"/>
      <c r="U29" s="506"/>
      <c r="V29" s="506"/>
      <c r="W29" s="506"/>
      <c r="X29" s="506"/>
      <c r="Y29" s="506"/>
    </row>
    <row r="30" spans="1:25" ht="12.75" customHeight="1" x14ac:dyDescent="0.25">
      <c r="A30" s="506" t="s">
        <v>25</v>
      </c>
      <c r="B30" s="507" t="s">
        <v>26</v>
      </c>
      <c r="C30" s="507">
        <v>6250966.1799999997</v>
      </c>
      <c r="D30" s="520"/>
      <c r="E30" s="528"/>
      <c r="F30" s="520"/>
      <c r="G30" s="510"/>
      <c r="H30" s="506"/>
      <c r="I30" s="506"/>
      <c r="J30" s="506"/>
      <c r="K30" s="506"/>
      <c r="L30" s="506"/>
      <c r="M30" s="506"/>
      <c r="N30" s="506"/>
      <c r="O30" s="506"/>
      <c r="P30" s="506"/>
      <c r="Q30" s="506"/>
      <c r="R30" s="506"/>
      <c r="S30" s="506"/>
      <c r="T30" s="506"/>
      <c r="U30" s="506"/>
      <c r="V30" s="506"/>
      <c r="W30" s="506"/>
      <c r="X30" s="506"/>
      <c r="Y30" s="506"/>
    </row>
    <row r="31" spans="1:25" ht="12.75" customHeight="1" x14ac:dyDescent="0.25">
      <c r="A31" s="506" t="s">
        <v>27</v>
      </c>
      <c r="B31" s="507" t="s">
        <v>28</v>
      </c>
      <c r="C31" s="507">
        <v>1141806.98</v>
      </c>
      <c r="D31" s="520"/>
      <c r="E31" s="528"/>
      <c r="F31" s="520"/>
      <c r="G31" s="510"/>
      <c r="H31" s="532"/>
      <c r="I31" s="532"/>
      <c r="J31" s="532"/>
      <c r="K31" s="532"/>
      <c r="L31" s="532"/>
      <c r="M31" s="532"/>
      <c r="N31" s="532"/>
      <c r="O31" s="532"/>
      <c r="P31" s="532"/>
      <c r="Q31" s="532"/>
      <c r="R31" s="532"/>
      <c r="S31" s="532"/>
      <c r="T31" s="532"/>
      <c r="U31" s="532"/>
      <c r="V31" s="532"/>
      <c r="W31" s="532"/>
      <c r="X31" s="532"/>
      <c r="Y31" s="532"/>
    </row>
    <row r="32" spans="1:25" ht="12.75" customHeight="1" x14ac:dyDescent="0.25">
      <c r="A32" s="506" t="s">
        <v>29</v>
      </c>
      <c r="B32" s="507" t="s">
        <v>30</v>
      </c>
      <c r="C32" s="507">
        <v>1</v>
      </c>
      <c r="D32" s="520"/>
      <c r="E32" s="528"/>
      <c r="F32" s="520"/>
      <c r="G32" s="510"/>
      <c r="H32" s="532"/>
      <c r="I32" s="532"/>
      <c r="J32" s="532"/>
      <c r="K32" s="532"/>
      <c r="L32" s="532"/>
      <c r="M32" s="532"/>
      <c r="N32" s="532"/>
      <c r="O32" s="532"/>
      <c r="P32" s="532"/>
      <c r="Q32" s="532"/>
      <c r="R32" s="532"/>
      <c r="S32" s="532"/>
      <c r="T32" s="532"/>
      <c r="U32" s="532"/>
      <c r="V32" s="532"/>
      <c r="W32" s="532"/>
      <c r="X32" s="532"/>
      <c r="Y32" s="532"/>
    </row>
    <row r="33" spans="1:25" ht="12.75" customHeight="1" x14ac:dyDescent="0.25">
      <c r="A33" s="506" t="s">
        <v>31</v>
      </c>
      <c r="B33" s="507" t="s">
        <v>32</v>
      </c>
      <c r="C33" s="507">
        <v>4772</v>
      </c>
      <c r="D33" s="520"/>
      <c r="E33" s="528"/>
      <c r="F33" s="520"/>
      <c r="G33" s="510"/>
      <c r="H33" s="532"/>
      <c r="I33" s="532"/>
      <c r="J33" s="532"/>
      <c r="K33" s="532"/>
      <c r="L33" s="532"/>
      <c r="M33" s="532"/>
      <c r="N33" s="532"/>
      <c r="O33" s="532"/>
      <c r="P33" s="532"/>
      <c r="Q33" s="532"/>
      <c r="R33" s="532"/>
      <c r="S33" s="532"/>
      <c r="T33" s="532"/>
      <c r="U33" s="532"/>
      <c r="V33" s="532"/>
      <c r="W33" s="532"/>
      <c r="X33" s="532"/>
      <c r="Y33" s="532"/>
    </row>
    <row r="34" spans="1:25" ht="12.75" customHeight="1" x14ac:dyDescent="0.25">
      <c r="A34" s="506" t="s">
        <v>33</v>
      </c>
      <c r="B34" s="507" t="s">
        <v>34</v>
      </c>
      <c r="C34" s="507">
        <v>1</v>
      </c>
      <c r="D34" s="520"/>
      <c r="E34" s="528"/>
      <c r="F34" s="520"/>
      <c r="G34" s="510"/>
      <c r="H34" s="506"/>
      <c r="I34" s="506"/>
      <c r="J34" s="506"/>
      <c r="K34" s="506"/>
      <c r="L34" s="506"/>
      <c r="M34" s="506"/>
      <c r="N34" s="506"/>
      <c r="O34" s="506"/>
      <c r="P34" s="506"/>
      <c r="Q34" s="506"/>
      <c r="R34" s="506"/>
      <c r="S34" s="506"/>
      <c r="T34" s="506"/>
      <c r="U34" s="506"/>
      <c r="V34" s="506"/>
      <c r="W34" s="506"/>
      <c r="X34" s="506"/>
      <c r="Y34" s="506"/>
    </row>
    <row r="35" spans="1:25" ht="12.75" customHeight="1" x14ac:dyDescent="0.25">
      <c r="A35" s="499" t="s">
        <v>35</v>
      </c>
      <c r="B35" s="531" t="s">
        <v>36</v>
      </c>
      <c r="C35" s="531">
        <f>SUM(C36:C41)</f>
        <v>16878133.880000003</v>
      </c>
      <c r="D35" s="520"/>
      <c r="E35" s="528"/>
      <c r="F35" s="520"/>
      <c r="G35" s="510"/>
      <c r="H35" s="506"/>
      <c r="I35" s="506"/>
      <c r="J35" s="506"/>
      <c r="K35" s="506"/>
      <c r="L35" s="506"/>
      <c r="M35" s="506"/>
      <c r="N35" s="506"/>
      <c r="O35" s="506"/>
      <c r="P35" s="506"/>
      <c r="Q35" s="506"/>
      <c r="R35" s="506"/>
      <c r="S35" s="506"/>
      <c r="T35" s="506"/>
      <c r="U35" s="506"/>
      <c r="V35" s="506"/>
      <c r="W35" s="506"/>
      <c r="X35" s="506"/>
      <c r="Y35" s="506"/>
    </row>
    <row r="36" spans="1:25" ht="12.75" customHeight="1" x14ac:dyDescent="0.25">
      <c r="A36" s="506" t="s">
        <v>37</v>
      </c>
      <c r="B36" s="507" t="s">
        <v>38</v>
      </c>
      <c r="C36" s="507">
        <v>13879748.73</v>
      </c>
      <c r="D36" s="520"/>
      <c r="E36" s="528"/>
      <c r="F36" s="506"/>
      <c r="G36" s="520"/>
      <c r="H36" s="532"/>
      <c r="I36" s="532"/>
      <c r="J36" s="532"/>
      <c r="K36" s="532"/>
      <c r="L36" s="532"/>
      <c r="M36" s="532"/>
      <c r="N36" s="532"/>
      <c r="O36" s="532"/>
      <c r="P36" s="532"/>
      <c r="Q36" s="532"/>
      <c r="R36" s="532"/>
      <c r="S36" s="532"/>
      <c r="T36" s="532"/>
      <c r="U36" s="532"/>
      <c r="V36" s="532"/>
      <c r="W36" s="532"/>
      <c r="X36" s="532"/>
      <c r="Y36" s="532"/>
    </row>
    <row r="37" spans="1:25" ht="12.75" customHeight="1" x14ac:dyDescent="0.25">
      <c r="A37" s="506" t="s">
        <v>39</v>
      </c>
      <c r="B37" s="507" t="s">
        <v>40</v>
      </c>
      <c r="C37" s="507">
        <v>2309417.5700000003</v>
      </c>
      <c r="D37" s="520"/>
      <c r="E37" s="528"/>
      <c r="F37" s="506"/>
      <c r="G37" s="520"/>
      <c r="H37" s="532"/>
      <c r="I37" s="532"/>
      <c r="J37" s="532"/>
      <c r="K37" s="532"/>
      <c r="L37" s="532"/>
      <c r="M37" s="532"/>
      <c r="N37" s="532"/>
      <c r="O37" s="532"/>
      <c r="P37" s="532"/>
      <c r="Q37" s="532"/>
      <c r="R37" s="532"/>
      <c r="S37" s="532"/>
      <c r="T37" s="532"/>
      <c r="U37" s="532"/>
      <c r="V37" s="532"/>
      <c r="W37" s="532"/>
      <c r="X37" s="532"/>
      <c r="Y37" s="532"/>
    </row>
    <row r="38" spans="1:25" ht="12.75" customHeight="1" x14ac:dyDescent="0.25">
      <c r="A38" s="506" t="s">
        <v>41</v>
      </c>
      <c r="B38" s="507" t="s">
        <v>42</v>
      </c>
      <c r="C38" s="507">
        <v>421909.58</v>
      </c>
      <c r="D38" s="520"/>
      <c r="E38" s="528"/>
      <c r="F38" s="532"/>
      <c r="G38" s="520"/>
      <c r="H38" s="532"/>
      <c r="I38" s="532"/>
      <c r="J38" s="532"/>
      <c r="K38" s="532"/>
      <c r="L38" s="532"/>
      <c r="M38" s="532"/>
      <c r="N38" s="532"/>
      <c r="O38" s="532"/>
      <c r="P38" s="532"/>
      <c r="Q38" s="532"/>
      <c r="R38" s="532"/>
      <c r="S38" s="532"/>
      <c r="T38" s="532"/>
      <c r="U38" s="532"/>
      <c r="V38" s="532"/>
      <c r="W38" s="532"/>
      <c r="X38" s="532"/>
      <c r="Y38" s="532"/>
    </row>
    <row r="39" spans="1:25" ht="12.75" customHeight="1" x14ac:dyDescent="0.25">
      <c r="A39" s="506" t="s">
        <v>43</v>
      </c>
      <c r="B39" s="507" t="s">
        <v>44</v>
      </c>
      <c r="C39" s="507">
        <v>1</v>
      </c>
      <c r="D39" s="520"/>
      <c r="E39" s="528"/>
      <c r="F39" s="532"/>
      <c r="G39" s="520"/>
      <c r="H39" s="532"/>
      <c r="I39" s="532"/>
      <c r="J39" s="532"/>
      <c r="K39" s="532"/>
      <c r="L39" s="532"/>
      <c r="M39" s="532"/>
      <c r="N39" s="532"/>
      <c r="O39" s="532"/>
      <c r="P39" s="532"/>
      <c r="Q39" s="532"/>
      <c r="R39" s="532"/>
      <c r="S39" s="532"/>
      <c r="T39" s="532"/>
      <c r="U39" s="532"/>
      <c r="V39" s="532"/>
      <c r="W39" s="532"/>
      <c r="X39" s="532"/>
      <c r="Y39" s="532"/>
    </row>
    <row r="40" spans="1:25" ht="12.75" customHeight="1" x14ac:dyDescent="0.25">
      <c r="A40" s="506" t="s">
        <v>45</v>
      </c>
      <c r="B40" s="507" t="s">
        <v>46</v>
      </c>
      <c r="C40" s="507">
        <v>267056</v>
      </c>
      <c r="D40" s="520"/>
      <c r="E40" s="528"/>
      <c r="F40" s="532"/>
      <c r="G40" s="520"/>
      <c r="H40" s="532"/>
      <c r="I40" s="532"/>
      <c r="J40" s="532"/>
      <c r="K40" s="532"/>
      <c r="L40" s="532"/>
      <c r="M40" s="532"/>
      <c r="N40" s="532"/>
      <c r="O40" s="532"/>
      <c r="P40" s="532"/>
      <c r="Q40" s="532"/>
      <c r="R40" s="532"/>
      <c r="S40" s="532"/>
      <c r="T40" s="532"/>
      <c r="U40" s="532"/>
      <c r="V40" s="532"/>
      <c r="W40" s="532"/>
      <c r="X40" s="532"/>
      <c r="Y40" s="532"/>
    </row>
    <row r="41" spans="1:25" ht="13.5" customHeight="1" x14ac:dyDescent="0.25">
      <c r="A41" s="506" t="s">
        <v>47</v>
      </c>
      <c r="B41" s="507" t="s">
        <v>48</v>
      </c>
      <c r="C41" s="507">
        <v>1</v>
      </c>
      <c r="D41" s="520"/>
      <c r="E41" s="528"/>
      <c r="F41" s="532"/>
      <c r="G41" s="520"/>
      <c r="H41" s="528"/>
      <c r="I41" s="499"/>
      <c r="J41" s="499"/>
      <c r="K41" s="499"/>
      <c r="L41" s="499"/>
      <c r="M41" s="499"/>
      <c r="N41" s="499"/>
      <c r="O41" s="499"/>
      <c r="P41" s="499"/>
      <c r="Q41" s="499"/>
      <c r="R41" s="499"/>
      <c r="S41" s="499"/>
      <c r="T41" s="499"/>
      <c r="U41" s="499"/>
      <c r="V41" s="499"/>
      <c r="W41" s="499"/>
      <c r="X41" s="499"/>
      <c r="Y41" s="499"/>
    </row>
    <row r="42" spans="1:25" ht="13.5" customHeight="1" thickBot="1" x14ac:dyDescent="0.3">
      <c r="A42" s="506"/>
      <c r="B42" s="507"/>
      <c r="C42" s="507"/>
      <c r="D42" s="520"/>
      <c r="E42" s="528"/>
      <c r="F42" s="532"/>
      <c r="G42" s="520"/>
      <c r="H42" s="533"/>
      <c r="I42" s="533"/>
      <c r="J42" s="533"/>
      <c r="K42" s="533"/>
      <c r="L42" s="533"/>
      <c r="M42" s="533"/>
      <c r="N42" s="533"/>
      <c r="O42" s="533"/>
      <c r="P42" s="533"/>
      <c r="Q42" s="533"/>
      <c r="R42" s="533"/>
      <c r="S42" s="533"/>
      <c r="T42" s="533"/>
      <c r="U42" s="533"/>
      <c r="V42" s="533"/>
      <c r="W42" s="533"/>
      <c r="X42" s="533"/>
      <c r="Y42" s="533"/>
    </row>
    <row r="43" spans="1:25" ht="13.5" customHeight="1" thickBot="1" x14ac:dyDescent="0.3">
      <c r="A43" s="1427" t="s">
        <v>49</v>
      </c>
      <c r="B43" s="1416"/>
      <c r="C43" s="534">
        <f>C44+C46+C49+C57+C60+C51</f>
        <v>1061850</v>
      </c>
      <c r="D43" s="535"/>
      <c r="E43" s="499"/>
      <c r="F43" s="499"/>
      <c r="G43" s="528"/>
      <c r="H43" s="506"/>
      <c r="I43" s="506"/>
      <c r="J43" s="506"/>
      <c r="K43" s="506"/>
      <c r="L43" s="506"/>
      <c r="M43" s="506"/>
      <c r="N43" s="506"/>
      <c r="O43" s="506"/>
      <c r="P43" s="506"/>
      <c r="Q43" s="506"/>
      <c r="R43" s="506"/>
      <c r="S43" s="506"/>
      <c r="T43" s="506"/>
      <c r="U43" s="506"/>
      <c r="V43" s="506"/>
      <c r="W43" s="506"/>
      <c r="X43" s="506"/>
      <c r="Y43" s="506"/>
    </row>
    <row r="44" spans="1:25" ht="13.5" customHeight="1" x14ac:dyDescent="0.25">
      <c r="A44" s="499" t="s">
        <v>50</v>
      </c>
      <c r="B44" s="530" t="s">
        <v>51</v>
      </c>
      <c r="C44" s="536">
        <f>SUM(C45)</f>
        <v>167380</v>
      </c>
      <c r="D44" s="537"/>
      <c r="E44" s="538"/>
      <c r="F44" s="538"/>
      <c r="G44" s="539"/>
      <c r="H44" s="506"/>
      <c r="I44" s="506"/>
      <c r="J44" s="506"/>
      <c r="K44" s="506"/>
      <c r="L44" s="506"/>
      <c r="M44" s="506"/>
      <c r="N44" s="506"/>
      <c r="O44" s="506"/>
      <c r="P44" s="506"/>
      <c r="Q44" s="506"/>
      <c r="R44" s="506"/>
      <c r="S44" s="506"/>
      <c r="T44" s="506"/>
      <c r="U44" s="506"/>
      <c r="V44" s="506"/>
      <c r="W44" s="506"/>
      <c r="X44" s="506"/>
      <c r="Y44" s="506"/>
    </row>
    <row r="45" spans="1:25" ht="13.5" customHeight="1" x14ac:dyDescent="0.25">
      <c r="A45" s="506" t="s">
        <v>52</v>
      </c>
      <c r="B45" s="506" t="s">
        <v>53</v>
      </c>
      <c r="C45" s="507">
        <v>167380</v>
      </c>
      <c r="D45" s="537"/>
      <c r="E45" s="538"/>
      <c r="F45" s="540"/>
      <c r="G45" s="518"/>
      <c r="H45" s="506"/>
      <c r="I45" s="506"/>
      <c r="J45" s="506"/>
      <c r="K45" s="506"/>
      <c r="L45" s="506"/>
      <c r="M45" s="506"/>
      <c r="N45" s="506"/>
      <c r="O45" s="506"/>
      <c r="P45" s="506"/>
      <c r="Q45" s="506"/>
      <c r="R45" s="506"/>
      <c r="S45" s="506"/>
      <c r="T45" s="506"/>
      <c r="U45" s="506"/>
      <c r="V45" s="506"/>
      <c r="W45" s="506"/>
      <c r="X45" s="506"/>
      <c r="Y45" s="506"/>
    </row>
    <row r="46" spans="1:25" ht="13.5" customHeight="1" x14ac:dyDescent="0.25">
      <c r="A46" s="499" t="s">
        <v>54</v>
      </c>
      <c r="B46" s="499" t="s">
        <v>55</v>
      </c>
      <c r="C46" s="531">
        <f>SUM(C47:C48)</f>
        <v>98310</v>
      </c>
      <c r="D46" s="540"/>
      <c r="E46" s="538"/>
      <c r="F46" s="540"/>
      <c r="G46" s="518"/>
      <c r="H46" s="515"/>
      <c r="I46" s="515"/>
      <c r="J46" s="515"/>
      <c r="K46" s="515"/>
      <c r="L46" s="515"/>
      <c r="M46" s="515"/>
      <c r="N46" s="515"/>
      <c r="O46" s="515"/>
      <c r="P46" s="515"/>
      <c r="Q46" s="515"/>
      <c r="R46" s="515"/>
      <c r="S46" s="515"/>
      <c r="T46" s="515"/>
      <c r="U46" s="515"/>
      <c r="V46" s="515"/>
      <c r="W46" s="515"/>
      <c r="X46" s="515"/>
      <c r="Y46" s="515"/>
    </row>
    <row r="47" spans="1:25" s="81" customFormat="1" ht="13.5" customHeight="1" x14ac:dyDescent="0.25">
      <c r="A47" s="27" t="s">
        <v>321</v>
      </c>
      <c r="B47" s="75" t="s">
        <v>322</v>
      </c>
      <c r="C47" s="28">
        <v>50600</v>
      </c>
      <c r="E47" s="40"/>
      <c r="F47" s="165"/>
      <c r="G47" s="95"/>
    </row>
    <row r="48" spans="1:25" ht="13.5" customHeight="1" x14ac:dyDescent="0.25">
      <c r="A48" s="506" t="s">
        <v>56</v>
      </c>
      <c r="B48" s="506" t="s">
        <v>57</v>
      </c>
      <c r="C48" s="507">
        <v>47710</v>
      </c>
      <c r="D48" s="540"/>
      <c r="E48" s="538"/>
      <c r="F48" s="540"/>
      <c r="G48" s="515"/>
      <c r="H48" s="515"/>
      <c r="I48" s="515"/>
      <c r="J48" s="515"/>
      <c r="K48" s="515"/>
      <c r="L48" s="515"/>
      <c r="M48" s="515"/>
      <c r="N48" s="515"/>
      <c r="O48" s="515"/>
      <c r="P48" s="515"/>
      <c r="Q48" s="515"/>
      <c r="R48" s="515"/>
      <c r="S48" s="515"/>
      <c r="T48" s="515"/>
      <c r="U48" s="515"/>
      <c r="V48" s="515"/>
      <c r="W48" s="515"/>
      <c r="X48" s="515"/>
      <c r="Y48" s="515"/>
    </row>
    <row r="49" spans="1:25" ht="13.5" customHeight="1" x14ac:dyDescent="0.25">
      <c r="A49" s="499" t="s">
        <v>58</v>
      </c>
      <c r="B49" s="499" t="s">
        <v>59</v>
      </c>
      <c r="C49" s="531">
        <f>SUM(C50)</f>
        <v>403250</v>
      </c>
      <c r="D49" s="540"/>
      <c r="E49" s="538"/>
      <c r="F49" s="540"/>
      <c r="G49" s="515"/>
      <c r="H49" s="515"/>
      <c r="I49" s="515"/>
      <c r="J49" s="515"/>
      <c r="K49" s="515"/>
      <c r="L49" s="515"/>
      <c r="M49" s="515"/>
      <c r="N49" s="515"/>
      <c r="O49" s="515"/>
      <c r="P49" s="515"/>
      <c r="Q49" s="515"/>
      <c r="R49" s="515"/>
      <c r="S49" s="515"/>
      <c r="T49" s="515"/>
      <c r="U49" s="515"/>
      <c r="V49" s="515"/>
      <c r="W49" s="515"/>
      <c r="X49" s="515"/>
      <c r="Y49" s="515"/>
    </row>
    <row r="50" spans="1:25" ht="13.5" customHeight="1" x14ac:dyDescent="0.25">
      <c r="A50" s="506" t="s">
        <v>60</v>
      </c>
      <c r="B50" s="507" t="s">
        <v>61</v>
      </c>
      <c r="C50" s="507">
        <v>403250</v>
      </c>
      <c r="D50" s="540"/>
      <c r="E50" s="538"/>
      <c r="F50" s="540"/>
      <c r="G50" s="518"/>
      <c r="H50" s="515"/>
      <c r="I50" s="515"/>
      <c r="J50" s="515"/>
      <c r="K50" s="515"/>
      <c r="L50" s="515"/>
      <c r="M50" s="515"/>
      <c r="N50" s="515"/>
      <c r="O50" s="515"/>
      <c r="P50" s="515"/>
      <c r="Q50" s="515"/>
      <c r="R50" s="515"/>
      <c r="S50" s="515"/>
      <c r="T50" s="515"/>
      <c r="U50" s="515"/>
      <c r="V50" s="515"/>
      <c r="W50" s="515"/>
      <c r="X50" s="515"/>
      <c r="Y50" s="515"/>
    </row>
    <row r="51" spans="1:25" ht="13.5" customHeight="1" x14ac:dyDescent="0.25">
      <c r="A51" s="499" t="s">
        <v>66</v>
      </c>
      <c r="B51" s="541" t="s">
        <v>67</v>
      </c>
      <c r="C51" s="531">
        <f>SUM(C52:C56)</f>
        <v>154000</v>
      </c>
      <c r="D51" s="540"/>
      <c r="E51" s="538"/>
      <c r="F51" s="540"/>
      <c r="G51" s="518"/>
      <c r="H51" s="515"/>
      <c r="I51" s="515"/>
      <c r="J51" s="515"/>
      <c r="K51" s="515"/>
      <c r="L51" s="515"/>
      <c r="M51" s="515"/>
      <c r="N51" s="515"/>
      <c r="O51" s="515"/>
      <c r="P51" s="515"/>
      <c r="Q51" s="515"/>
      <c r="R51" s="515"/>
      <c r="S51" s="515"/>
      <c r="T51" s="515"/>
      <c r="U51" s="515"/>
      <c r="V51" s="515"/>
      <c r="W51" s="515"/>
      <c r="X51" s="515"/>
      <c r="Y51" s="515"/>
    </row>
    <row r="52" spans="1:25" ht="13.5" customHeight="1" x14ac:dyDescent="0.25">
      <c r="A52" s="506" t="s">
        <v>68</v>
      </c>
      <c r="B52" s="542" t="s">
        <v>69</v>
      </c>
      <c r="C52" s="507">
        <v>10500</v>
      </c>
      <c r="D52" s="540"/>
      <c r="E52" s="538"/>
      <c r="F52" s="540"/>
      <c r="G52" s="518"/>
      <c r="H52" s="515"/>
      <c r="I52" s="515"/>
      <c r="J52" s="515"/>
      <c r="K52" s="515"/>
      <c r="L52" s="515"/>
      <c r="M52" s="515"/>
      <c r="N52" s="515"/>
      <c r="O52" s="515"/>
      <c r="P52" s="515"/>
      <c r="Q52" s="515"/>
      <c r="R52" s="515"/>
      <c r="S52" s="515"/>
      <c r="T52" s="515"/>
      <c r="U52" s="515"/>
      <c r="V52" s="515"/>
      <c r="W52" s="515"/>
      <c r="X52" s="515"/>
      <c r="Y52" s="515"/>
    </row>
    <row r="53" spans="1:25" ht="13.5" customHeight="1" x14ac:dyDescent="0.25">
      <c r="A53" s="506" t="s">
        <v>70</v>
      </c>
      <c r="B53" s="542" t="s">
        <v>71</v>
      </c>
      <c r="C53" s="507">
        <v>19000</v>
      </c>
      <c r="D53" s="540"/>
      <c r="E53" s="538"/>
      <c r="F53" s="540"/>
      <c r="G53" s="518"/>
      <c r="H53" s="515"/>
      <c r="I53" s="515"/>
      <c r="J53" s="515"/>
      <c r="K53" s="515"/>
      <c r="L53" s="515"/>
      <c r="M53" s="515"/>
      <c r="N53" s="515"/>
      <c r="O53" s="515"/>
      <c r="P53" s="515"/>
      <c r="Q53" s="515"/>
      <c r="R53" s="515"/>
      <c r="S53" s="515"/>
      <c r="T53" s="515"/>
      <c r="U53" s="515"/>
      <c r="V53" s="515"/>
      <c r="W53" s="515"/>
      <c r="X53" s="515"/>
      <c r="Y53" s="515"/>
    </row>
    <row r="54" spans="1:25" ht="13.5" customHeight="1" x14ac:dyDescent="0.3">
      <c r="A54" s="506" t="s">
        <v>72</v>
      </c>
      <c r="B54" s="507" t="s">
        <v>73</v>
      </c>
      <c r="C54" s="507">
        <v>53000</v>
      </c>
      <c r="D54" s="508"/>
      <c r="E54" s="538"/>
      <c r="F54" s="543"/>
      <c r="G54" s="543"/>
      <c r="H54" s="543"/>
      <c r="I54" s="543"/>
      <c r="J54" s="543"/>
      <c r="K54" s="543"/>
      <c r="L54" s="543"/>
      <c r="M54" s="543"/>
      <c r="N54" s="543"/>
      <c r="O54" s="543"/>
      <c r="P54" s="543"/>
      <c r="Q54" s="543"/>
      <c r="R54" s="543"/>
      <c r="S54" s="543"/>
      <c r="T54" s="543"/>
      <c r="U54" s="543"/>
      <c r="V54" s="543"/>
      <c r="W54" s="543"/>
      <c r="X54" s="543"/>
      <c r="Y54" s="543"/>
    </row>
    <row r="55" spans="1:25" ht="13.5" customHeight="1" x14ac:dyDescent="0.3">
      <c r="A55" s="506" t="s">
        <v>74</v>
      </c>
      <c r="B55" s="507" t="s">
        <v>75</v>
      </c>
      <c r="C55" s="507">
        <v>55000</v>
      </c>
      <c r="D55" s="508"/>
      <c r="E55" s="538"/>
      <c r="F55" s="543"/>
      <c r="G55" s="543"/>
      <c r="H55" s="543"/>
      <c r="I55" s="543"/>
      <c r="J55" s="543"/>
      <c r="K55" s="543"/>
      <c r="L55" s="543"/>
      <c r="M55" s="543"/>
      <c r="N55" s="543"/>
      <c r="O55" s="543"/>
      <c r="P55" s="543"/>
      <c r="Q55" s="543"/>
      <c r="R55" s="543"/>
      <c r="S55" s="543"/>
      <c r="T55" s="543"/>
      <c r="U55" s="543"/>
      <c r="V55" s="543"/>
      <c r="W55" s="543"/>
      <c r="X55" s="543"/>
      <c r="Y55" s="543"/>
    </row>
    <row r="56" spans="1:25" ht="13.5" customHeight="1" x14ac:dyDescent="0.3">
      <c r="A56" s="506" t="s">
        <v>76</v>
      </c>
      <c r="B56" s="507" t="s">
        <v>77</v>
      </c>
      <c r="C56" s="507">
        <v>16500</v>
      </c>
      <c r="D56" s="508"/>
      <c r="E56" s="538"/>
      <c r="F56" s="543"/>
      <c r="G56" s="543"/>
      <c r="H56" s="543"/>
      <c r="I56" s="543"/>
      <c r="J56" s="543"/>
      <c r="K56" s="543"/>
      <c r="L56" s="543"/>
      <c r="M56" s="543"/>
      <c r="N56" s="543"/>
      <c r="O56" s="543"/>
      <c r="P56" s="543"/>
      <c r="Q56" s="543"/>
      <c r="R56" s="543"/>
      <c r="S56" s="543"/>
      <c r="T56" s="543"/>
      <c r="U56" s="543"/>
      <c r="V56" s="543"/>
      <c r="W56" s="543"/>
      <c r="X56" s="543"/>
      <c r="Y56" s="543"/>
    </row>
    <row r="57" spans="1:25" ht="13.5" customHeight="1" x14ac:dyDescent="0.25">
      <c r="A57" s="499" t="s">
        <v>78</v>
      </c>
      <c r="B57" s="531" t="s">
        <v>79</v>
      </c>
      <c r="C57" s="531">
        <f>SUM(C58:C59)</f>
        <v>54400</v>
      </c>
      <c r="D57" s="540"/>
      <c r="E57" s="538"/>
      <c r="F57" s="540"/>
      <c r="G57" s="518"/>
      <c r="H57" s="515"/>
      <c r="I57" s="515"/>
      <c r="J57" s="515"/>
      <c r="K57" s="515"/>
      <c r="L57" s="515"/>
      <c r="M57" s="515"/>
      <c r="N57" s="515"/>
      <c r="O57" s="515"/>
      <c r="P57" s="515"/>
      <c r="Q57" s="515"/>
      <c r="R57" s="515"/>
      <c r="S57" s="515"/>
      <c r="T57" s="515"/>
      <c r="U57" s="515"/>
      <c r="V57" s="515"/>
      <c r="W57" s="515"/>
      <c r="X57" s="515"/>
      <c r="Y57" s="515"/>
    </row>
    <row r="58" spans="1:25" ht="13.5" customHeight="1" x14ac:dyDescent="0.3">
      <c r="A58" s="506" t="s">
        <v>80</v>
      </c>
      <c r="B58" s="542" t="s">
        <v>81</v>
      </c>
      <c r="C58" s="507">
        <v>24400</v>
      </c>
      <c r="D58" s="544"/>
      <c r="E58" s="538"/>
      <c r="F58" s="543"/>
      <c r="G58" s="543"/>
      <c r="H58" s="543"/>
      <c r="I58" s="543"/>
      <c r="J58" s="543"/>
      <c r="K58" s="543"/>
      <c r="L58" s="543"/>
      <c r="M58" s="543"/>
      <c r="N58" s="543"/>
      <c r="O58" s="543"/>
      <c r="P58" s="543"/>
      <c r="Q58" s="543"/>
      <c r="R58" s="543"/>
      <c r="S58" s="543"/>
      <c r="T58" s="543"/>
      <c r="U58" s="543"/>
      <c r="V58" s="543"/>
      <c r="W58" s="543"/>
      <c r="X58" s="543"/>
      <c r="Y58" s="543"/>
    </row>
    <row r="59" spans="1:25" ht="13.5" customHeight="1" x14ac:dyDescent="0.25">
      <c r="A59" s="506" t="s">
        <v>82</v>
      </c>
      <c r="B59" s="507" t="s">
        <v>83</v>
      </c>
      <c r="C59" s="507">
        <v>30000</v>
      </c>
      <c r="D59" s="540"/>
      <c r="E59" s="538"/>
      <c r="F59" s="540"/>
      <c r="G59" s="518"/>
      <c r="H59" s="515"/>
      <c r="I59" s="515"/>
      <c r="J59" s="515"/>
      <c r="K59" s="515"/>
      <c r="L59" s="515"/>
      <c r="M59" s="515"/>
      <c r="N59" s="515"/>
      <c r="O59" s="515"/>
      <c r="P59" s="515"/>
      <c r="Q59" s="515"/>
      <c r="R59" s="515"/>
      <c r="S59" s="515"/>
      <c r="T59" s="515"/>
      <c r="U59" s="515"/>
      <c r="V59" s="515"/>
      <c r="W59" s="515"/>
      <c r="X59" s="515"/>
      <c r="Y59" s="515"/>
    </row>
    <row r="60" spans="1:25" ht="13.5" customHeight="1" x14ac:dyDescent="0.25">
      <c r="A60" s="499" t="s">
        <v>84</v>
      </c>
      <c r="B60" s="531" t="s">
        <v>85</v>
      </c>
      <c r="C60" s="531">
        <f>SUM(C61:C64)</f>
        <v>184510</v>
      </c>
      <c r="D60" s="540"/>
      <c r="E60" s="538"/>
      <c r="F60" s="540"/>
      <c r="G60" s="518"/>
      <c r="H60" s="515"/>
      <c r="I60" s="515"/>
      <c r="J60" s="515"/>
      <c r="K60" s="515"/>
      <c r="L60" s="515"/>
      <c r="M60" s="515"/>
      <c r="N60" s="515"/>
      <c r="O60" s="515"/>
      <c r="P60" s="515"/>
      <c r="Q60" s="515"/>
      <c r="R60" s="515"/>
      <c r="S60" s="515"/>
      <c r="T60" s="515"/>
      <c r="U60" s="515"/>
      <c r="V60" s="515"/>
      <c r="W60" s="515"/>
      <c r="X60" s="515"/>
      <c r="Y60" s="515"/>
    </row>
    <row r="61" spans="1:25" ht="13.5" customHeight="1" x14ac:dyDescent="0.25">
      <c r="A61" s="506" t="s">
        <v>86</v>
      </c>
      <c r="B61" s="507" t="s">
        <v>87</v>
      </c>
      <c r="C61" s="507">
        <v>13600</v>
      </c>
      <c r="D61" s="540"/>
      <c r="E61" s="538"/>
      <c r="F61" s="540"/>
      <c r="G61" s="518"/>
      <c r="H61" s="515"/>
      <c r="I61" s="515"/>
      <c r="J61" s="515"/>
      <c r="K61" s="515"/>
      <c r="L61" s="515"/>
      <c r="M61" s="515"/>
      <c r="N61" s="515"/>
      <c r="O61" s="515"/>
      <c r="P61" s="515"/>
      <c r="Q61" s="515"/>
      <c r="R61" s="515"/>
      <c r="S61" s="515"/>
      <c r="T61" s="515"/>
      <c r="U61" s="515"/>
      <c r="V61" s="515"/>
      <c r="W61" s="515"/>
      <c r="X61" s="515"/>
      <c r="Y61" s="515"/>
    </row>
    <row r="62" spans="1:25" ht="13.5" customHeight="1" x14ac:dyDescent="0.25">
      <c r="A62" s="506" t="s">
        <v>88</v>
      </c>
      <c r="B62" s="507" t="s">
        <v>89</v>
      </c>
      <c r="C62" s="507">
        <v>89800</v>
      </c>
      <c r="D62" s="540"/>
      <c r="E62" s="538"/>
      <c r="F62" s="540"/>
      <c r="G62" s="518"/>
      <c r="H62" s="515"/>
      <c r="I62" s="515"/>
      <c r="J62" s="515"/>
      <c r="K62" s="515"/>
      <c r="L62" s="515"/>
      <c r="M62" s="515"/>
      <c r="N62" s="515"/>
      <c r="O62" s="515"/>
      <c r="P62" s="515"/>
      <c r="Q62" s="515"/>
      <c r="R62" s="515"/>
      <c r="S62" s="515"/>
      <c r="T62" s="515"/>
      <c r="U62" s="515"/>
      <c r="V62" s="515"/>
      <c r="W62" s="515"/>
      <c r="X62" s="515"/>
      <c r="Y62" s="515"/>
    </row>
    <row r="63" spans="1:25" ht="13.5" customHeight="1" x14ac:dyDescent="0.25">
      <c r="A63" s="506" t="s">
        <v>90</v>
      </c>
      <c r="B63" s="507" t="s">
        <v>85</v>
      </c>
      <c r="C63" s="507">
        <v>21110</v>
      </c>
      <c r="D63" s="537"/>
      <c r="E63" s="538"/>
      <c r="F63" s="540"/>
      <c r="G63" s="518"/>
      <c r="H63" s="499"/>
      <c r="I63" s="499"/>
      <c r="J63" s="499"/>
      <c r="K63" s="499"/>
      <c r="L63" s="499"/>
      <c r="M63" s="499"/>
      <c r="N63" s="499"/>
      <c r="O63" s="499"/>
      <c r="P63" s="499"/>
      <c r="Q63" s="499"/>
      <c r="R63" s="499"/>
      <c r="S63" s="499"/>
      <c r="T63" s="499"/>
      <c r="U63" s="499"/>
      <c r="V63" s="499"/>
      <c r="W63" s="499"/>
      <c r="X63" s="499"/>
      <c r="Y63" s="499"/>
    </row>
    <row r="64" spans="1:25" ht="13.5" customHeight="1" x14ac:dyDescent="0.25">
      <c r="A64" s="506" t="s">
        <v>91</v>
      </c>
      <c r="B64" s="542" t="s">
        <v>92</v>
      </c>
      <c r="C64" s="507">
        <v>60000</v>
      </c>
      <c r="D64" s="537"/>
      <c r="E64" s="538"/>
      <c r="F64" s="540"/>
      <c r="G64" s="518"/>
      <c r="H64" s="499"/>
      <c r="I64" s="499"/>
      <c r="J64" s="499"/>
      <c r="K64" s="499"/>
      <c r="L64" s="499"/>
      <c r="M64" s="499"/>
      <c r="N64" s="499"/>
      <c r="O64" s="499"/>
      <c r="P64" s="499"/>
      <c r="Q64" s="499"/>
      <c r="R64" s="499"/>
      <c r="S64" s="499"/>
      <c r="T64" s="499"/>
      <c r="U64" s="499"/>
      <c r="V64" s="499"/>
      <c r="W64" s="499"/>
      <c r="X64" s="499"/>
      <c r="Y64" s="499"/>
    </row>
    <row r="65" spans="1:25" ht="13.5" customHeight="1" thickBot="1" x14ac:dyDescent="0.3">
      <c r="A65" s="506"/>
      <c r="B65" s="507"/>
      <c r="C65" s="507"/>
      <c r="D65" s="537"/>
      <c r="E65" s="540"/>
      <c r="F65" s="540"/>
      <c r="G65" s="518"/>
      <c r="H65" s="545"/>
      <c r="I65" s="545"/>
      <c r="J65" s="545"/>
      <c r="K65" s="545"/>
      <c r="L65" s="545"/>
      <c r="M65" s="545"/>
      <c r="N65" s="545"/>
      <c r="O65" s="545"/>
      <c r="P65" s="545"/>
      <c r="Q65" s="545"/>
      <c r="R65" s="545"/>
      <c r="S65" s="545"/>
      <c r="T65" s="545"/>
      <c r="U65" s="545"/>
      <c r="V65" s="545"/>
      <c r="W65" s="545"/>
      <c r="X65" s="545"/>
      <c r="Y65" s="545"/>
    </row>
    <row r="66" spans="1:25" ht="13.5" customHeight="1" thickBot="1" x14ac:dyDescent="0.3">
      <c r="A66" s="1428" t="s">
        <v>93</v>
      </c>
      <c r="B66" s="1416"/>
      <c r="C66" s="546">
        <f>+C70+C73+C78+C67+C76</f>
        <v>2807100</v>
      </c>
      <c r="D66" s="540"/>
      <c r="E66" s="535"/>
      <c r="F66" s="535"/>
      <c r="G66" s="529"/>
      <c r="H66" s="515"/>
      <c r="I66" s="515"/>
      <c r="J66" s="515"/>
      <c r="K66" s="515"/>
      <c r="L66" s="515"/>
      <c r="M66" s="515"/>
      <c r="N66" s="515"/>
      <c r="O66" s="515"/>
      <c r="P66" s="515"/>
      <c r="Q66" s="515"/>
      <c r="R66" s="515"/>
      <c r="S66" s="515"/>
      <c r="T66" s="515"/>
      <c r="U66" s="515"/>
      <c r="V66" s="515"/>
      <c r="W66" s="515"/>
      <c r="X66" s="515"/>
      <c r="Y66" s="515"/>
    </row>
    <row r="67" spans="1:25" ht="13.5" customHeight="1" x14ac:dyDescent="0.25">
      <c r="A67" s="499" t="s">
        <v>94</v>
      </c>
      <c r="B67" s="530" t="s">
        <v>95</v>
      </c>
      <c r="C67" s="536">
        <f>SUM(C68:C69)</f>
        <v>605350</v>
      </c>
      <c r="D67" s="547"/>
      <c r="E67" s="547"/>
      <c r="F67" s="537"/>
      <c r="G67" s="545"/>
      <c r="H67" s="507"/>
      <c r="I67" s="506"/>
      <c r="J67" s="506"/>
      <c r="K67" s="506"/>
      <c r="L67" s="506"/>
      <c r="M67" s="506"/>
      <c r="N67" s="506"/>
      <c r="O67" s="506"/>
      <c r="P67" s="506"/>
      <c r="Q67" s="506"/>
      <c r="R67" s="506"/>
      <c r="S67" s="506"/>
      <c r="T67" s="506"/>
      <c r="U67" s="506"/>
      <c r="V67" s="506"/>
      <c r="W67" s="506"/>
      <c r="X67" s="506"/>
      <c r="Y67" s="506"/>
    </row>
    <row r="68" spans="1:25" ht="13.5" customHeight="1" x14ac:dyDescent="0.25">
      <c r="A68" s="506" t="s">
        <v>275</v>
      </c>
      <c r="B68" s="542" t="s">
        <v>366</v>
      </c>
      <c r="C68" s="508">
        <v>457600</v>
      </c>
      <c r="D68" s="547"/>
      <c r="E68" s="547"/>
      <c r="F68" s="537"/>
      <c r="G68" s="545"/>
      <c r="H68" s="507"/>
      <c r="I68" s="506"/>
      <c r="J68" s="506"/>
      <c r="K68" s="506"/>
      <c r="L68" s="506"/>
      <c r="M68" s="506"/>
      <c r="N68" s="506"/>
      <c r="O68" s="506"/>
      <c r="P68" s="506"/>
      <c r="Q68" s="506"/>
      <c r="R68" s="506"/>
      <c r="S68" s="506"/>
      <c r="T68" s="506"/>
      <c r="U68" s="506"/>
      <c r="V68" s="506"/>
      <c r="W68" s="506"/>
      <c r="X68" s="506"/>
      <c r="Y68" s="506"/>
    </row>
    <row r="69" spans="1:25" ht="13.5" customHeight="1" x14ac:dyDescent="0.25">
      <c r="A69" s="506" t="s">
        <v>98</v>
      </c>
      <c r="B69" s="507" t="s">
        <v>99</v>
      </c>
      <c r="C69" s="507">
        <v>147750</v>
      </c>
      <c r="D69" s="514"/>
      <c r="E69" s="514"/>
      <c r="F69" s="540"/>
      <c r="G69" s="518"/>
      <c r="H69" s="507"/>
      <c r="I69" s="506"/>
      <c r="J69" s="506"/>
      <c r="K69" s="506"/>
      <c r="L69" s="506"/>
      <c r="M69" s="506"/>
      <c r="N69" s="506"/>
      <c r="O69" s="506"/>
      <c r="P69" s="506"/>
      <c r="Q69" s="506"/>
      <c r="R69" s="506"/>
      <c r="S69" s="506"/>
      <c r="T69" s="506"/>
      <c r="U69" s="506"/>
      <c r="V69" s="506"/>
      <c r="W69" s="506"/>
      <c r="X69" s="506"/>
      <c r="Y69" s="506"/>
    </row>
    <row r="70" spans="1:25" ht="13.5" customHeight="1" x14ac:dyDescent="0.25">
      <c r="A70" s="499" t="s">
        <v>158</v>
      </c>
      <c r="B70" s="531" t="s">
        <v>101</v>
      </c>
      <c r="C70" s="531">
        <f>SUM(C71:C72)</f>
        <v>84400</v>
      </c>
      <c r="D70" s="540"/>
      <c r="E70" s="540"/>
      <c r="F70" s="540"/>
      <c r="G70" s="510"/>
      <c r="H70" s="507"/>
      <c r="I70" s="506"/>
      <c r="J70" s="506"/>
      <c r="K70" s="506"/>
      <c r="L70" s="506"/>
      <c r="M70" s="506"/>
      <c r="N70" s="506"/>
      <c r="O70" s="506"/>
      <c r="P70" s="506"/>
      <c r="Q70" s="506"/>
      <c r="R70" s="506"/>
      <c r="S70" s="506"/>
      <c r="T70" s="506"/>
      <c r="U70" s="506"/>
      <c r="V70" s="506"/>
      <c r="W70" s="506"/>
      <c r="X70" s="506"/>
      <c r="Y70" s="506"/>
    </row>
    <row r="71" spans="1:25" ht="13.5" customHeight="1" x14ac:dyDescent="0.3">
      <c r="A71" s="542" t="s">
        <v>102</v>
      </c>
      <c r="B71" s="542" t="s">
        <v>103</v>
      </c>
      <c r="C71" s="548">
        <v>56000</v>
      </c>
      <c r="D71" s="543"/>
      <c r="E71" s="543"/>
      <c r="F71" s="543"/>
      <c r="G71" s="548"/>
      <c r="H71" s="544"/>
      <c r="I71" s="544"/>
      <c r="J71" s="543"/>
      <c r="K71" s="543"/>
      <c r="L71" s="543"/>
      <c r="M71" s="543"/>
      <c r="N71" s="543"/>
      <c r="O71" s="543"/>
      <c r="P71" s="543"/>
      <c r="Q71" s="543"/>
      <c r="R71" s="543"/>
      <c r="S71" s="543"/>
      <c r="T71" s="543"/>
      <c r="U71" s="543"/>
      <c r="V71" s="543"/>
      <c r="W71" s="543"/>
      <c r="X71" s="543"/>
      <c r="Y71" s="543"/>
    </row>
    <row r="72" spans="1:25" ht="13.5" customHeight="1" x14ac:dyDescent="0.25">
      <c r="A72" s="506" t="s">
        <v>104</v>
      </c>
      <c r="B72" s="506" t="s">
        <v>105</v>
      </c>
      <c r="C72" s="507">
        <v>28400</v>
      </c>
      <c r="D72" s="540"/>
      <c r="E72" s="540"/>
      <c r="F72" s="540"/>
      <c r="G72" s="510"/>
      <c r="H72" s="507"/>
      <c r="I72" s="506"/>
      <c r="J72" s="506"/>
      <c r="K72" s="506"/>
      <c r="L72" s="506"/>
      <c r="M72" s="506"/>
      <c r="N72" s="506"/>
      <c r="O72" s="506"/>
      <c r="P72" s="506"/>
      <c r="Q72" s="506"/>
      <c r="R72" s="506"/>
      <c r="S72" s="506"/>
      <c r="T72" s="506"/>
      <c r="U72" s="506"/>
      <c r="V72" s="506"/>
      <c r="W72" s="506"/>
      <c r="X72" s="506"/>
      <c r="Y72" s="506"/>
    </row>
    <row r="73" spans="1:25" ht="13.5" customHeight="1" x14ac:dyDescent="0.25">
      <c r="A73" s="499" t="s">
        <v>106</v>
      </c>
      <c r="B73" s="531" t="s">
        <v>107</v>
      </c>
      <c r="C73" s="531">
        <f>SUM(C74:C75)</f>
        <v>912240</v>
      </c>
      <c r="D73" s="540"/>
      <c r="E73" s="540"/>
      <c r="F73" s="540"/>
      <c r="G73" s="510"/>
      <c r="H73" s="539"/>
      <c r="I73" s="506"/>
      <c r="J73" s="506"/>
      <c r="K73" s="506"/>
      <c r="L73" s="506"/>
      <c r="M73" s="506"/>
      <c r="N73" s="506"/>
      <c r="O73" s="506"/>
      <c r="P73" s="506"/>
      <c r="Q73" s="506"/>
      <c r="R73" s="506"/>
      <c r="S73" s="506"/>
      <c r="T73" s="506"/>
      <c r="U73" s="506"/>
      <c r="V73" s="506"/>
      <c r="W73" s="506"/>
      <c r="X73" s="506"/>
      <c r="Y73" s="506"/>
    </row>
    <row r="74" spans="1:25" ht="13.5" customHeight="1" x14ac:dyDescent="0.25">
      <c r="A74" s="506" t="s">
        <v>108</v>
      </c>
      <c r="B74" s="542" t="s">
        <v>109</v>
      </c>
      <c r="C74" s="507">
        <v>15700</v>
      </c>
      <c r="D74" s="540"/>
      <c r="E74" s="540"/>
      <c r="F74" s="540"/>
      <c r="G74" s="510"/>
      <c r="H74" s="540"/>
      <c r="I74" s="506"/>
      <c r="J74" s="506"/>
      <c r="K74" s="506"/>
      <c r="L74" s="506"/>
      <c r="M74" s="506"/>
      <c r="N74" s="506"/>
      <c r="O74" s="506"/>
      <c r="P74" s="506"/>
      <c r="Q74" s="506"/>
      <c r="R74" s="506"/>
      <c r="S74" s="506"/>
      <c r="T74" s="506"/>
      <c r="U74" s="506"/>
      <c r="V74" s="506"/>
      <c r="W74" s="506"/>
      <c r="X74" s="506"/>
      <c r="Y74" s="506"/>
    </row>
    <row r="75" spans="1:25" ht="13.5" customHeight="1" x14ac:dyDescent="0.25">
      <c r="A75" s="506" t="s">
        <v>238</v>
      </c>
      <c r="B75" s="507" t="s">
        <v>111</v>
      </c>
      <c r="C75" s="507">
        <v>896540</v>
      </c>
      <c r="D75" s="506"/>
      <c r="E75" s="540"/>
      <c r="F75" s="514"/>
      <c r="G75" s="549"/>
      <c r="H75" s="510"/>
      <c r="I75" s="506"/>
      <c r="J75" s="506"/>
      <c r="K75" s="506"/>
      <c r="L75" s="506"/>
      <c r="M75" s="506"/>
      <c r="N75" s="506"/>
      <c r="O75" s="506"/>
      <c r="P75" s="506"/>
      <c r="Q75" s="506"/>
      <c r="R75" s="506"/>
      <c r="S75" s="506"/>
      <c r="T75" s="506"/>
      <c r="U75" s="506"/>
      <c r="V75" s="506"/>
      <c r="W75" s="506"/>
      <c r="X75" s="506"/>
      <c r="Y75" s="506"/>
    </row>
    <row r="76" spans="1:25" ht="13.5" customHeight="1" x14ac:dyDescent="0.25">
      <c r="A76" s="499" t="s">
        <v>112</v>
      </c>
      <c r="B76" s="531" t="s">
        <v>113</v>
      </c>
      <c r="C76" s="531">
        <f>SUM(C77)</f>
        <v>25800</v>
      </c>
      <c r="D76" s="520"/>
      <c r="E76" s="506"/>
      <c r="F76" s="506"/>
      <c r="G76" s="510"/>
      <c r="H76" s="506"/>
      <c r="I76" s="506"/>
      <c r="J76" s="506"/>
      <c r="K76" s="506"/>
      <c r="L76" s="506"/>
      <c r="M76" s="506"/>
      <c r="N76" s="506"/>
      <c r="O76" s="506"/>
      <c r="P76" s="506"/>
      <c r="Q76" s="506"/>
      <c r="R76" s="506"/>
      <c r="S76" s="506"/>
      <c r="T76" s="506"/>
      <c r="U76" s="506"/>
      <c r="V76" s="506"/>
      <c r="W76" s="506"/>
      <c r="X76" s="506"/>
      <c r="Y76" s="506"/>
    </row>
    <row r="77" spans="1:25" ht="13.5" customHeight="1" x14ac:dyDescent="0.25">
      <c r="A77" s="506" t="s">
        <v>114</v>
      </c>
      <c r="B77" s="506" t="s">
        <v>115</v>
      </c>
      <c r="C77" s="507">
        <v>25800</v>
      </c>
      <c r="D77" s="506"/>
      <c r="E77" s="515"/>
      <c r="F77" s="506"/>
      <c r="G77" s="515"/>
      <c r="H77" s="520"/>
      <c r="I77" s="506"/>
      <c r="J77" s="510"/>
      <c r="K77" s="510"/>
      <c r="L77" s="506"/>
      <c r="M77" s="506"/>
      <c r="N77" s="506"/>
      <c r="O77" s="506"/>
      <c r="P77" s="506"/>
      <c r="Q77" s="506"/>
      <c r="R77" s="506"/>
      <c r="S77" s="506"/>
      <c r="T77" s="506"/>
      <c r="U77" s="506"/>
      <c r="V77" s="506"/>
      <c r="W77" s="506"/>
      <c r="X77" s="506"/>
      <c r="Y77" s="506"/>
    </row>
    <row r="78" spans="1:25" ht="13.5" customHeight="1" x14ac:dyDescent="0.25">
      <c r="A78" s="499" t="s">
        <v>119</v>
      </c>
      <c r="B78" s="531" t="s">
        <v>122</v>
      </c>
      <c r="C78" s="531">
        <f>SUM(C79:C82)</f>
        <v>1179310</v>
      </c>
      <c r="D78" s="506"/>
      <c r="E78" s="540"/>
      <c r="F78" s="540"/>
      <c r="G78" s="510"/>
      <c r="H78" s="506"/>
      <c r="I78" s="506"/>
      <c r="J78" s="506"/>
      <c r="K78" s="506"/>
      <c r="L78" s="506"/>
      <c r="M78" s="506"/>
      <c r="N78" s="506"/>
      <c r="O78" s="506"/>
      <c r="P78" s="506"/>
      <c r="Q78" s="506"/>
      <c r="R78" s="506"/>
      <c r="S78" s="506"/>
      <c r="T78" s="506"/>
      <c r="U78" s="506"/>
      <c r="V78" s="506"/>
      <c r="W78" s="506"/>
      <c r="X78" s="506"/>
      <c r="Y78" s="506"/>
    </row>
    <row r="79" spans="1:25" ht="13.5" customHeight="1" x14ac:dyDescent="0.25">
      <c r="A79" s="506" t="s">
        <v>163</v>
      </c>
      <c r="B79" s="507" t="s">
        <v>122</v>
      </c>
      <c r="C79" s="507">
        <v>841510</v>
      </c>
      <c r="D79" s="506"/>
      <c r="E79" s="540"/>
      <c r="F79" s="540"/>
      <c r="G79" s="510"/>
      <c r="H79" s="499"/>
      <c r="I79" s="499"/>
      <c r="J79" s="499"/>
      <c r="K79" s="499"/>
      <c r="L79" s="499"/>
      <c r="M79" s="499"/>
      <c r="N79" s="499"/>
      <c r="O79" s="499"/>
      <c r="P79" s="499"/>
      <c r="Q79" s="499"/>
      <c r="R79" s="499"/>
      <c r="S79" s="499"/>
      <c r="T79" s="499"/>
      <c r="U79" s="499"/>
      <c r="V79" s="499"/>
      <c r="W79" s="499"/>
      <c r="X79" s="499"/>
      <c r="Y79" s="499"/>
    </row>
    <row r="80" spans="1:25" ht="13.5" customHeight="1" x14ac:dyDescent="0.25">
      <c r="A80" s="506" t="s">
        <v>123</v>
      </c>
      <c r="B80" s="507" t="s">
        <v>124</v>
      </c>
      <c r="C80" s="507">
        <v>37800</v>
      </c>
      <c r="D80" s="540"/>
      <c r="E80" s="540"/>
      <c r="F80" s="540"/>
      <c r="G80" s="510"/>
      <c r="H80" s="506"/>
      <c r="I80" s="506"/>
      <c r="J80" s="507"/>
      <c r="K80" s="506"/>
      <c r="L80" s="506"/>
      <c r="M80" s="506"/>
      <c r="N80" s="506"/>
      <c r="O80" s="506"/>
      <c r="P80" s="506"/>
      <c r="Q80" s="506"/>
      <c r="R80" s="506"/>
      <c r="S80" s="506"/>
      <c r="T80" s="506"/>
      <c r="U80" s="506"/>
      <c r="V80" s="506"/>
      <c r="W80" s="506"/>
      <c r="X80" s="506"/>
      <c r="Y80" s="506"/>
    </row>
    <row r="81" spans="1:25" ht="13.5" customHeight="1" x14ac:dyDescent="0.25">
      <c r="A81" s="506" t="s">
        <v>125</v>
      </c>
      <c r="B81" s="506" t="s">
        <v>166</v>
      </c>
      <c r="C81" s="507">
        <v>100000</v>
      </c>
      <c r="D81" s="540"/>
      <c r="E81" s="540"/>
      <c r="F81" s="540"/>
      <c r="G81" s="510"/>
      <c r="H81" s="506"/>
      <c r="I81" s="506"/>
      <c r="J81" s="506"/>
      <c r="K81" s="506"/>
      <c r="L81" s="506"/>
      <c r="M81" s="506"/>
      <c r="N81" s="506"/>
      <c r="O81" s="506"/>
      <c r="P81" s="506"/>
      <c r="Q81" s="506"/>
      <c r="R81" s="506"/>
      <c r="S81" s="506"/>
      <c r="T81" s="506"/>
      <c r="U81" s="506"/>
      <c r="V81" s="506"/>
      <c r="W81" s="506"/>
      <c r="X81" s="506"/>
      <c r="Y81" s="506"/>
    </row>
    <row r="82" spans="1:25" ht="13.5" customHeight="1" x14ac:dyDescent="0.25">
      <c r="A82" s="506" t="s">
        <v>127</v>
      </c>
      <c r="B82" s="507" t="s">
        <v>120</v>
      </c>
      <c r="C82" s="507">
        <v>200000</v>
      </c>
      <c r="D82" s="540"/>
      <c r="E82" s="540"/>
      <c r="F82" s="540"/>
      <c r="G82" s="510"/>
      <c r="H82" s="499"/>
      <c r="I82" s="499"/>
      <c r="J82" s="499"/>
      <c r="K82" s="499"/>
      <c r="L82" s="499"/>
      <c r="M82" s="499"/>
      <c r="N82" s="499"/>
      <c r="O82" s="499"/>
      <c r="P82" s="499"/>
      <c r="Q82" s="499"/>
      <c r="R82" s="499"/>
      <c r="S82" s="499"/>
      <c r="T82" s="499"/>
      <c r="U82" s="499"/>
      <c r="V82" s="499"/>
      <c r="W82" s="499"/>
      <c r="X82" s="499"/>
      <c r="Y82" s="499"/>
    </row>
    <row r="83" spans="1:25" ht="13.5" customHeight="1" thickBot="1" x14ac:dyDescent="0.3">
      <c r="A83" s="506"/>
      <c r="B83" s="507"/>
      <c r="C83" s="507"/>
      <c r="D83" s="510"/>
      <c r="E83" s="540"/>
      <c r="F83" s="540"/>
      <c r="G83" s="510"/>
      <c r="H83" s="550"/>
      <c r="I83" s="537"/>
      <c r="J83" s="537"/>
      <c r="K83" s="533"/>
      <c r="L83" s="533"/>
      <c r="M83" s="533"/>
      <c r="N83" s="533"/>
      <c r="O83" s="533"/>
      <c r="P83" s="533"/>
      <c r="Q83" s="533"/>
      <c r="R83" s="533"/>
      <c r="S83" s="533"/>
      <c r="T83" s="533"/>
      <c r="U83" s="533"/>
      <c r="V83" s="533"/>
      <c r="W83" s="533"/>
      <c r="X83" s="533"/>
      <c r="Y83" s="533"/>
    </row>
    <row r="84" spans="1:25" ht="13.5" customHeight="1" thickBot="1" x14ac:dyDescent="0.3">
      <c r="A84" s="1446" t="s">
        <v>128</v>
      </c>
      <c r="B84" s="1416"/>
      <c r="C84" s="551">
        <f>C85</f>
        <v>100000</v>
      </c>
      <c r="D84" s="540"/>
      <c r="E84" s="540"/>
      <c r="F84" s="535"/>
      <c r="G84" s="529"/>
      <c r="H84" s="552"/>
      <c r="I84" s="507"/>
      <c r="J84" s="553"/>
      <c r="K84" s="515"/>
      <c r="L84" s="532"/>
      <c r="M84" s="532"/>
      <c r="N84" s="532"/>
      <c r="O84" s="532"/>
      <c r="P84" s="532"/>
      <c r="Q84" s="532"/>
      <c r="R84" s="532"/>
      <c r="S84" s="532"/>
      <c r="T84" s="532"/>
      <c r="U84" s="532"/>
      <c r="V84" s="532"/>
      <c r="W84" s="532"/>
      <c r="X84" s="532"/>
      <c r="Y84" s="532"/>
    </row>
    <row r="85" spans="1:25" ht="13.5" customHeight="1" x14ac:dyDescent="0.25">
      <c r="A85" s="499" t="s">
        <v>129</v>
      </c>
      <c r="B85" s="530" t="s">
        <v>130</v>
      </c>
      <c r="C85" s="536">
        <f>SUM(C86:C87)</f>
        <v>100000</v>
      </c>
      <c r="D85" s="533"/>
      <c r="E85" s="533"/>
      <c r="F85" s="533"/>
      <c r="G85" s="539"/>
      <c r="H85" s="554"/>
      <c r="I85" s="540"/>
      <c r="J85" s="540"/>
      <c r="K85" s="506"/>
      <c r="L85" s="506"/>
      <c r="M85" s="506"/>
      <c r="N85" s="506"/>
      <c r="O85" s="506"/>
      <c r="P85" s="506"/>
      <c r="Q85" s="506"/>
      <c r="R85" s="506"/>
      <c r="S85" s="506"/>
      <c r="T85" s="506"/>
      <c r="U85" s="506"/>
      <c r="V85" s="506"/>
      <c r="W85" s="506"/>
      <c r="X85" s="506"/>
      <c r="Y85" s="506"/>
    </row>
    <row r="86" spans="1:25" ht="13.5" customHeight="1" x14ac:dyDescent="0.25">
      <c r="A86" s="506" t="s">
        <v>491</v>
      </c>
      <c r="B86" s="506" t="s">
        <v>260</v>
      </c>
      <c r="C86" s="507">
        <v>50000</v>
      </c>
      <c r="D86" s="532"/>
      <c r="E86" s="532"/>
      <c r="F86" s="532"/>
      <c r="G86" s="510"/>
      <c r="H86" s="532"/>
      <c r="I86" s="532"/>
      <c r="J86" s="532"/>
      <c r="K86" s="515"/>
      <c r="L86" s="532"/>
      <c r="M86" s="532"/>
      <c r="N86" s="532"/>
      <c r="O86" s="532"/>
      <c r="P86" s="532"/>
      <c r="Q86" s="532"/>
      <c r="R86" s="532"/>
      <c r="S86" s="532"/>
      <c r="T86" s="532"/>
      <c r="U86" s="532"/>
      <c r="V86" s="532"/>
      <c r="W86" s="532"/>
      <c r="X86" s="532"/>
      <c r="Y86" s="532"/>
    </row>
    <row r="87" spans="1:25" ht="13.5" customHeight="1" x14ac:dyDescent="0.25">
      <c r="A87" s="506" t="s">
        <v>133</v>
      </c>
      <c r="B87" s="507" t="s">
        <v>134</v>
      </c>
      <c r="C87" s="507">
        <v>50000</v>
      </c>
      <c r="D87" s="506"/>
      <c r="E87" s="506"/>
      <c r="F87" s="506"/>
      <c r="G87" s="510"/>
      <c r="H87" s="499"/>
      <c r="I87" s="499"/>
      <c r="J87" s="499"/>
      <c r="K87" s="499"/>
      <c r="L87" s="499"/>
      <c r="M87" s="499"/>
      <c r="N87" s="499"/>
      <c r="O87" s="499"/>
      <c r="P87" s="499"/>
      <c r="Q87" s="499"/>
      <c r="R87" s="499"/>
      <c r="S87" s="499"/>
      <c r="T87" s="499"/>
      <c r="U87" s="499"/>
      <c r="V87" s="499"/>
      <c r="W87" s="499"/>
      <c r="X87" s="499"/>
      <c r="Y87" s="499"/>
    </row>
    <row r="88" spans="1:25" ht="13.5" customHeight="1" thickBot="1" x14ac:dyDescent="0.35">
      <c r="A88" s="506"/>
      <c r="B88" s="506"/>
      <c r="C88" s="507"/>
      <c r="D88" s="555"/>
      <c r="E88" s="507"/>
      <c r="F88" s="553"/>
      <c r="G88" s="510"/>
      <c r="H88" s="533"/>
      <c r="I88" s="533"/>
      <c r="J88" s="533"/>
      <c r="K88" s="533"/>
      <c r="L88" s="533"/>
      <c r="M88" s="533"/>
      <c r="N88" s="533"/>
      <c r="O88" s="533"/>
      <c r="P88" s="533"/>
      <c r="Q88" s="533"/>
      <c r="R88" s="533"/>
      <c r="S88" s="533"/>
      <c r="T88" s="533"/>
      <c r="U88" s="533"/>
      <c r="V88" s="533"/>
      <c r="W88" s="533"/>
      <c r="X88" s="533"/>
      <c r="Y88" s="533"/>
    </row>
    <row r="89" spans="1:25" ht="13.5" customHeight="1" thickBot="1" x14ac:dyDescent="0.3">
      <c r="A89" s="1436" t="s">
        <v>135</v>
      </c>
      <c r="B89" s="1416"/>
      <c r="C89" s="556">
        <f>C90+C94</f>
        <v>120300</v>
      </c>
      <c r="D89" s="557"/>
      <c r="E89" s="540"/>
      <c r="F89" s="535"/>
      <c r="G89" s="529"/>
      <c r="H89" s="515"/>
      <c r="I89" s="515"/>
      <c r="J89" s="515"/>
      <c r="K89" s="515"/>
      <c r="L89" s="515"/>
      <c r="M89" s="515"/>
      <c r="N89" s="515"/>
      <c r="O89" s="515"/>
      <c r="P89" s="515"/>
      <c r="Q89" s="515"/>
      <c r="R89" s="515"/>
      <c r="S89" s="515"/>
      <c r="T89" s="515"/>
      <c r="U89" s="515"/>
      <c r="V89" s="515"/>
      <c r="W89" s="515"/>
      <c r="X89" s="515"/>
      <c r="Y89" s="515"/>
    </row>
    <row r="90" spans="1:25" ht="13.5" customHeight="1" x14ac:dyDescent="0.25">
      <c r="A90" s="499" t="s">
        <v>136</v>
      </c>
      <c r="B90" s="530" t="s">
        <v>137</v>
      </c>
      <c r="C90" s="536">
        <f>SUM(C91:C93)</f>
        <v>105800</v>
      </c>
      <c r="D90" s="537"/>
      <c r="E90" s="540"/>
      <c r="F90" s="537"/>
      <c r="G90" s="539"/>
      <c r="H90" s="515"/>
      <c r="I90" s="515"/>
      <c r="J90" s="515"/>
      <c r="K90" s="515"/>
      <c r="L90" s="515"/>
      <c r="M90" s="515"/>
      <c r="N90" s="515"/>
      <c r="O90" s="515"/>
      <c r="P90" s="515"/>
      <c r="Q90" s="515"/>
      <c r="R90" s="515"/>
      <c r="S90" s="515"/>
      <c r="T90" s="515"/>
      <c r="U90" s="515"/>
      <c r="V90" s="515"/>
      <c r="W90" s="515"/>
      <c r="X90" s="515"/>
      <c r="Y90" s="515"/>
    </row>
    <row r="91" spans="1:25" ht="13.5" customHeight="1" x14ac:dyDescent="0.25">
      <c r="A91" s="506" t="s">
        <v>138</v>
      </c>
      <c r="B91" s="506" t="s">
        <v>139</v>
      </c>
      <c r="C91" s="507">
        <v>46000</v>
      </c>
      <c r="D91" s="540"/>
      <c r="E91" s="540"/>
      <c r="F91" s="540"/>
      <c r="G91" s="518"/>
      <c r="H91" s="515"/>
      <c r="I91" s="515"/>
      <c r="J91" s="515"/>
      <c r="K91" s="515"/>
      <c r="L91" s="515"/>
      <c r="M91" s="515"/>
      <c r="N91" s="515"/>
      <c r="O91" s="515"/>
      <c r="P91" s="515"/>
      <c r="Q91" s="515"/>
      <c r="R91" s="515"/>
      <c r="S91" s="515"/>
      <c r="T91" s="515"/>
      <c r="U91" s="515"/>
      <c r="V91" s="515"/>
      <c r="W91" s="515"/>
      <c r="X91" s="515"/>
      <c r="Y91" s="515"/>
    </row>
    <row r="92" spans="1:25" ht="13.5" customHeight="1" x14ac:dyDescent="0.25">
      <c r="A92" s="506" t="s">
        <v>140</v>
      </c>
      <c r="B92" s="506" t="s">
        <v>141</v>
      </c>
      <c r="C92" s="507">
        <v>29800</v>
      </c>
      <c r="D92" s="540"/>
      <c r="E92" s="540"/>
      <c r="F92" s="540"/>
      <c r="G92" s="518"/>
      <c r="H92" s="515"/>
      <c r="I92" s="515"/>
      <c r="J92" s="515"/>
      <c r="K92" s="515"/>
      <c r="L92" s="515"/>
      <c r="M92" s="515"/>
      <c r="N92" s="515"/>
      <c r="O92" s="515"/>
      <c r="P92" s="515"/>
      <c r="Q92" s="515"/>
      <c r="R92" s="515"/>
      <c r="S92" s="515"/>
      <c r="T92" s="515"/>
      <c r="U92" s="515"/>
      <c r="V92" s="515"/>
      <c r="W92" s="515"/>
      <c r="X92" s="515"/>
      <c r="Y92" s="515"/>
    </row>
    <row r="93" spans="1:25" ht="13.5" customHeight="1" x14ac:dyDescent="0.25">
      <c r="A93" s="506" t="s">
        <v>142</v>
      </c>
      <c r="B93" s="507" t="s">
        <v>143</v>
      </c>
      <c r="C93" s="507">
        <v>30000</v>
      </c>
      <c r="D93" s="508"/>
      <c r="E93" s="531"/>
      <c r="F93" s="558"/>
      <c r="G93" s="548"/>
      <c r="H93" s="542"/>
      <c r="I93" s="542"/>
      <c r="J93" s="542"/>
      <c r="K93" s="542"/>
      <c r="L93" s="542"/>
      <c r="M93" s="542"/>
      <c r="N93" s="542"/>
      <c r="O93" s="542"/>
      <c r="P93" s="542"/>
      <c r="Q93" s="542"/>
      <c r="R93" s="542"/>
      <c r="S93" s="542"/>
      <c r="T93" s="542"/>
      <c r="U93" s="542"/>
      <c r="V93" s="542"/>
      <c r="W93" s="542"/>
      <c r="X93" s="542"/>
      <c r="Y93" s="542"/>
    </row>
    <row r="94" spans="1:25" ht="13.5" customHeight="1" x14ac:dyDescent="0.25">
      <c r="A94" s="499" t="s">
        <v>144</v>
      </c>
      <c r="B94" s="531" t="s">
        <v>145</v>
      </c>
      <c r="C94" s="531">
        <f>SUM(C95)</f>
        <v>14500</v>
      </c>
      <c r="D94" s="540"/>
      <c r="E94" s="540"/>
      <c r="F94" s="540"/>
      <c r="G94" s="518"/>
      <c r="H94" s="515"/>
      <c r="I94" s="515"/>
      <c r="J94" s="515"/>
      <c r="K94" s="515"/>
      <c r="L94" s="515"/>
      <c r="M94" s="515"/>
      <c r="N94" s="515"/>
      <c r="O94" s="515"/>
      <c r="P94" s="515"/>
      <c r="Q94" s="515"/>
      <c r="R94" s="515"/>
      <c r="S94" s="515"/>
      <c r="T94" s="515"/>
      <c r="U94" s="515"/>
      <c r="V94" s="515"/>
      <c r="W94" s="515"/>
      <c r="X94" s="515"/>
      <c r="Y94" s="515"/>
    </row>
    <row r="95" spans="1:25" ht="13.5" customHeight="1" x14ac:dyDescent="0.25">
      <c r="A95" s="506" t="s">
        <v>146</v>
      </c>
      <c r="B95" s="507" t="s">
        <v>147</v>
      </c>
      <c r="C95" s="507">
        <v>14500</v>
      </c>
      <c r="D95" s="540"/>
      <c r="E95" s="540"/>
      <c r="F95" s="540"/>
      <c r="G95" s="518"/>
      <c r="H95" s="515"/>
      <c r="I95" s="515"/>
      <c r="J95" s="515"/>
      <c r="K95" s="515"/>
      <c r="L95" s="515"/>
      <c r="M95" s="515"/>
      <c r="N95" s="515"/>
      <c r="O95" s="515"/>
      <c r="P95" s="515"/>
      <c r="Q95" s="515"/>
      <c r="R95" s="515"/>
      <c r="S95" s="515"/>
      <c r="T95" s="515"/>
      <c r="U95" s="515"/>
      <c r="V95" s="515"/>
      <c r="W95" s="515"/>
      <c r="X95" s="515"/>
      <c r="Y95" s="515"/>
    </row>
    <row r="96" spans="1:25" ht="13.5" customHeight="1" x14ac:dyDescent="0.25">
      <c r="A96" s="506"/>
      <c r="B96" s="507"/>
      <c r="C96" s="507"/>
      <c r="D96" s="540"/>
      <c r="E96" s="540"/>
      <c r="F96" s="540"/>
      <c r="G96" s="518"/>
      <c r="H96" s="515"/>
      <c r="I96" s="515"/>
      <c r="J96" s="515"/>
      <c r="K96" s="515"/>
      <c r="L96" s="515"/>
      <c r="M96" s="515"/>
      <c r="N96" s="515"/>
      <c r="O96" s="515"/>
      <c r="P96" s="515"/>
      <c r="Q96" s="515"/>
      <c r="R96" s="515"/>
      <c r="S96" s="515"/>
      <c r="T96" s="515"/>
      <c r="U96" s="515"/>
      <c r="V96" s="515"/>
      <c r="W96" s="515"/>
      <c r="X96" s="515"/>
      <c r="Y96" s="515"/>
    </row>
    <row r="97" spans="1:25" ht="13.5" customHeight="1" thickBot="1" x14ac:dyDescent="0.3">
      <c r="A97" s="499"/>
      <c r="B97" s="499"/>
      <c r="C97" s="559"/>
      <c r="D97" s="560"/>
      <c r="E97" s="499"/>
      <c r="F97" s="561"/>
      <c r="G97" s="562"/>
      <c r="H97" s="562"/>
      <c r="I97" s="562"/>
      <c r="J97" s="562"/>
      <c r="K97" s="562"/>
      <c r="L97" s="563"/>
      <c r="M97" s="563"/>
      <c r="N97" s="563"/>
      <c r="O97" s="563"/>
      <c r="P97" s="563"/>
      <c r="Q97" s="563"/>
      <c r="R97" s="563"/>
      <c r="S97" s="563"/>
      <c r="T97" s="563"/>
      <c r="U97" s="563"/>
      <c r="V97" s="563"/>
      <c r="W97" s="563"/>
      <c r="X97" s="563"/>
      <c r="Y97" s="563"/>
    </row>
    <row r="98" spans="1:25" ht="13.5" customHeight="1" x14ac:dyDescent="0.25">
      <c r="A98" s="1420" t="s">
        <v>492</v>
      </c>
      <c r="B98" s="1429"/>
      <c r="C98" s="1421"/>
      <c r="D98" s="564" t="s">
        <v>1</v>
      </c>
      <c r="E98" s="565" t="s">
        <v>493</v>
      </c>
      <c r="F98" s="532"/>
      <c r="G98" s="566"/>
      <c r="H98" s="566"/>
      <c r="I98" s="566"/>
      <c r="J98" s="566"/>
      <c r="K98" s="566"/>
      <c r="L98" s="567"/>
      <c r="M98" s="567"/>
      <c r="N98" s="567"/>
      <c r="O98" s="567"/>
      <c r="P98" s="567"/>
      <c r="Q98" s="567"/>
      <c r="R98" s="567"/>
      <c r="S98" s="567"/>
      <c r="T98" s="567"/>
      <c r="U98" s="567"/>
      <c r="V98" s="567"/>
      <c r="W98" s="567"/>
      <c r="X98" s="567"/>
      <c r="Y98" s="567"/>
    </row>
    <row r="99" spans="1:25" ht="13.5" customHeight="1" thickBot="1" x14ac:dyDescent="0.3">
      <c r="A99" s="1422"/>
      <c r="B99" s="1434"/>
      <c r="C99" s="1423"/>
      <c r="D99" s="568"/>
      <c r="E99" s="569"/>
      <c r="F99" s="532"/>
      <c r="G99" s="566"/>
      <c r="H99" s="566"/>
      <c r="I99" s="566"/>
      <c r="J99" s="566"/>
      <c r="K99" s="566"/>
      <c r="L99" s="567"/>
      <c r="M99" s="567"/>
      <c r="N99" s="567"/>
      <c r="O99" s="567"/>
      <c r="P99" s="567"/>
      <c r="Q99" s="567"/>
      <c r="R99" s="567"/>
      <c r="S99" s="567"/>
      <c r="T99" s="567"/>
      <c r="U99" s="567"/>
      <c r="V99" s="567"/>
      <c r="W99" s="567"/>
      <c r="X99" s="567"/>
      <c r="Y99" s="567"/>
    </row>
    <row r="100" spans="1:25" ht="15.75" customHeight="1" x14ac:dyDescent="0.25">
      <c r="A100" s="1438" t="s">
        <v>1045</v>
      </c>
      <c r="B100" s="1450"/>
      <c r="C100" s="1450"/>
      <c r="D100" s="1450"/>
      <c r="E100" s="1451"/>
      <c r="F100" s="570"/>
      <c r="G100" s="571"/>
      <c r="H100" s="571"/>
      <c r="I100" s="571"/>
      <c r="J100" s="571"/>
      <c r="K100" s="571"/>
      <c r="L100" s="572"/>
      <c r="M100" s="572"/>
      <c r="N100" s="572"/>
      <c r="O100" s="572"/>
      <c r="P100" s="572"/>
      <c r="Q100" s="572"/>
      <c r="R100" s="572"/>
      <c r="S100" s="572"/>
      <c r="T100" s="572"/>
      <c r="U100" s="572"/>
      <c r="V100" s="572"/>
      <c r="W100" s="572"/>
      <c r="X100" s="572"/>
      <c r="Y100" s="572"/>
    </row>
    <row r="101" spans="1:25" s="1124" customFormat="1" ht="15.75" customHeight="1" x14ac:dyDescent="0.25">
      <c r="A101" s="1443"/>
      <c r="B101" s="1452"/>
      <c r="C101" s="1452"/>
      <c r="D101" s="1452"/>
      <c r="E101" s="1453"/>
      <c r="F101" s="570"/>
      <c r="G101" s="571"/>
      <c r="H101" s="571"/>
      <c r="I101" s="571"/>
      <c r="J101" s="571"/>
      <c r="K101" s="571"/>
      <c r="L101" s="572"/>
      <c r="M101" s="572"/>
      <c r="N101" s="572"/>
      <c r="O101" s="572"/>
      <c r="P101" s="572"/>
      <c r="Q101" s="572"/>
      <c r="R101" s="572"/>
      <c r="S101" s="572"/>
      <c r="T101" s="572"/>
      <c r="U101" s="572"/>
      <c r="V101" s="572"/>
      <c r="W101" s="572"/>
      <c r="X101" s="572"/>
      <c r="Y101" s="572"/>
    </row>
    <row r="102" spans="1:25" s="1124" customFormat="1" ht="15.75" customHeight="1" x14ac:dyDescent="0.25">
      <c r="A102" s="1443"/>
      <c r="B102" s="1452"/>
      <c r="C102" s="1452"/>
      <c r="D102" s="1452"/>
      <c r="E102" s="1453"/>
      <c r="F102" s="570"/>
      <c r="G102" s="571"/>
      <c r="H102" s="571"/>
      <c r="I102" s="571"/>
      <c r="J102" s="571"/>
      <c r="K102" s="571"/>
      <c r="L102" s="572"/>
      <c r="M102" s="572"/>
      <c r="N102" s="572"/>
      <c r="O102" s="572"/>
      <c r="P102" s="572"/>
      <c r="Q102" s="572"/>
      <c r="R102" s="572"/>
      <c r="S102" s="572"/>
      <c r="T102" s="572"/>
      <c r="U102" s="572"/>
      <c r="V102" s="572"/>
      <c r="W102" s="572"/>
      <c r="X102" s="572"/>
      <c r="Y102" s="572"/>
    </row>
    <row r="103" spans="1:25" s="1124" customFormat="1" ht="15.75" customHeight="1" x14ac:dyDescent="0.25">
      <c r="A103" s="1443"/>
      <c r="B103" s="1452"/>
      <c r="C103" s="1452"/>
      <c r="D103" s="1452"/>
      <c r="E103" s="1453"/>
      <c r="F103" s="570"/>
      <c r="G103" s="571"/>
      <c r="H103" s="571"/>
      <c r="I103" s="571"/>
      <c r="J103" s="571"/>
      <c r="K103" s="571"/>
      <c r="L103" s="572"/>
      <c r="M103" s="572"/>
      <c r="N103" s="572"/>
      <c r="O103" s="572"/>
      <c r="P103" s="572"/>
      <c r="Q103" s="572"/>
      <c r="R103" s="572"/>
      <c r="S103" s="572"/>
      <c r="T103" s="572"/>
      <c r="U103" s="572"/>
      <c r="V103" s="572"/>
      <c r="W103" s="572"/>
      <c r="X103" s="572"/>
      <c r="Y103" s="572"/>
    </row>
    <row r="104" spans="1:25" s="1124" customFormat="1" ht="15.75" customHeight="1" x14ac:dyDescent="0.25">
      <c r="A104" s="1443"/>
      <c r="B104" s="1452"/>
      <c r="C104" s="1452"/>
      <c r="D104" s="1452"/>
      <c r="E104" s="1453"/>
      <c r="F104" s="570"/>
      <c r="G104" s="571"/>
      <c r="H104" s="571"/>
      <c r="I104" s="571"/>
      <c r="J104" s="571"/>
      <c r="K104" s="571"/>
      <c r="L104" s="572"/>
      <c r="M104" s="572"/>
      <c r="N104" s="572"/>
      <c r="O104" s="572"/>
      <c r="P104" s="572"/>
      <c r="Q104" s="572"/>
      <c r="R104" s="572"/>
      <c r="S104" s="572"/>
      <c r="T104" s="572"/>
      <c r="U104" s="572"/>
      <c r="V104" s="572"/>
      <c r="W104" s="572"/>
      <c r="X104" s="572"/>
      <c r="Y104" s="572"/>
    </row>
    <row r="105" spans="1:25" s="1124" customFormat="1" ht="15.75" customHeight="1" x14ac:dyDescent="0.25">
      <c r="A105" s="1443"/>
      <c r="B105" s="1452"/>
      <c r="C105" s="1452"/>
      <c r="D105" s="1452"/>
      <c r="E105" s="1453"/>
      <c r="F105" s="570"/>
      <c r="G105" s="571"/>
      <c r="H105" s="571"/>
      <c r="I105" s="571"/>
      <c r="J105" s="571"/>
      <c r="K105" s="571"/>
      <c r="L105" s="572"/>
      <c r="M105" s="572"/>
      <c r="N105" s="572"/>
      <c r="O105" s="572"/>
      <c r="P105" s="572"/>
      <c r="Q105" s="572"/>
      <c r="R105" s="572"/>
      <c r="S105" s="572"/>
      <c r="T105" s="572"/>
      <c r="U105" s="572"/>
      <c r="V105" s="572"/>
      <c r="W105" s="572"/>
      <c r="X105" s="572"/>
      <c r="Y105" s="572"/>
    </row>
    <row r="106" spans="1:25" s="1124" customFormat="1" ht="15.75" customHeight="1" x14ac:dyDescent="0.25">
      <c r="A106" s="1443"/>
      <c r="B106" s="1452"/>
      <c r="C106" s="1452"/>
      <c r="D106" s="1452"/>
      <c r="E106" s="1453"/>
      <c r="F106" s="570"/>
      <c r="G106" s="571"/>
      <c r="H106" s="571"/>
      <c r="I106" s="571"/>
      <c r="J106" s="571"/>
      <c r="K106" s="571"/>
      <c r="L106" s="572"/>
      <c r="M106" s="572"/>
      <c r="N106" s="572"/>
      <c r="O106" s="572"/>
      <c r="P106" s="572"/>
      <c r="Q106" s="572"/>
      <c r="R106" s="572"/>
      <c r="S106" s="572"/>
      <c r="T106" s="572"/>
      <c r="U106" s="572"/>
      <c r="V106" s="572"/>
      <c r="W106" s="572"/>
      <c r="X106" s="572"/>
      <c r="Y106" s="572"/>
    </row>
    <row r="107" spans="1:25" s="1124" customFormat="1" ht="16.5" customHeight="1" thickBot="1" x14ac:dyDescent="0.3">
      <c r="A107" s="1454"/>
      <c r="B107" s="1455"/>
      <c r="C107" s="1455"/>
      <c r="D107" s="1455"/>
      <c r="E107" s="1456"/>
      <c r="F107" s="570"/>
      <c r="G107" s="571"/>
      <c r="H107" s="571"/>
      <c r="I107" s="571"/>
      <c r="J107" s="571"/>
      <c r="K107" s="571"/>
      <c r="L107" s="572"/>
      <c r="M107" s="572"/>
      <c r="N107" s="572"/>
      <c r="O107" s="572"/>
      <c r="P107" s="572"/>
      <c r="Q107" s="572"/>
      <c r="R107" s="572"/>
      <c r="S107" s="572"/>
      <c r="T107" s="572"/>
      <c r="U107" s="572"/>
      <c r="V107" s="572"/>
      <c r="W107" s="572"/>
      <c r="X107" s="572"/>
      <c r="Y107" s="572"/>
    </row>
    <row r="108" spans="1:25" ht="13.5" customHeight="1" x14ac:dyDescent="0.25">
      <c r="A108" s="522" t="s">
        <v>487</v>
      </c>
      <c r="B108" s="573"/>
      <c r="C108" s="574"/>
      <c r="D108" s="574"/>
      <c r="E108" s="575"/>
      <c r="F108" s="532"/>
      <c r="G108" s="566"/>
      <c r="H108" s="566"/>
      <c r="I108" s="566"/>
      <c r="J108" s="566"/>
      <c r="K108" s="566"/>
      <c r="L108" s="567"/>
      <c r="M108" s="567"/>
      <c r="N108" s="567"/>
      <c r="O108" s="567"/>
      <c r="P108" s="567"/>
      <c r="Q108" s="567"/>
      <c r="R108" s="567"/>
      <c r="S108" s="567"/>
      <c r="T108" s="567"/>
      <c r="U108" s="567"/>
      <c r="V108" s="567"/>
      <c r="W108" s="567"/>
      <c r="X108" s="567"/>
      <c r="Y108" s="567"/>
    </row>
    <row r="109" spans="1:25" ht="13.5" customHeight="1" x14ac:dyDescent="0.25">
      <c r="A109" s="522" t="s">
        <v>488</v>
      </c>
      <c r="B109" s="506"/>
      <c r="C109" s="507"/>
      <c r="D109" s="507"/>
      <c r="E109" s="575"/>
      <c r="F109" s="532"/>
      <c r="G109" s="566"/>
      <c r="H109" s="566"/>
      <c r="I109" s="566"/>
      <c r="J109" s="566"/>
      <c r="K109" s="566"/>
      <c r="L109" s="567"/>
      <c r="M109" s="567"/>
      <c r="N109" s="567"/>
      <c r="O109" s="567"/>
      <c r="P109" s="567"/>
      <c r="Q109" s="567"/>
      <c r="R109" s="567"/>
      <c r="S109" s="567"/>
      <c r="T109" s="567"/>
      <c r="U109" s="567"/>
      <c r="V109" s="567"/>
      <c r="W109" s="567"/>
      <c r="X109" s="567"/>
      <c r="Y109" s="567"/>
    </row>
    <row r="110" spans="1:25" ht="13.5" customHeight="1" x14ac:dyDescent="0.25">
      <c r="A110" s="522" t="s">
        <v>489</v>
      </c>
      <c r="B110" s="506"/>
      <c r="C110" s="507"/>
      <c r="D110" s="507"/>
      <c r="E110" s="575"/>
      <c r="F110" s="532"/>
      <c r="G110" s="566"/>
      <c r="H110" s="566"/>
      <c r="I110" s="566"/>
      <c r="J110" s="566"/>
      <c r="K110" s="566"/>
      <c r="L110" s="567"/>
      <c r="M110" s="567"/>
      <c r="N110" s="567"/>
      <c r="O110" s="567"/>
      <c r="P110" s="567"/>
      <c r="Q110" s="567"/>
      <c r="R110" s="567"/>
      <c r="S110" s="567"/>
      <c r="T110" s="567"/>
      <c r="U110" s="567"/>
      <c r="V110" s="567"/>
      <c r="W110" s="567"/>
      <c r="X110" s="567"/>
      <c r="Y110" s="567"/>
    </row>
    <row r="111" spans="1:25" ht="13.5" customHeight="1" thickBot="1" x14ac:dyDescent="0.3">
      <c r="A111" s="576" t="s">
        <v>4</v>
      </c>
      <c r="B111" s="577"/>
      <c r="C111" s="578"/>
      <c r="D111" s="578"/>
      <c r="E111" s="579"/>
      <c r="F111" s="532"/>
      <c r="G111" s="566"/>
      <c r="H111" s="566"/>
      <c r="I111" s="566"/>
      <c r="J111" s="566"/>
      <c r="K111" s="566"/>
      <c r="L111" s="567"/>
      <c r="M111" s="567"/>
      <c r="N111" s="567"/>
      <c r="O111" s="567"/>
      <c r="P111" s="567"/>
      <c r="Q111" s="567"/>
      <c r="R111" s="567"/>
      <c r="S111" s="567"/>
      <c r="T111" s="567"/>
      <c r="U111" s="567"/>
      <c r="V111" s="567"/>
      <c r="W111" s="567"/>
      <c r="X111" s="567"/>
      <c r="Y111" s="567"/>
    </row>
    <row r="112" spans="1:25" ht="13.5" customHeight="1" thickBot="1" x14ac:dyDescent="0.3">
      <c r="A112" s="580" t="s">
        <v>5</v>
      </c>
      <c r="B112" s="581"/>
      <c r="C112" s="582"/>
      <c r="D112" s="583"/>
      <c r="E112" s="584">
        <f>+C114+C124+C136</f>
        <v>1506800</v>
      </c>
      <c r="F112" s="585"/>
      <c r="G112" s="566"/>
      <c r="H112" s="566"/>
      <c r="I112" s="566"/>
      <c r="J112" s="566"/>
      <c r="K112" s="566"/>
      <c r="L112" s="567"/>
      <c r="M112" s="567"/>
      <c r="N112" s="567"/>
      <c r="O112" s="567"/>
      <c r="P112" s="567"/>
      <c r="Q112" s="567"/>
      <c r="R112" s="567"/>
      <c r="S112" s="567"/>
      <c r="T112" s="567"/>
      <c r="U112" s="567"/>
      <c r="V112" s="567"/>
      <c r="W112" s="567"/>
      <c r="X112" s="567"/>
      <c r="Y112" s="567"/>
    </row>
    <row r="113" spans="1:25" ht="13.5" customHeight="1" thickBot="1" x14ac:dyDescent="0.3">
      <c r="A113" s="499"/>
      <c r="B113" s="499"/>
      <c r="C113" s="531"/>
      <c r="D113" s="531"/>
      <c r="E113" s="515"/>
      <c r="F113" s="532"/>
      <c r="G113" s="566"/>
      <c r="H113" s="566"/>
      <c r="I113" s="566"/>
      <c r="J113" s="566"/>
      <c r="K113" s="566"/>
      <c r="L113" s="567"/>
      <c r="M113" s="567"/>
      <c r="N113" s="567"/>
      <c r="O113" s="567"/>
      <c r="P113" s="567"/>
      <c r="Q113" s="567"/>
      <c r="R113" s="567"/>
      <c r="S113" s="567"/>
      <c r="T113" s="567"/>
      <c r="U113" s="567"/>
      <c r="V113" s="567"/>
      <c r="W113" s="567"/>
      <c r="X113" s="567"/>
      <c r="Y113" s="567"/>
    </row>
    <row r="114" spans="1:25" ht="13.5" customHeight="1" thickBot="1" x14ac:dyDescent="0.3">
      <c r="A114" s="1427" t="s">
        <v>49</v>
      </c>
      <c r="B114" s="1416"/>
      <c r="C114" s="534">
        <f>+C115+C117+C119</f>
        <v>210000</v>
      </c>
      <c r="D114" s="514"/>
      <c r="E114" s="515"/>
      <c r="F114" s="532"/>
      <c r="G114" s="566"/>
      <c r="H114" s="566"/>
      <c r="I114" s="566"/>
      <c r="J114" s="566"/>
      <c r="K114" s="566"/>
      <c r="L114" s="567"/>
      <c r="M114" s="567"/>
      <c r="N114" s="567"/>
      <c r="O114" s="567"/>
      <c r="P114" s="567"/>
      <c r="Q114" s="567"/>
      <c r="R114" s="567"/>
      <c r="S114" s="567"/>
      <c r="T114" s="567"/>
      <c r="U114" s="567"/>
      <c r="V114" s="567"/>
      <c r="W114" s="567"/>
      <c r="X114" s="567"/>
      <c r="Y114" s="567"/>
    </row>
    <row r="115" spans="1:25" ht="13.5" customHeight="1" x14ac:dyDescent="0.3">
      <c r="A115" s="499" t="s">
        <v>50</v>
      </c>
      <c r="B115" s="586" t="s">
        <v>51</v>
      </c>
      <c r="C115" s="531">
        <f>SUM(C116)</f>
        <v>40000</v>
      </c>
      <c r="D115" s="508"/>
      <c r="E115" s="507"/>
      <c r="F115" s="587"/>
      <c r="G115" s="548"/>
      <c r="H115" s="542"/>
      <c r="I115" s="548"/>
      <c r="J115" s="542"/>
      <c r="K115" s="542"/>
      <c r="L115" s="542"/>
      <c r="M115" s="542"/>
      <c r="N115" s="542"/>
      <c r="O115" s="542"/>
      <c r="P115" s="542"/>
      <c r="Q115" s="542"/>
      <c r="R115" s="542"/>
      <c r="S115" s="542"/>
      <c r="T115" s="542"/>
      <c r="U115" s="542"/>
      <c r="V115" s="542"/>
      <c r="W115" s="542"/>
      <c r="X115" s="542"/>
      <c r="Y115" s="542"/>
    </row>
    <row r="116" spans="1:25" ht="13.5" customHeight="1" x14ac:dyDescent="0.25">
      <c r="A116" s="506" t="s">
        <v>52</v>
      </c>
      <c r="B116" s="542" t="s">
        <v>53</v>
      </c>
      <c r="C116" s="507">
        <v>40000</v>
      </c>
      <c r="D116" s="542"/>
      <c r="E116" s="531"/>
      <c r="F116" s="588"/>
      <c r="G116" s="548"/>
      <c r="H116" s="542"/>
      <c r="I116" s="542"/>
      <c r="J116" s="542"/>
      <c r="K116" s="542"/>
      <c r="L116" s="542"/>
      <c r="M116" s="542"/>
      <c r="N116" s="542"/>
      <c r="O116" s="542"/>
      <c r="P116" s="542"/>
      <c r="Q116" s="542"/>
      <c r="R116" s="542"/>
      <c r="S116" s="542"/>
      <c r="T116" s="542"/>
      <c r="U116" s="542"/>
      <c r="V116" s="542"/>
      <c r="W116" s="542"/>
      <c r="X116" s="542"/>
      <c r="Y116" s="542"/>
    </row>
    <row r="117" spans="1:25" ht="13.5" customHeight="1" x14ac:dyDescent="0.25">
      <c r="A117" s="499" t="s">
        <v>54</v>
      </c>
      <c r="B117" s="541" t="s">
        <v>55</v>
      </c>
      <c r="C117" s="531">
        <f>SUM(C118)</f>
        <v>20000</v>
      </c>
      <c r="D117" s="542"/>
      <c r="E117" s="531"/>
      <c r="F117" s="588"/>
      <c r="G117" s="548"/>
      <c r="H117" s="542"/>
      <c r="I117" s="542"/>
      <c r="J117" s="542"/>
      <c r="K117" s="542"/>
      <c r="L117" s="542"/>
      <c r="M117" s="542"/>
      <c r="N117" s="542"/>
      <c r="O117" s="542"/>
      <c r="P117" s="542"/>
      <c r="Q117" s="542"/>
      <c r="R117" s="542"/>
      <c r="S117" s="542"/>
      <c r="T117" s="542"/>
      <c r="U117" s="542"/>
      <c r="V117" s="542"/>
      <c r="W117" s="542"/>
      <c r="X117" s="542"/>
      <c r="Y117" s="542"/>
    </row>
    <row r="118" spans="1:25" ht="13.5" customHeight="1" x14ac:dyDescent="0.25">
      <c r="A118" s="506" t="s">
        <v>56</v>
      </c>
      <c r="B118" s="542" t="s">
        <v>57</v>
      </c>
      <c r="C118" s="507">
        <v>20000</v>
      </c>
      <c r="D118" s="542"/>
      <c r="E118" s="531"/>
      <c r="F118" s="588"/>
      <c r="G118" s="548"/>
      <c r="H118" s="542"/>
      <c r="I118" s="542"/>
      <c r="J118" s="542"/>
      <c r="K118" s="542"/>
      <c r="L118" s="542"/>
      <c r="M118" s="542"/>
      <c r="N118" s="542"/>
      <c r="O118" s="542"/>
      <c r="P118" s="542"/>
      <c r="Q118" s="542"/>
      <c r="R118" s="542"/>
      <c r="S118" s="542"/>
      <c r="T118" s="542"/>
      <c r="U118" s="542"/>
      <c r="V118" s="542"/>
      <c r="W118" s="542"/>
      <c r="X118" s="542"/>
      <c r="Y118" s="542"/>
    </row>
    <row r="119" spans="1:25" ht="13.5" customHeight="1" x14ac:dyDescent="0.25">
      <c r="A119" s="499" t="s">
        <v>58</v>
      </c>
      <c r="B119" s="541" t="s">
        <v>59</v>
      </c>
      <c r="C119" s="531">
        <f>SUM(C120:C122)</f>
        <v>150000</v>
      </c>
      <c r="D119" s="542"/>
      <c r="E119" s="531"/>
      <c r="F119" s="508"/>
      <c r="G119" s="548"/>
      <c r="H119" s="542"/>
      <c r="I119" s="542"/>
      <c r="J119" s="542"/>
      <c r="K119" s="542"/>
      <c r="L119" s="542"/>
      <c r="M119" s="542"/>
      <c r="N119" s="542"/>
      <c r="O119" s="542"/>
      <c r="P119" s="542"/>
      <c r="Q119" s="542"/>
      <c r="R119" s="542"/>
      <c r="S119" s="542"/>
      <c r="T119" s="542"/>
      <c r="U119" s="542"/>
      <c r="V119" s="542"/>
      <c r="W119" s="542"/>
      <c r="X119" s="542"/>
      <c r="Y119" s="542"/>
    </row>
    <row r="120" spans="1:25" ht="13.5" customHeight="1" x14ac:dyDescent="0.25">
      <c r="A120" s="506" t="s">
        <v>60</v>
      </c>
      <c r="B120" s="507" t="s">
        <v>61</v>
      </c>
      <c r="C120" s="507">
        <v>90000</v>
      </c>
      <c r="D120" s="542"/>
      <c r="E120" s="531"/>
      <c r="F120" s="588"/>
      <c r="G120" s="548"/>
      <c r="H120" s="542"/>
      <c r="I120" s="542"/>
      <c r="J120" s="542"/>
      <c r="K120" s="542"/>
      <c r="L120" s="542"/>
      <c r="M120" s="542"/>
      <c r="N120" s="542"/>
      <c r="O120" s="542"/>
      <c r="P120" s="542"/>
      <c r="Q120" s="542"/>
      <c r="R120" s="542"/>
      <c r="S120" s="542"/>
      <c r="T120" s="542"/>
      <c r="U120" s="542"/>
      <c r="V120" s="542"/>
      <c r="W120" s="542"/>
      <c r="X120" s="542"/>
      <c r="Y120" s="542"/>
    </row>
    <row r="121" spans="1:25" ht="13.5" customHeight="1" x14ac:dyDescent="0.3">
      <c r="A121" s="506" t="s">
        <v>274</v>
      </c>
      <c r="B121" s="507" t="s">
        <v>273</v>
      </c>
      <c r="C121" s="548">
        <v>40000</v>
      </c>
      <c r="D121" s="543"/>
      <c r="E121" s="543"/>
      <c r="F121" s="544"/>
      <c r="G121" s="544"/>
      <c r="H121" s="544"/>
      <c r="I121" s="543"/>
      <c r="J121" s="543"/>
      <c r="K121" s="543"/>
      <c r="L121" s="543"/>
      <c r="M121" s="543"/>
      <c r="N121" s="543"/>
      <c r="O121" s="543"/>
      <c r="P121" s="543"/>
      <c r="Q121" s="543"/>
      <c r="R121" s="543"/>
      <c r="S121" s="543"/>
      <c r="T121" s="543"/>
      <c r="U121" s="543"/>
      <c r="V121" s="543"/>
      <c r="W121" s="543"/>
      <c r="X121" s="543"/>
      <c r="Y121" s="543"/>
    </row>
    <row r="122" spans="1:25" ht="13.5" customHeight="1" x14ac:dyDescent="0.25">
      <c r="A122" s="506" t="s">
        <v>91</v>
      </c>
      <c r="B122" s="542" t="s">
        <v>92</v>
      </c>
      <c r="C122" s="507">
        <v>20000</v>
      </c>
      <c r="D122" s="537"/>
      <c r="E122" s="540"/>
      <c r="F122" s="540"/>
      <c r="G122" s="518"/>
      <c r="H122" s="499"/>
      <c r="I122" s="499"/>
      <c r="J122" s="499"/>
      <c r="K122" s="499"/>
      <c r="L122" s="499"/>
      <c r="M122" s="499"/>
      <c r="N122" s="499"/>
      <c r="O122" s="499"/>
      <c r="P122" s="499"/>
      <c r="Q122" s="499"/>
      <c r="R122" s="499"/>
      <c r="S122" s="499"/>
      <c r="T122" s="499"/>
      <c r="U122" s="499"/>
      <c r="V122" s="499"/>
      <c r="W122" s="499"/>
      <c r="X122" s="499"/>
      <c r="Y122" s="499"/>
    </row>
    <row r="123" spans="1:25" ht="13.5" customHeight="1" thickBot="1" x14ac:dyDescent="0.35">
      <c r="A123" s="506"/>
      <c r="B123" s="507"/>
      <c r="C123" s="507"/>
      <c r="D123" s="542"/>
      <c r="E123" s="542"/>
      <c r="F123" s="508"/>
      <c r="G123" s="531"/>
      <c r="H123" s="589"/>
      <c r="I123" s="542"/>
      <c r="J123" s="542"/>
      <c r="K123" s="542"/>
      <c r="L123" s="542"/>
      <c r="M123" s="542"/>
      <c r="N123" s="542"/>
      <c r="O123" s="542"/>
      <c r="P123" s="542"/>
      <c r="Q123" s="542"/>
      <c r="R123" s="542"/>
      <c r="S123" s="542"/>
      <c r="T123" s="542"/>
      <c r="U123" s="542"/>
      <c r="V123" s="542"/>
      <c r="W123" s="542"/>
      <c r="X123" s="542"/>
      <c r="Y123" s="542"/>
    </row>
    <row r="124" spans="1:25" ht="13.5" customHeight="1" thickBot="1" x14ac:dyDescent="0.35">
      <c r="A124" s="1428" t="s">
        <v>93</v>
      </c>
      <c r="B124" s="1416"/>
      <c r="C124" s="546">
        <f>C125+C127+C129+C131</f>
        <v>1096800</v>
      </c>
      <c r="D124" s="542"/>
      <c r="E124" s="542"/>
      <c r="F124" s="508"/>
      <c r="G124" s="531"/>
      <c r="H124" s="544"/>
      <c r="I124" s="542"/>
      <c r="J124" s="542"/>
      <c r="K124" s="542"/>
      <c r="L124" s="542"/>
      <c r="M124" s="542"/>
      <c r="N124" s="542"/>
      <c r="O124" s="542"/>
      <c r="P124" s="542"/>
      <c r="Q124" s="542"/>
      <c r="R124" s="542"/>
      <c r="S124" s="542"/>
      <c r="T124" s="542"/>
      <c r="U124" s="542"/>
      <c r="V124" s="542"/>
      <c r="W124" s="542"/>
      <c r="X124" s="542"/>
      <c r="Y124" s="542"/>
    </row>
    <row r="125" spans="1:25" ht="13.5" customHeight="1" x14ac:dyDescent="0.3">
      <c r="A125" s="499" t="s">
        <v>94</v>
      </c>
      <c r="B125" s="530" t="s">
        <v>95</v>
      </c>
      <c r="C125" s="531">
        <f>SUM(C126)</f>
        <v>40000</v>
      </c>
      <c r="D125" s="542"/>
      <c r="E125" s="542"/>
      <c r="F125" s="508"/>
      <c r="G125" s="531"/>
      <c r="H125" s="544"/>
      <c r="I125" s="542"/>
      <c r="J125" s="542"/>
      <c r="K125" s="542"/>
      <c r="L125" s="542"/>
      <c r="M125" s="542"/>
      <c r="N125" s="542"/>
      <c r="O125" s="542"/>
      <c r="P125" s="542"/>
      <c r="Q125" s="542"/>
      <c r="R125" s="542"/>
      <c r="S125" s="542"/>
      <c r="T125" s="542"/>
      <c r="U125" s="542"/>
      <c r="V125" s="542"/>
      <c r="W125" s="542"/>
      <c r="X125" s="542"/>
      <c r="Y125" s="542"/>
    </row>
    <row r="126" spans="1:25" ht="13.5" customHeight="1" x14ac:dyDescent="0.3">
      <c r="A126" s="506" t="s">
        <v>98</v>
      </c>
      <c r="B126" s="507" t="s">
        <v>99</v>
      </c>
      <c r="C126" s="507">
        <v>40000</v>
      </c>
      <c r="D126" s="542"/>
      <c r="E126" s="542"/>
      <c r="F126" s="588"/>
      <c r="G126" s="531"/>
      <c r="H126" s="587"/>
      <c r="I126" s="542"/>
      <c r="J126" s="542"/>
      <c r="K126" s="542"/>
      <c r="L126" s="542"/>
      <c r="M126" s="542"/>
      <c r="N126" s="542"/>
      <c r="O126" s="542"/>
      <c r="P126" s="542"/>
      <c r="Q126" s="542"/>
      <c r="R126" s="542"/>
      <c r="S126" s="542"/>
      <c r="T126" s="542"/>
      <c r="U126" s="542"/>
      <c r="V126" s="542"/>
      <c r="W126" s="542"/>
      <c r="X126" s="542"/>
      <c r="Y126" s="542"/>
    </row>
    <row r="127" spans="1:25" ht="13.5" customHeight="1" x14ac:dyDescent="0.3">
      <c r="A127" s="541" t="s">
        <v>158</v>
      </c>
      <c r="B127" s="560" t="s">
        <v>101</v>
      </c>
      <c r="C127" s="531">
        <f>SUM(C128)</f>
        <v>40000</v>
      </c>
      <c r="D127" s="542"/>
      <c r="E127" s="542"/>
      <c r="F127" s="508"/>
      <c r="G127" s="531"/>
      <c r="H127" s="587"/>
      <c r="I127" s="542"/>
      <c r="J127" s="542"/>
      <c r="K127" s="542"/>
      <c r="L127" s="542"/>
      <c r="M127" s="542"/>
      <c r="N127" s="542"/>
      <c r="O127" s="542"/>
      <c r="P127" s="542"/>
      <c r="Q127" s="542"/>
      <c r="R127" s="542"/>
      <c r="S127" s="542"/>
      <c r="T127" s="542"/>
      <c r="U127" s="542"/>
      <c r="V127" s="542"/>
      <c r="W127" s="542"/>
      <c r="X127" s="542"/>
      <c r="Y127" s="542"/>
    </row>
    <row r="128" spans="1:25" ht="13.5" customHeight="1" x14ac:dyDescent="0.3">
      <c r="A128" s="542" t="s">
        <v>104</v>
      </c>
      <c r="B128" s="542" t="s">
        <v>105</v>
      </c>
      <c r="C128" s="507">
        <v>40000</v>
      </c>
      <c r="D128" s="542"/>
      <c r="E128" s="542"/>
      <c r="F128" s="542"/>
      <c r="G128" s="531"/>
      <c r="H128" s="587"/>
      <c r="I128" s="542"/>
      <c r="J128" s="542"/>
      <c r="K128" s="542"/>
      <c r="L128" s="542"/>
      <c r="M128" s="542"/>
      <c r="N128" s="542"/>
      <c r="O128" s="542"/>
      <c r="P128" s="542"/>
      <c r="Q128" s="542"/>
      <c r="R128" s="542"/>
      <c r="S128" s="542"/>
      <c r="T128" s="542"/>
      <c r="U128" s="542"/>
      <c r="V128" s="542"/>
      <c r="W128" s="542"/>
      <c r="X128" s="542"/>
      <c r="Y128" s="542"/>
    </row>
    <row r="129" spans="1:25" ht="13.5" customHeight="1" x14ac:dyDescent="0.3">
      <c r="A129" s="541" t="s">
        <v>106</v>
      </c>
      <c r="B129" s="541" t="s">
        <v>107</v>
      </c>
      <c r="C129" s="531">
        <f>SUM(C130)</f>
        <v>400000</v>
      </c>
      <c r="D129" s="542"/>
      <c r="E129" s="542"/>
      <c r="F129" s="508"/>
      <c r="G129" s="531"/>
      <c r="H129" s="587"/>
      <c r="I129" s="542"/>
      <c r="J129" s="542"/>
      <c r="K129" s="542"/>
      <c r="L129" s="542"/>
      <c r="M129" s="542"/>
      <c r="N129" s="542"/>
      <c r="O129" s="542"/>
      <c r="P129" s="542"/>
      <c r="Q129" s="542"/>
      <c r="R129" s="542"/>
      <c r="S129" s="542"/>
      <c r="T129" s="542"/>
      <c r="U129" s="542"/>
      <c r="V129" s="542"/>
      <c r="W129" s="542"/>
      <c r="X129" s="542"/>
      <c r="Y129" s="542"/>
    </row>
    <row r="130" spans="1:25" ht="13.5" customHeight="1" x14ac:dyDescent="0.3">
      <c r="A130" s="506" t="s">
        <v>238</v>
      </c>
      <c r="B130" s="507" t="s">
        <v>111</v>
      </c>
      <c r="C130" s="507">
        <v>400000</v>
      </c>
      <c r="D130" s="542"/>
      <c r="E130" s="542"/>
      <c r="F130" s="588"/>
      <c r="G130" s="531"/>
      <c r="H130" s="587"/>
      <c r="I130" s="542"/>
      <c r="J130" s="542"/>
      <c r="K130" s="542"/>
      <c r="L130" s="542"/>
      <c r="M130" s="542"/>
      <c r="N130" s="542"/>
      <c r="O130" s="542"/>
      <c r="P130" s="542"/>
      <c r="Q130" s="542"/>
      <c r="R130" s="542"/>
      <c r="S130" s="542"/>
      <c r="T130" s="542"/>
      <c r="U130" s="542"/>
      <c r="V130" s="542"/>
      <c r="W130" s="542"/>
      <c r="X130" s="542"/>
      <c r="Y130" s="542"/>
    </row>
    <row r="131" spans="1:25" ht="13.5" customHeight="1" x14ac:dyDescent="0.3">
      <c r="A131" s="499" t="s">
        <v>119</v>
      </c>
      <c r="B131" s="531" t="s">
        <v>122</v>
      </c>
      <c r="C131" s="531">
        <f>SUM(C132:C134)</f>
        <v>616800</v>
      </c>
      <c r="D131" s="542"/>
      <c r="E131" s="542"/>
      <c r="F131" s="508"/>
      <c r="G131" s="531"/>
      <c r="H131" s="587"/>
      <c r="I131" s="542"/>
      <c r="J131" s="542"/>
      <c r="K131" s="542"/>
      <c r="L131" s="542"/>
      <c r="M131" s="542"/>
      <c r="N131" s="542"/>
      <c r="O131" s="542"/>
      <c r="P131" s="542"/>
      <c r="Q131" s="542"/>
      <c r="R131" s="542"/>
      <c r="S131" s="542"/>
      <c r="T131" s="542"/>
      <c r="U131" s="542"/>
      <c r="V131" s="542"/>
      <c r="W131" s="542"/>
      <c r="X131" s="542"/>
      <c r="Y131" s="542"/>
    </row>
    <row r="132" spans="1:25" ht="13.5" customHeight="1" x14ac:dyDescent="0.25">
      <c r="A132" s="506" t="s">
        <v>163</v>
      </c>
      <c r="B132" s="507" t="s">
        <v>122</v>
      </c>
      <c r="C132" s="507">
        <v>500000</v>
      </c>
      <c r="D132" s="542"/>
      <c r="E132" s="542"/>
      <c r="F132" s="588"/>
      <c r="G132" s="531"/>
      <c r="H132" s="542"/>
      <c r="I132" s="542"/>
      <c r="J132" s="548"/>
      <c r="K132" s="542"/>
      <c r="L132" s="542"/>
      <c r="M132" s="542"/>
      <c r="N132" s="542"/>
      <c r="O132" s="542"/>
      <c r="P132" s="542"/>
      <c r="Q132" s="542"/>
      <c r="R132" s="542"/>
      <c r="S132" s="542"/>
      <c r="T132" s="542"/>
      <c r="U132" s="542"/>
      <c r="V132" s="542"/>
      <c r="W132" s="542"/>
      <c r="X132" s="542"/>
      <c r="Y132" s="542"/>
    </row>
    <row r="133" spans="1:25" ht="13.5" customHeight="1" x14ac:dyDescent="0.3">
      <c r="A133" s="542" t="s">
        <v>125</v>
      </c>
      <c r="B133" s="542" t="s">
        <v>166</v>
      </c>
      <c r="C133" s="548">
        <v>10000</v>
      </c>
      <c r="D133" s="543"/>
      <c r="E133" s="543"/>
      <c r="F133" s="544"/>
      <c r="G133" s="544"/>
      <c r="H133" s="543"/>
      <c r="I133" s="543"/>
      <c r="J133" s="543"/>
      <c r="K133" s="543"/>
      <c r="L133" s="543"/>
      <c r="M133" s="543"/>
      <c r="N133" s="543"/>
      <c r="O133" s="543"/>
      <c r="P133" s="543"/>
      <c r="Q133" s="543"/>
      <c r="R133" s="543"/>
      <c r="S133" s="543"/>
      <c r="T133" s="543"/>
      <c r="U133" s="543"/>
      <c r="V133" s="543"/>
      <c r="W133" s="543"/>
      <c r="X133" s="543"/>
      <c r="Y133" s="543"/>
    </row>
    <row r="134" spans="1:25" ht="13.5" customHeight="1" x14ac:dyDescent="0.3">
      <c r="A134" s="506" t="s">
        <v>127</v>
      </c>
      <c r="B134" s="507" t="s">
        <v>120</v>
      </c>
      <c r="C134" s="507">
        <v>106800</v>
      </c>
      <c r="D134" s="590"/>
      <c r="E134" s="591"/>
      <c r="F134" s="587"/>
      <c r="G134" s="548"/>
      <c r="H134" s="542"/>
      <c r="I134" s="542"/>
      <c r="J134" s="542"/>
      <c r="K134" s="542"/>
      <c r="L134" s="542"/>
      <c r="M134" s="542"/>
      <c r="N134" s="542"/>
      <c r="O134" s="542"/>
      <c r="P134" s="542"/>
      <c r="Q134" s="542"/>
      <c r="R134" s="542"/>
      <c r="S134" s="542"/>
      <c r="T134" s="542"/>
      <c r="U134" s="542"/>
      <c r="V134" s="542"/>
      <c r="W134" s="542"/>
      <c r="X134" s="542"/>
      <c r="Y134" s="542"/>
    </row>
    <row r="135" spans="1:25" ht="13.5" customHeight="1" thickBot="1" x14ac:dyDescent="0.35">
      <c r="A135" s="506"/>
      <c r="B135" s="507"/>
      <c r="C135" s="507"/>
      <c r="D135" s="590"/>
      <c r="E135" s="531"/>
      <c r="F135" s="587"/>
      <c r="G135" s="548"/>
      <c r="H135" s="542"/>
      <c r="I135" s="542"/>
      <c r="J135" s="542"/>
      <c r="K135" s="542"/>
      <c r="L135" s="542"/>
      <c r="M135" s="542"/>
      <c r="N135" s="542"/>
      <c r="O135" s="542"/>
      <c r="P135" s="542"/>
      <c r="Q135" s="542"/>
      <c r="R135" s="542"/>
      <c r="S135" s="542"/>
      <c r="T135" s="542"/>
      <c r="U135" s="542"/>
      <c r="V135" s="542"/>
      <c r="W135" s="542"/>
      <c r="X135" s="542"/>
      <c r="Y135" s="542"/>
    </row>
    <row r="136" spans="1:25" ht="13.5" customHeight="1" thickBot="1" x14ac:dyDescent="0.35">
      <c r="A136" s="1436" t="s">
        <v>135</v>
      </c>
      <c r="B136" s="1416"/>
      <c r="C136" s="556">
        <f>+C137+C141</f>
        <v>200000</v>
      </c>
      <c r="D136" s="508"/>
      <c r="E136" s="531"/>
      <c r="F136" s="587"/>
      <c r="G136" s="548"/>
      <c r="H136" s="542"/>
      <c r="I136" s="542"/>
      <c r="J136" s="542"/>
      <c r="K136" s="542"/>
      <c r="L136" s="542"/>
      <c r="M136" s="542"/>
      <c r="N136" s="542"/>
      <c r="O136" s="542"/>
      <c r="P136" s="542"/>
      <c r="Q136" s="542"/>
      <c r="R136" s="542"/>
      <c r="S136" s="542"/>
      <c r="T136" s="542"/>
      <c r="U136" s="542"/>
      <c r="V136" s="542"/>
      <c r="W136" s="542"/>
      <c r="X136" s="542"/>
      <c r="Y136" s="542"/>
    </row>
    <row r="137" spans="1:25" ht="13.5" customHeight="1" x14ac:dyDescent="0.3">
      <c r="A137" s="499" t="s">
        <v>136</v>
      </c>
      <c r="B137" s="586" t="s">
        <v>137</v>
      </c>
      <c r="C137" s="531">
        <f>SUM(C138:C140)</f>
        <v>150000</v>
      </c>
      <c r="D137" s="508"/>
      <c r="E137" s="507"/>
      <c r="F137" s="587"/>
      <c r="G137" s="548"/>
      <c r="H137" s="542"/>
      <c r="I137" s="542"/>
      <c r="J137" s="542"/>
      <c r="K137" s="542"/>
      <c r="L137" s="542"/>
      <c r="M137" s="542"/>
      <c r="N137" s="542"/>
      <c r="O137" s="542"/>
      <c r="P137" s="542"/>
      <c r="Q137" s="542"/>
      <c r="R137" s="542"/>
      <c r="S137" s="542"/>
      <c r="T137" s="542"/>
      <c r="U137" s="542"/>
      <c r="V137" s="542"/>
      <c r="W137" s="542"/>
      <c r="X137" s="542"/>
      <c r="Y137" s="542"/>
    </row>
    <row r="138" spans="1:25" ht="13.5" customHeight="1" x14ac:dyDescent="0.3">
      <c r="A138" s="506" t="s">
        <v>138</v>
      </c>
      <c r="B138" s="507" t="s">
        <v>286</v>
      </c>
      <c r="C138" s="507">
        <v>110000</v>
      </c>
      <c r="D138" s="508"/>
      <c r="E138" s="531"/>
      <c r="F138" s="587"/>
      <c r="G138" s="548"/>
      <c r="H138" s="542"/>
      <c r="I138" s="542"/>
      <c r="J138" s="542"/>
      <c r="K138" s="542"/>
      <c r="L138" s="542"/>
      <c r="M138" s="542"/>
      <c r="N138" s="542"/>
      <c r="O138" s="542"/>
      <c r="P138" s="542"/>
      <c r="Q138" s="542"/>
      <c r="R138" s="542"/>
      <c r="S138" s="542"/>
      <c r="T138" s="542"/>
      <c r="U138" s="542"/>
      <c r="V138" s="542"/>
      <c r="W138" s="542"/>
      <c r="X138" s="542"/>
      <c r="Y138" s="542"/>
    </row>
    <row r="139" spans="1:25" ht="13.5" customHeight="1" x14ac:dyDescent="0.3">
      <c r="A139" s="506" t="s">
        <v>140</v>
      </c>
      <c r="B139" s="507" t="s">
        <v>141</v>
      </c>
      <c r="C139" s="507">
        <v>20000</v>
      </c>
      <c r="D139" s="508"/>
      <c r="E139" s="531"/>
      <c r="F139" s="544"/>
      <c r="G139" s="561"/>
      <c r="H139" s="542"/>
      <c r="I139" s="542"/>
      <c r="J139" s="542"/>
      <c r="K139" s="542"/>
      <c r="L139" s="542"/>
      <c r="M139" s="542"/>
      <c r="N139" s="542"/>
      <c r="O139" s="542"/>
      <c r="P139" s="542"/>
      <c r="Q139" s="542"/>
      <c r="R139" s="542"/>
      <c r="S139" s="542"/>
      <c r="T139" s="542"/>
      <c r="U139" s="542"/>
      <c r="V139" s="542"/>
      <c r="W139" s="542"/>
      <c r="X139" s="542"/>
      <c r="Y139" s="542"/>
    </row>
    <row r="140" spans="1:25" ht="13.5" customHeight="1" x14ac:dyDescent="0.25">
      <c r="A140" s="506" t="s">
        <v>142</v>
      </c>
      <c r="B140" s="507" t="s">
        <v>143</v>
      </c>
      <c r="C140" s="507">
        <v>20000</v>
      </c>
      <c r="D140" s="508"/>
      <c r="E140" s="531"/>
      <c r="F140" s="558"/>
      <c r="G140" s="548"/>
      <c r="H140" s="542"/>
      <c r="I140" s="542"/>
      <c r="J140" s="542"/>
      <c r="K140" s="542"/>
      <c r="L140" s="542"/>
      <c r="M140" s="542"/>
      <c r="N140" s="542"/>
      <c r="O140" s="542"/>
      <c r="P140" s="542"/>
      <c r="Q140" s="542"/>
      <c r="R140" s="542"/>
      <c r="S140" s="542"/>
      <c r="T140" s="542"/>
      <c r="U140" s="542"/>
      <c r="V140" s="542"/>
      <c r="W140" s="542"/>
      <c r="X140" s="542"/>
      <c r="Y140" s="542"/>
    </row>
    <row r="141" spans="1:25" ht="13.5" customHeight="1" x14ac:dyDescent="0.3">
      <c r="A141" s="499" t="s">
        <v>144</v>
      </c>
      <c r="B141" s="531" t="s">
        <v>318</v>
      </c>
      <c r="C141" s="531">
        <f>SUM(C142)</f>
        <v>50000</v>
      </c>
      <c r="D141" s="508"/>
      <c r="E141" s="531"/>
      <c r="F141" s="587"/>
      <c r="G141" s="548"/>
      <c r="H141" s="542"/>
      <c r="I141" s="542"/>
      <c r="J141" s="542"/>
      <c r="K141" s="542"/>
      <c r="L141" s="542"/>
      <c r="M141" s="542"/>
      <c r="N141" s="542"/>
      <c r="O141" s="542"/>
      <c r="P141" s="542"/>
      <c r="Q141" s="542"/>
      <c r="R141" s="542"/>
      <c r="S141" s="542"/>
      <c r="T141" s="542"/>
      <c r="U141" s="542"/>
      <c r="V141" s="542"/>
      <c r="W141" s="542"/>
      <c r="X141" s="542"/>
      <c r="Y141" s="542"/>
    </row>
    <row r="142" spans="1:25" ht="13.5" customHeight="1" x14ac:dyDescent="0.3">
      <c r="A142" s="506" t="s">
        <v>146</v>
      </c>
      <c r="B142" s="507" t="s">
        <v>147</v>
      </c>
      <c r="C142" s="507">
        <v>50000</v>
      </c>
      <c r="D142" s="508"/>
      <c r="E142" s="531"/>
      <c r="F142" s="587"/>
      <c r="G142" s="548"/>
      <c r="H142" s="542"/>
      <c r="I142" s="542"/>
      <c r="J142" s="542"/>
      <c r="K142" s="542"/>
      <c r="L142" s="542"/>
      <c r="M142" s="542"/>
      <c r="N142" s="542"/>
      <c r="O142" s="542"/>
      <c r="P142" s="542"/>
      <c r="Q142" s="542"/>
      <c r="R142" s="542"/>
      <c r="S142" s="542"/>
      <c r="T142" s="542"/>
      <c r="U142" s="542"/>
      <c r="V142" s="542"/>
      <c r="W142" s="542"/>
      <c r="X142" s="542"/>
      <c r="Y142" s="542"/>
    </row>
    <row r="143" spans="1:25" ht="13.5" customHeight="1" x14ac:dyDescent="0.3">
      <c r="A143" s="506"/>
      <c r="B143" s="507"/>
      <c r="C143" s="507"/>
      <c r="D143" s="508"/>
      <c r="E143" s="531"/>
      <c r="F143" s="587"/>
      <c r="G143" s="548"/>
      <c r="H143" s="542"/>
      <c r="I143" s="542"/>
      <c r="J143" s="542"/>
      <c r="K143" s="542"/>
      <c r="L143" s="542"/>
      <c r="M143" s="542"/>
      <c r="N143" s="542"/>
      <c r="O143" s="542"/>
      <c r="P143" s="542"/>
      <c r="Q143" s="542"/>
      <c r="R143" s="542"/>
      <c r="S143" s="542"/>
      <c r="T143" s="542"/>
      <c r="U143" s="542"/>
      <c r="V143" s="542"/>
      <c r="W143" s="542"/>
      <c r="X143" s="542"/>
      <c r="Y143" s="542"/>
    </row>
    <row r="144" spans="1:25" ht="13.5" customHeight="1" thickBot="1" x14ac:dyDescent="0.3">
      <c r="A144" s="506"/>
      <c r="B144" s="507"/>
      <c r="C144" s="507"/>
      <c r="D144" s="508"/>
      <c r="E144" s="531"/>
      <c r="F144" s="540"/>
      <c r="G144" s="510"/>
      <c r="H144" s="539"/>
      <c r="I144" s="506"/>
      <c r="J144" s="506"/>
      <c r="K144" s="506"/>
      <c r="L144" s="506"/>
      <c r="M144" s="506"/>
      <c r="N144" s="506"/>
      <c r="O144" s="506"/>
      <c r="P144" s="506"/>
      <c r="Q144" s="506"/>
      <c r="R144" s="506"/>
      <c r="S144" s="506"/>
      <c r="T144" s="506"/>
      <c r="U144" s="506"/>
      <c r="V144" s="506"/>
      <c r="W144" s="506"/>
      <c r="X144" s="506"/>
      <c r="Y144" s="506"/>
    </row>
    <row r="145" spans="1:25" ht="13.5" customHeight="1" x14ac:dyDescent="0.25">
      <c r="A145" s="1420" t="s">
        <v>494</v>
      </c>
      <c r="B145" s="1429"/>
      <c r="C145" s="1421"/>
      <c r="D145" s="564" t="s">
        <v>1</v>
      </c>
      <c r="E145" s="565" t="s">
        <v>495</v>
      </c>
      <c r="F145" s="540"/>
      <c r="G145" s="510"/>
      <c r="H145" s="540"/>
      <c r="I145" s="506"/>
      <c r="J145" s="506"/>
      <c r="K145" s="506"/>
      <c r="L145" s="506"/>
      <c r="M145" s="506"/>
      <c r="N145" s="506"/>
      <c r="O145" s="506"/>
      <c r="P145" s="506"/>
      <c r="Q145" s="506"/>
      <c r="R145" s="506"/>
      <c r="S145" s="506"/>
      <c r="T145" s="506"/>
      <c r="U145" s="506"/>
      <c r="V145" s="506"/>
      <c r="W145" s="506"/>
      <c r="X145" s="506"/>
      <c r="Y145" s="506"/>
    </row>
    <row r="146" spans="1:25" ht="13.5" customHeight="1" thickBot="1" x14ac:dyDescent="0.3">
      <c r="A146" s="1430"/>
      <c r="B146" s="1431"/>
      <c r="C146" s="1432"/>
      <c r="D146" s="592"/>
      <c r="E146" s="593"/>
      <c r="F146" s="540"/>
      <c r="G146" s="510"/>
      <c r="H146" s="510"/>
      <c r="I146" s="506"/>
      <c r="J146" s="506"/>
      <c r="K146" s="506"/>
      <c r="L146" s="506"/>
      <c r="M146" s="506"/>
      <c r="N146" s="506"/>
      <c r="O146" s="506"/>
      <c r="P146" s="506"/>
      <c r="Q146" s="506"/>
      <c r="R146" s="506"/>
      <c r="S146" s="506"/>
      <c r="T146" s="506"/>
      <c r="U146" s="506"/>
      <c r="V146" s="506"/>
      <c r="W146" s="506"/>
      <c r="X146" s="506"/>
      <c r="Y146" s="506"/>
    </row>
    <row r="147" spans="1:25" ht="13.5" customHeight="1" x14ac:dyDescent="0.25">
      <c r="A147" s="1469" t="s">
        <v>1046</v>
      </c>
      <c r="B147" s="1470"/>
      <c r="C147" s="1470"/>
      <c r="D147" s="1470"/>
      <c r="E147" s="1471"/>
      <c r="F147" s="540"/>
      <c r="G147" s="510"/>
      <c r="H147" s="510"/>
      <c r="I147" s="506"/>
      <c r="J147" s="506"/>
      <c r="K147" s="506"/>
      <c r="L147" s="506"/>
      <c r="M147" s="506"/>
      <c r="N147" s="506"/>
      <c r="O147" s="506"/>
      <c r="P147" s="506"/>
      <c r="Q147" s="506"/>
      <c r="R147" s="506"/>
      <c r="S147" s="506"/>
      <c r="T147" s="506"/>
      <c r="U147" s="506"/>
      <c r="V147" s="506"/>
      <c r="W147" s="506"/>
      <c r="X147" s="506"/>
      <c r="Y147" s="506"/>
    </row>
    <row r="148" spans="1:25" ht="13.5" customHeight="1" x14ac:dyDescent="0.25">
      <c r="A148" s="1472"/>
      <c r="B148" s="1473"/>
      <c r="C148" s="1473"/>
      <c r="D148" s="1473"/>
      <c r="E148" s="1474"/>
      <c r="F148" s="540"/>
      <c r="G148" s="510"/>
      <c r="H148" s="510"/>
      <c r="I148" s="506"/>
      <c r="J148" s="506"/>
      <c r="K148" s="506"/>
      <c r="L148" s="506"/>
      <c r="M148" s="506"/>
      <c r="N148" s="506"/>
      <c r="O148" s="506"/>
      <c r="P148" s="506"/>
      <c r="Q148" s="506"/>
      <c r="R148" s="506"/>
      <c r="S148" s="506"/>
      <c r="T148" s="506"/>
      <c r="U148" s="506"/>
      <c r="V148" s="506"/>
      <c r="W148" s="506"/>
      <c r="X148" s="506"/>
      <c r="Y148" s="506"/>
    </row>
    <row r="149" spans="1:25" ht="13.5" customHeight="1" x14ac:dyDescent="0.25">
      <c r="A149" s="1472"/>
      <c r="B149" s="1473"/>
      <c r="C149" s="1473"/>
      <c r="D149" s="1473"/>
      <c r="E149" s="1474"/>
      <c r="F149" s="540"/>
      <c r="G149" s="510"/>
      <c r="H149" s="510"/>
      <c r="I149" s="506"/>
      <c r="J149" s="506"/>
      <c r="K149" s="506"/>
      <c r="L149" s="506"/>
      <c r="M149" s="506"/>
      <c r="N149" s="506"/>
      <c r="O149" s="506"/>
      <c r="P149" s="506"/>
      <c r="Q149" s="506"/>
      <c r="R149" s="506"/>
      <c r="S149" s="506"/>
      <c r="T149" s="506"/>
      <c r="U149" s="506"/>
      <c r="V149" s="506"/>
      <c r="W149" s="506"/>
      <c r="X149" s="506"/>
      <c r="Y149" s="506"/>
    </row>
    <row r="150" spans="1:25" ht="13.5" customHeight="1" x14ac:dyDescent="0.25">
      <c r="A150" s="1472"/>
      <c r="B150" s="1473"/>
      <c r="C150" s="1473"/>
      <c r="D150" s="1473"/>
      <c r="E150" s="1474"/>
      <c r="F150" s="514"/>
      <c r="G150" s="549"/>
      <c r="H150" s="499"/>
      <c r="I150" s="499"/>
      <c r="J150" s="499"/>
      <c r="K150" s="499"/>
      <c r="L150" s="499"/>
      <c r="M150" s="499"/>
      <c r="N150" s="499"/>
      <c r="O150" s="499"/>
      <c r="P150" s="499"/>
      <c r="Q150" s="499"/>
      <c r="R150" s="499"/>
      <c r="S150" s="499"/>
      <c r="T150" s="499"/>
      <c r="U150" s="499"/>
      <c r="V150" s="499"/>
      <c r="W150" s="499"/>
      <c r="X150" s="499"/>
      <c r="Y150" s="499"/>
    </row>
    <row r="151" spans="1:25" ht="13.5" customHeight="1" x14ac:dyDescent="0.25">
      <c r="A151" s="1472"/>
      <c r="B151" s="1473"/>
      <c r="C151" s="1473"/>
      <c r="D151" s="1473"/>
      <c r="E151" s="1474"/>
      <c r="F151" s="540"/>
      <c r="G151" s="510"/>
      <c r="H151" s="506"/>
      <c r="I151" s="506"/>
      <c r="J151" s="507"/>
      <c r="K151" s="506"/>
      <c r="L151" s="506"/>
      <c r="M151" s="506"/>
      <c r="N151" s="506"/>
      <c r="O151" s="506"/>
      <c r="P151" s="506"/>
      <c r="Q151" s="506"/>
      <c r="R151" s="506"/>
      <c r="S151" s="506"/>
      <c r="T151" s="506"/>
      <c r="U151" s="506"/>
      <c r="V151" s="506"/>
      <c r="W151" s="506"/>
      <c r="X151" s="506"/>
      <c r="Y151" s="506"/>
    </row>
    <row r="152" spans="1:25" ht="13.5" customHeight="1" x14ac:dyDescent="0.25">
      <c r="A152" s="1472"/>
      <c r="B152" s="1473"/>
      <c r="C152" s="1473"/>
      <c r="D152" s="1473"/>
      <c r="E152" s="1474"/>
      <c r="F152" s="540"/>
      <c r="G152" s="510"/>
      <c r="H152" s="506"/>
      <c r="I152" s="506"/>
      <c r="J152" s="507"/>
      <c r="K152" s="506"/>
      <c r="L152" s="506"/>
      <c r="M152" s="506"/>
      <c r="N152" s="506"/>
      <c r="O152" s="506"/>
      <c r="P152" s="506"/>
      <c r="Q152" s="506"/>
      <c r="R152" s="506"/>
      <c r="S152" s="506"/>
      <c r="T152" s="506"/>
      <c r="U152" s="506"/>
      <c r="V152" s="506"/>
      <c r="W152" s="506"/>
      <c r="X152" s="506"/>
      <c r="Y152" s="506"/>
    </row>
    <row r="153" spans="1:25" ht="13.5" customHeight="1" x14ac:dyDescent="0.25">
      <c r="A153" s="1472"/>
      <c r="B153" s="1473"/>
      <c r="C153" s="1473"/>
      <c r="D153" s="1473"/>
      <c r="E153" s="1474"/>
      <c r="F153" s="540"/>
      <c r="G153" s="510"/>
      <c r="H153" s="506"/>
      <c r="I153" s="506"/>
      <c r="J153" s="507"/>
      <c r="K153" s="506"/>
      <c r="L153" s="506"/>
      <c r="M153" s="506"/>
      <c r="N153" s="506"/>
      <c r="O153" s="506"/>
      <c r="P153" s="506"/>
      <c r="Q153" s="506"/>
      <c r="R153" s="506"/>
      <c r="S153" s="506"/>
      <c r="T153" s="506"/>
      <c r="U153" s="506"/>
      <c r="V153" s="506"/>
      <c r="W153" s="506"/>
      <c r="X153" s="506"/>
      <c r="Y153" s="506"/>
    </row>
    <row r="154" spans="1:25" ht="13.5" customHeight="1" x14ac:dyDescent="0.25">
      <c r="A154" s="1472"/>
      <c r="B154" s="1473"/>
      <c r="C154" s="1473"/>
      <c r="D154" s="1473"/>
      <c r="E154" s="1474"/>
      <c r="F154" s="540"/>
      <c r="G154" s="510"/>
      <c r="H154" s="506"/>
      <c r="I154" s="506"/>
      <c r="J154" s="507"/>
      <c r="K154" s="506"/>
      <c r="L154" s="506"/>
      <c r="M154" s="506"/>
      <c r="N154" s="506"/>
      <c r="O154" s="506"/>
      <c r="P154" s="506"/>
      <c r="Q154" s="506"/>
      <c r="R154" s="506"/>
      <c r="S154" s="506"/>
      <c r="T154" s="506"/>
      <c r="U154" s="506"/>
      <c r="V154" s="506"/>
      <c r="W154" s="506"/>
      <c r="X154" s="506"/>
      <c r="Y154" s="506"/>
    </row>
    <row r="155" spans="1:25" s="1124" customFormat="1" ht="13.5" customHeight="1" x14ac:dyDescent="0.25">
      <c r="A155" s="1472"/>
      <c r="B155" s="1473"/>
      <c r="C155" s="1473"/>
      <c r="D155" s="1473"/>
      <c r="E155" s="1474"/>
      <c r="F155" s="540"/>
      <c r="G155" s="510"/>
      <c r="H155" s="506"/>
      <c r="I155" s="506"/>
      <c r="J155" s="507"/>
      <c r="K155" s="506"/>
      <c r="L155" s="506"/>
      <c r="M155" s="506"/>
      <c r="N155" s="506"/>
      <c r="O155" s="506"/>
      <c r="P155" s="506"/>
      <c r="Q155" s="506"/>
      <c r="R155" s="506"/>
      <c r="S155" s="506"/>
      <c r="T155" s="506"/>
      <c r="U155" s="506"/>
      <c r="V155" s="506"/>
      <c r="W155" s="506"/>
      <c r="X155" s="506"/>
      <c r="Y155" s="506"/>
    </row>
    <row r="156" spans="1:25" s="1124" customFormat="1" ht="13.5" customHeight="1" x14ac:dyDescent="0.25">
      <c r="A156" s="1472"/>
      <c r="B156" s="1473"/>
      <c r="C156" s="1473"/>
      <c r="D156" s="1473"/>
      <c r="E156" s="1474"/>
      <c r="F156" s="540"/>
      <c r="G156" s="510"/>
      <c r="H156" s="506"/>
      <c r="I156" s="506"/>
      <c r="J156" s="507"/>
      <c r="K156" s="506"/>
      <c r="L156" s="506"/>
      <c r="M156" s="506"/>
      <c r="N156" s="506"/>
      <c r="O156" s="506"/>
      <c r="P156" s="506"/>
      <c r="Q156" s="506"/>
      <c r="R156" s="506"/>
      <c r="S156" s="506"/>
      <c r="T156" s="506"/>
      <c r="U156" s="506"/>
      <c r="V156" s="506"/>
      <c r="W156" s="506"/>
      <c r="X156" s="506"/>
      <c r="Y156" s="506"/>
    </row>
    <row r="157" spans="1:25" s="1124" customFormat="1" ht="13.5" customHeight="1" x14ac:dyDescent="0.25">
      <c r="A157" s="1472"/>
      <c r="B157" s="1473"/>
      <c r="C157" s="1473"/>
      <c r="D157" s="1473"/>
      <c r="E157" s="1474"/>
      <c r="F157" s="540"/>
      <c r="G157" s="510"/>
      <c r="H157" s="506"/>
      <c r="I157" s="506"/>
      <c r="J157" s="507"/>
      <c r="K157" s="506"/>
      <c r="L157" s="506"/>
      <c r="M157" s="506"/>
      <c r="N157" s="506"/>
      <c r="O157" s="506"/>
      <c r="P157" s="506"/>
      <c r="Q157" s="506"/>
      <c r="R157" s="506"/>
      <c r="S157" s="506"/>
      <c r="T157" s="506"/>
      <c r="U157" s="506"/>
      <c r="V157" s="506"/>
      <c r="W157" s="506"/>
      <c r="X157" s="506"/>
      <c r="Y157" s="506"/>
    </row>
    <row r="158" spans="1:25" s="1124" customFormat="1" ht="13.5" customHeight="1" x14ac:dyDescent="0.25">
      <c r="A158" s="1472"/>
      <c r="B158" s="1473"/>
      <c r="C158" s="1473"/>
      <c r="D158" s="1473"/>
      <c r="E158" s="1474"/>
      <c r="F158" s="540"/>
      <c r="G158" s="510"/>
      <c r="H158" s="506"/>
      <c r="I158" s="506"/>
      <c r="J158" s="507"/>
      <c r="K158" s="506"/>
      <c r="L158" s="506"/>
      <c r="M158" s="506"/>
      <c r="N158" s="506"/>
      <c r="O158" s="506"/>
      <c r="P158" s="506"/>
      <c r="Q158" s="506"/>
      <c r="R158" s="506"/>
      <c r="S158" s="506"/>
      <c r="T158" s="506"/>
      <c r="U158" s="506"/>
      <c r="V158" s="506"/>
      <c r="W158" s="506"/>
      <c r="X158" s="506"/>
      <c r="Y158" s="506"/>
    </row>
    <row r="159" spans="1:25" ht="18" customHeight="1" thickBot="1" x14ac:dyDescent="0.3">
      <c r="A159" s="1472"/>
      <c r="B159" s="1473"/>
      <c r="C159" s="1473"/>
      <c r="D159" s="1473"/>
      <c r="E159" s="1474"/>
      <c r="F159" s="540"/>
      <c r="G159" s="510"/>
      <c r="H159" s="506"/>
      <c r="I159" s="506"/>
      <c r="J159" s="507"/>
      <c r="K159" s="506"/>
      <c r="L159" s="506"/>
      <c r="M159" s="506"/>
      <c r="N159" s="506"/>
      <c r="O159" s="506"/>
      <c r="P159" s="506"/>
      <c r="Q159" s="506"/>
      <c r="R159" s="506"/>
      <c r="S159" s="506"/>
      <c r="T159" s="506"/>
      <c r="U159" s="506"/>
      <c r="V159" s="506"/>
      <c r="W159" s="506"/>
      <c r="X159" s="506"/>
      <c r="Y159" s="506"/>
    </row>
    <row r="160" spans="1:25" ht="13.5" customHeight="1" x14ac:dyDescent="0.25">
      <c r="A160" s="519" t="s">
        <v>487</v>
      </c>
      <c r="B160" s="594"/>
      <c r="C160" s="595"/>
      <c r="D160" s="595"/>
      <c r="E160" s="596"/>
      <c r="F160" s="540"/>
      <c r="G160" s="510"/>
      <c r="H160" s="506"/>
      <c r="I160" s="506"/>
      <c r="J160" s="507"/>
      <c r="K160" s="506"/>
      <c r="L160" s="506"/>
      <c r="M160" s="506"/>
      <c r="N160" s="506"/>
      <c r="O160" s="506"/>
      <c r="P160" s="506"/>
      <c r="Q160" s="506"/>
      <c r="R160" s="506"/>
      <c r="S160" s="506"/>
      <c r="T160" s="506"/>
      <c r="U160" s="506"/>
      <c r="V160" s="506"/>
      <c r="W160" s="506"/>
      <c r="X160" s="506"/>
      <c r="Y160" s="506"/>
    </row>
    <row r="161" spans="1:25" ht="13.5" customHeight="1" x14ac:dyDescent="0.25">
      <c r="A161" s="522" t="s">
        <v>488</v>
      </c>
      <c r="B161" s="506"/>
      <c r="C161" s="507"/>
      <c r="D161" s="507"/>
      <c r="E161" s="575"/>
      <c r="F161" s="540"/>
      <c r="G161" s="510"/>
      <c r="H161" s="506"/>
      <c r="I161" s="506"/>
      <c r="J161" s="506"/>
      <c r="K161" s="506"/>
      <c r="L161" s="506"/>
      <c r="M161" s="506"/>
      <c r="N161" s="506"/>
      <c r="O161" s="506"/>
      <c r="P161" s="506"/>
      <c r="Q161" s="506"/>
      <c r="R161" s="506"/>
      <c r="S161" s="506"/>
      <c r="T161" s="506"/>
      <c r="U161" s="506"/>
      <c r="V161" s="506"/>
      <c r="W161" s="506"/>
      <c r="X161" s="506"/>
      <c r="Y161" s="506"/>
    </row>
    <row r="162" spans="1:25" ht="13.5" customHeight="1" x14ac:dyDescent="0.25">
      <c r="A162" s="522" t="s">
        <v>489</v>
      </c>
      <c r="B162" s="506"/>
      <c r="C162" s="507"/>
      <c r="D162" s="507"/>
      <c r="E162" s="575"/>
      <c r="F162" s="540"/>
      <c r="G162" s="510"/>
      <c r="H162" s="550"/>
      <c r="I162" s="537"/>
      <c r="J162" s="537"/>
      <c r="K162" s="533"/>
      <c r="L162" s="533"/>
      <c r="M162" s="533"/>
      <c r="N162" s="533"/>
      <c r="O162" s="533"/>
      <c r="P162" s="533"/>
      <c r="Q162" s="533"/>
      <c r="R162" s="533"/>
      <c r="S162" s="533"/>
      <c r="T162" s="533"/>
      <c r="U162" s="533"/>
      <c r="V162" s="533"/>
      <c r="W162" s="533"/>
      <c r="X162" s="533"/>
      <c r="Y162" s="533"/>
    </row>
    <row r="163" spans="1:25" ht="13.5" customHeight="1" thickBot="1" x14ac:dyDescent="0.3">
      <c r="A163" s="522" t="s">
        <v>4</v>
      </c>
      <c r="B163" s="506"/>
      <c r="C163" s="507"/>
      <c r="D163" s="507"/>
      <c r="E163" s="575"/>
      <c r="F163" s="540"/>
      <c r="G163" s="510"/>
      <c r="H163" s="515"/>
      <c r="I163" s="515"/>
      <c r="J163" s="515"/>
      <c r="K163" s="515"/>
      <c r="L163" s="515"/>
      <c r="M163" s="515"/>
      <c r="N163" s="515"/>
      <c r="O163" s="515"/>
      <c r="P163" s="515"/>
      <c r="Q163" s="515"/>
      <c r="R163" s="515"/>
      <c r="S163" s="515"/>
      <c r="T163" s="515"/>
      <c r="U163" s="515"/>
      <c r="V163" s="515"/>
      <c r="W163" s="515"/>
      <c r="X163" s="515"/>
      <c r="Y163" s="515"/>
    </row>
    <row r="164" spans="1:25" ht="13.5" customHeight="1" thickBot="1" x14ac:dyDescent="0.3">
      <c r="A164" s="580" t="s">
        <v>5</v>
      </c>
      <c r="B164" s="581"/>
      <c r="C164" s="582"/>
      <c r="D164" s="582"/>
      <c r="E164" s="583">
        <f>+C166+C176+C194+C188</f>
        <v>6863500</v>
      </c>
      <c r="F164" s="540"/>
      <c r="G164" s="510"/>
      <c r="H164" s="515"/>
      <c r="I164" s="515"/>
      <c r="J164" s="515"/>
      <c r="K164" s="515"/>
      <c r="L164" s="515"/>
      <c r="M164" s="515"/>
      <c r="N164" s="515"/>
      <c r="O164" s="515"/>
      <c r="P164" s="515"/>
      <c r="Q164" s="515"/>
      <c r="R164" s="515"/>
      <c r="S164" s="515"/>
      <c r="T164" s="515"/>
      <c r="U164" s="515"/>
      <c r="V164" s="515"/>
      <c r="W164" s="515"/>
      <c r="X164" s="515"/>
      <c r="Y164" s="515"/>
    </row>
    <row r="165" spans="1:25" ht="13.5" customHeight="1" thickBot="1" x14ac:dyDescent="0.3">
      <c r="A165" s="499"/>
      <c r="B165" s="499"/>
      <c r="C165" s="531"/>
      <c r="D165" s="531"/>
      <c r="E165" s="515"/>
      <c r="F165" s="535"/>
      <c r="G165" s="529"/>
      <c r="H165" s="515"/>
      <c r="I165" s="515"/>
      <c r="J165" s="515"/>
      <c r="K165" s="515"/>
      <c r="L165" s="515"/>
      <c r="M165" s="515"/>
      <c r="N165" s="515"/>
      <c r="O165" s="515"/>
      <c r="P165" s="515"/>
      <c r="Q165" s="515"/>
      <c r="R165" s="515"/>
      <c r="S165" s="515"/>
      <c r="T165" s="515"/>
      <c r="U165" s="515"/>
      <c r="V165" s="515"/>
      <c r="W165" s="515"/>
      <c r="X165" s="515"/>
      <c r="Y165" s="515"/>
    </row>
    <row r="166" spans="1:25" ht="13.5" customHeight="1" thickBot="1" x14ac:dyDescent="0.3">
      <c r="A166" s="1427" t="s">
        <v>49</v>
      </c>
      <c r="B166" s="1416"/>
      <c r="C166" s="534">
        <f>+C167+C169+C171</f>
        <v>470000</v>
      </c>
      <c r="D166" s="514"/>
      <c r="E166" s="515"/>
      <c r="F166" s="537"/>
      <c r="G166" s="539"/>
      <c r="H166" s="515"/>
      <c r="I166" s="515"/>
      <c r="J166" s="515"/>
      <c r="K166" s="515"/>
      <c r="L166" s="515"/>
      <c r="M166" s="515"/>
      <c r="N166" s="515"/>
      <c r="O166" s="515"/>
      <c r="P166" s="515"/>
      <c r="Q166" s="515"/>
      <c r="R166" s="515"/>
      <c r="S166" s="515"/>
      <c r="T166" s="515"/>
      <c r="U166" s="515"/>
      <c r="V166" s="515"/>
      <c r="W166" s="515"/>
      <c r="X166" s="515"/>
      <c r="Y166" s="515"/>
    </row>
    <row r="167" spans="1:25" ht="13.5" customHeight="1" x14ac:dyDescent="0.25">
      <c r="A167" s="499" t="s">
        <v>50</v>
      </c>
      <c r="B167" s="586" t="s">
        <v>51</v>
      </c>
      <c r="C167" s="531">
        <f>SUM(C168)</f>
        <v>150000</v>
      </c>
      <c r="D167" s="508"/>
      <c r="E167" s="507"/>
      <c r="F167" s="540"/>
      <c r="G167" s="518"/>
      <c r="H167" s="515"/>
      <c r="I167" s="515"/>
      <c r="J167" s="515"/>
      <c r="K167" s="515"/>
      <c r="L167" s="515"/>
      <c r="M167" s="515"/>
      <c r="N167" s="515"/>
      <c r="O167" s="515"/>
      <c r="P167" s="515"/>
      <c r="Q167" s="515"/>
      <c r="R167" s="515"/>
      <c r="S167" s="515"/>
      <c r="T167" s="515"/>
      <c r="U167" s="515"/>
      <c r="V167" s="515"/>
      <c r="W167" s="515"/>
      <c r="X167" s="515"/>
      <c r="Y167" s="515"/>
    </row>
    <row r="168" spans="1:25" ht="13.5" customHeight="1" x14ac:dyDescent="0.25">
      <c r="A168" s="506" t="s">
        <v>52</v>
      </c>
      <c r="B168" s="542" t="s">
        <v>53</v>
      </c>
      <c r="C168" s="507">
        <v>150000</v>
      </c>
      <c r="D168" s="542"/>
      <c r="E168" s="531"/>
      <c r="F168" s="540"/>
      <c r="G168" s="518"/>
      <c r="H168" s="515"/>
      <c r="I168" s="515"/>
      <c r="J168" s="515"/>
      <c r="K168" s="515"/>
      <c r="L168" s="515"/>
      <c r="M168" s="515"/>
      <c r="N168" s="515"/>
      <c r="O168" s="515"/>
      <c r="P168" s="515"/>
      <c r="Q168" s="515"/>
      <c r="R168" s="515"/>
      <c r="S168" s="515"/>
      <c r="T168" s="515"/>
      <c r="U168" s="515"/>
      <c r="V168" s="515"/>
      <c r="W168" s="515"/>
      <c r="X168" s="515"/>
      <c r="Y168" s="515"/>
    </row>
    <row r="169" spans="1:25" ht="13.5" customHeight="1" x14ac:dyDescent="0.3">
      <c r="A169" s="499" t="s">
        <v>54</v>
      </c>
      <c r="B169" s="541" t="s">
        <v>55</v>
      </c>
      <c r="C169" s="531">
        <f>SUM(C170)</f>
        <v>100000</v>
      </c>
      <c r="D169" s="542"/>
      <c r="E169" s="531"/>
      <c r="F169" s="543"/>
      <c r="G169" s="543"/>
      <c r="H169" s="543"/>
      <c r="I169" s="543"/>
      <c r="J169" s="543"/>
      <c r="K169" s="543"/>
      <c r="L169" s="543"/>
      <c r="M169" s="543"/>
      <c r="N169" s="543"/>
      <c r="O169" s="543"/>
      <c r="P169" s="543"/>
      <c r="Q169" s="543"/>
      <c r="R169" s="543"/>
      <c r="S169" s="543"/>
      <c r="T169" s="543"/>
      <c r="U169" s="543"/>
      <c r="V169" s="543"/>
      <c r="W169" s="543"/>
      <c r="X169" s="543"/>
      <c r="Y169" s="543"/>
    </row>
    <row r="170" spans="1:25" ht="13.5" customHeight="1" x14ac:dyDescent="0.25">
      <c r="A170" s="506" t="s">
        <v>56</v>
      </c>
      <c r="B170" s="542" t="s">
        <v>57</v>
      </c>
      <c r="C170" s="507">
        <v>100000</v>
      </c>
      <c r="D170" s="542"/>
      <c r="E170" s="531"/>
      <c r="F170" s="540"/>
      <c r="G170" s="518"/>
      <c r="H170" s="515"/>
      <c r="I170" s="515"/>
      <c r="J170" s="515"/>
      <c r="K170" s="515"/>
      <c r="L170" s="515"/>
      <c r="M170" s="515"/>
      <c r="N170" s="515"/>
      <c r="O170" s="515"/>
      <c r="P170" s="515"/>
      <c r="Q170" s="515"/>
      <c r="R170" s="515"/>
      <c r="S170" s="515"/>
      <c r="T170" s="515"/>
      <c r="U170" s="515"/>
      <c r="V170" s="515"/>
      <c r="W170" s="515"/>
      <c r="X170" s="515"/>
      <c r="Y170" s="515"/>
    </row>
    <row r="171" spans="1:25" ht="13.5" customHeight="1" x14ac:dyDescent="0.25">
      <c r="A171" s="499" t="s">
        <v>58</v>
      </c>
      <c r="B171" s="541" t="s">
        <v>59</v>
      </c>
      <c r="C171" s="531">
        <f>SUM(C172:C174)</f>
        <v>220000</v>
      </c>
      <c r="D171" s="542"/>
      <c r="E171" s="531"/>
      <c r="F171" s="540"/>
      <c r="G171" s="518"/>
      <c r="H171" s="515"/>
      <c r="I171" s="515"/>
      <c r="J171" s="515"/>
      <c r="K171" s="515"/>
      <c r="L171" s="515"/>
      <c r="M171" s="515"/>
      <c r="N171" s="515"/>
      <c r="O171" s="515"/>
      <c r="P171" s="515"/>
      <c r="Q171" s="515"/>
      <c r="R171" s="515"/>
      <c r="S171" s="515"/>
      <c r="T171" s="515"/>
      <c r="U171" s="515"/>
      <c r="V171" s="515"/>
      <c r="W171" s="515"/>
      <c r="X171" s="515"/>
      <c r="Y171" s="515"/>
    </row>
    <row r="172" spans="1:25" ht="13.5" customHeight="1" x14ac:dyDescent="0.25">
      <c r="A172" s="506" t="s">
        <v>60</v>
      </c>
      <c r="B172" s="507" t="s">
        <v>61</v>
      </c>
      <c r="C172" s="507">
        <v>40000</v>
      </c>
      <c r="D172" s="542"/>
      <c r="E172" s="531"/>
      <c r="F172" s="540"/>
      <c r="G172" s="518"/>
      <c r="H172" s="515"/>
      <c r="I172" s="515"/>
      <c r="J172" s="515"/>
      <c r="K172" s="515"/>
      <c r="L172" s="515"/>
      <c r="M172" s="515"/>
      <c r="N172" s="515"/>
      <c r="O172" s="515"/>
      <c r="P172" s="515"/>
      <c r="Q172" s="515"/>
      <c r="R172" s="515"/>
      <c r="S172" s="515"/>
      <c r="T172" s="515"/>
      <c r="U172" s="515"/>
      <c r="V172" s="515"/>
      <c r="W172" s="515"/>
      <c r="X172" s="515"/>
      <c r="Y172" s="515"/>
    </row>
    <row r="173" spans="1:25" ht="13.5" customHeight="1" x14ac:dyDescent="0.3">
      <c r="A173" s="506" t="s">
        <v>274</v>
      </c>
      <c r="B173" s="507" t="s">
        <v>273</v>
      </c>
      <c r="C173" s="548">
        <v>30000</v>
      </c>
      <c r="D173" s="543"/>
      <c r="E173" s="543"/>
      <c r="F173" s="540"/>
      <c r="G173" s="518"/>
      <c r="H173" s="515"/>
      <c r="I173" s="515"/>
      <c r="J173" s="515"/>
      <c r="K173" s="515"/>
      <c r="L173" s="515"/>
      <c r="M173" s="515"/>
      <c r="N173" s="515"/>
      <c r="O173" s="515"/>
      <c r="P173" s="515"/>
      <c r="Q173" s="515"/>
      <c r="R173" s="515"/>
      <c r="S173" s="515"/>
      <c r="T173" s="515"/>
      <c r="U173" s="515"/>
      <c r="V173" s="515"/>
      <c r="W173" s="515"/>
      <c r="X173" s="515"/>
      <c r="Y173" s="515"/>
    </row>
    <row r="174" spans="1:25" ht="13.5" customHeight="1" x14ac:dyDescent="0.3">
      <c r="A174" s="506" t="s">
        <v>91</v>
      </c>
      <c r="B174" s="542" t="s">
        <v>92</v>
      </c>
      <c r="C174" s="507">
        <v>150000</v>
      </c>
      <c r="D174" s="537"/>
      <c r="E174" s="540"/>
      <c r="F174" s="533"/>
      <c r="G174" s="515"/>
      <c r="H174" s="543"/>
      <c r="I174" s="543"/>
      <c r="J174" s="543"/>
      <c r="K174" s="543"/>
      <c r="L174" s="543"/>
      <c r="M174" s="543"/>
      <c r="N174" s="543"/>
      <c r="O174" s="543"/>
      <c r="P174" s="543"/>
      <c r="Q174" s="543"/>
      <c r="R174" s="543"/>
      <c r="S174" s="543"/>
      <c r="T174" s="543"/>
      <c r="U174" s="543"/>
      <c r="V174" s="543"/>
      <c r="W174" s="543"/>
      <c r="X174" s="543"/>
      <c r="Y174" s="543"/>
    </row>
    <row r="175" spans="1:25" ht="13.5" customHeight="1" thickBot="1" x14ac:dyDescent="0.35">
      <c r="A175" s="506"/>
      <c r="B175" s="507"/>
      <c r="C175" s="507"/>
      <c r="D175" s="542"/>
      <c r="E175" s="542"/>
      <c r="F175" s="533"/>
      <c r="G175" s="515"/>
      <c r="H175" s="543"/>
      <c r="I175" s="543"/>
      <c r="J175" s="543"/>
      <c r="K175" s="543"/>
      <c r="L175" s="543"/>
      <c r="M175" s="543"/>
      <c r="N175" s="543"/>
      <c r="O175" s="543"/>
      <c r="P175" s="543"/>
      <c r="Q175" s="543"/>
      <c r="R175" s="543"/>
      <c r="S175" s="543"/>
      <c r="T175" s="543"/>
      <c r="U175" s="543"/>
      <c r="V175" s="543"/>
      <c r="W175" s="543"/>
      <c r="X175" s="543"/>
      <c r="Y175" s="543"/>
    </row>
    <row r="176" spans="1:25" ht="13.5" customHeight="1" thickBot="1" x14ac:dyDescent="0.35">
      <c r="A176" s="1428" t="s">
        <v>93</v>
      </c>
      <c r="B176" s="1416"/>
      <c r="C176" s="546">
        <f>C177+C179+C181+C183</f>
        <v>1188000</v>
      </c>
      <c r="D176" s="542"/>
      <c r="E176" s="542"/>
      <c r="F176" s="597"/>
      <c r="G176" s="597"/>
      <c r="H176" s="543"/>
      <c r="I176" s="543"/>
      <c r="J176" s="543"/>
      <c r="K176" s="543"/>
      <c r="L176" s="543"/>
      <c r="M176" s="543"/>
      <c r="N176" s="543"/>
      <c r="O176" s="543"/>
      <c r="P176" s="543"/>
      <c r="Q176" s="543"/>
      <c r="R176" s="543"/>
      <c r="S176" s="543"/>
      <c r="T176" s="543"/>
      <c r="U176" s="543"/>
      <c r="V176" s="543"/>
      <c r="W176" s="543"/>
      <c r="X176" s="543"/>
      <c r="Y176" s="543"/>
    </row>
    <row r="177" spans="1:25" ht="13.5" customHeight="1" x14ac:dyDescent="0.3">
      <c r="A177" s="499" t="s">
        <v>94</v>
      </c>
      <c r="B177" s="530" t="s">
        <v>95</v>
      </c>
      <c r="C177" s="531">
        <f>SUM(C178)</f>
        <v>145000</v>
      </c>
      <c r="D177" s="542"/>
      <c r="E177" s="542"/>
      <c r="F177" s="597"/>
      <c r="G177" s="597"/>
      <c r="H177" s="543"/>
      <c r="I177" s="543"/>
      <c r="J177" s="543"/>
      <c r="K177" s="543"/>
      <c r="L177" s="543"/>
      <c r="M177" s="543"/>
      <c r="N177" s="543"/>
      <c r="O177" s="543"/>
      <c r="P177" s="543"/>
      <c r="Q177" s="543"/>
      <c r="R177" s="543"/>
      <c r="S177" s="543"/>
      <c r="T177" s="543"/>
      <c r="U177" s="543"/>
      <c r="V177" s="543"/>
      <c r="W177" s="543"/>
      <c r="X177" s="543"/>
      <c r="Y177" s="543"/>
    </row>
    <row r="178" spans="1:25" ht="13.5" customHeight="1" x14ac:dyDescent="0.3">
      <c r="A178" s="506" t="s">
        <v>98</v>
      </c>
      <c r="B178" s="507" t="s">
        <v>99</v>
      </c>
      <c r="C178" s="507">
        <v>145000</v>
      </c>
      <c r="D178" s="542"/>
      <c r="E178" s="542"/>
      <c r="F178" s="597"/>
      <c r="G178" s="597"/>
      <c r="H178" s="543"/>
      <c r="I178" s="543"/>
      <c r="J178" s="543"/>
      <c r="K178" s="543"/>
      <c r="L178" s="543"/>
      <c r="M178" s="543"/>
      <c r="N178" s="543"/>
      <c r="O178" s="543"/>
      <c r="P178" s="543"/>
      <c r="Q178" s="543"/>
      <c r="R178" s="543"/>
      <c r="S178" s="543"/>
      <c r="T178" s="543"/>
      <c r="U178" s="543"/>
      <c r="V178" s="543"/>
      <c r="W178" s="543"/>
      <c r="X178" s="543"/>
      <c r="Y178" s="543"/>
    </row>
    <row r="179" spans="1:25" ht="13.5" customHeight="1" x14ac:dyDescent="0.3">
      <c r="A179" s="541" t="s">
        <v>158</v>
      </c>
      <c r="B179" s="560" t="s">
        <v>101</v>
      </c>
      <c r="C179" s="531">
        <f>SUM(C180)</f>
        <v>20000</v>
      </c>
      <c r="D179" s="542"/>
      <c r="E179" s="542"/>
      <c r="F179" s="597"/>
      <c r="G179" s="597"/>
      <c r="H179" s="543"/>
      <c r="I179" s="543"/>
      <c r="J179" s="543"/>
      <c r="K179" s="543"/>
      <c r="L179" s="543"/>
      <c r="M179" s="543"/>
      <c r="N179" s="543"/>
      <c r="O179" s="543"/>
      <c r="P179" s="543"/>
      <c r="Q179" s="543"/>
      <c r="R179" s="543"/>
      <c r="S179" s="543"/>
      <c r="T179" s="543"/>
      <c r="U179" s="543"/>
      <c r="V179" s="543"/>
      <c r="W179" s="543"/>
      <c r="X179" s="543"/>
      <c r="Y179" s="543"/>
    </row>
    <row r="180" spans="1:25" ht="13.5" customHeight="1" x14ac:dyDescent="0.3">
      <c r="A180" s="542" t="s">
        <v>104</v>
      </c>
      <c r="B180" s="542" t="s">
        <v>105</v>
      </c>
      <c r="C180" s="507">
        <v>20000</v>
      </c>
      <c r="D180" s="542"/>
      <c r="E180" s="542"/>
      <c r="F180" s="598"/>
      <c r="G180" s="598"/>
      <c r="H180" s="543"/>
      <c r="I180" s="543"/>
      <c r="J180" s="543"/>
      <c r="K180" s="543"/>
      <c r="L180" s="543"/>
      <c r="M180" s="543"/>
      <c r="N180" s="543"/>
      <c r="O180" s="543"/>
      <c r="P180" s="543"/>
      <c r="Q180" s="543"/>
      <c r="R180" s="543"/>
      <c r="S180" s="543"/>
      <c r="T180" s="543"/>
      <c r="U180" s="543"/>
      <c r="V180" s="543"/>
      <c r="W180" s="543"/>
      <c r="X180" s="543"/>
      <c r="Y180" s="543"/>
    </row>
    <row r="181" spans="1:25" ht="13.5" customHeight="1" x14ac:dyDescent="0.3">
      <c r="A181" s="541" t="s">
        <v>106</v>
      </c>
      <c r="B181" s="541" t="s">
        <v>107</v>
      </c>
      <c r="C181" s="531">
        <f>SUM(C182)</f>
        <v>313000</v>
      </c>
      <c r="D181" s="542"/>
      <c r="E181" s="542"/>
      <c r="F181" s="597"/>
      <c r="G181" s="597"/>
      <c r="H181" s="543"/>
      <c r="I181" s="543"/>
      <c r="J181" s="543"/>
      <c r="K181" s="543"/>
      <c r="L181" s="543"/>
      <c r="M181" s="543"/>
      <c r="N181" s="543"/>
      <c r="O181" s="543"/>
      <c r="P181" s="543"/>
      <c r="Q181" s="543"/>
      <c r="R181" s="543"/>
      <c r="S181" s="543"/>
      <c r="T181" s="543"/>
      <c r="U181" s="543"/>
      <c r="V181" s="543"/>
      <c r="W181" s="543"/>
      <c r="X181" s="543"/>
      <c r="Y181" s="543"/>
    </row>
    <row r="182" spans="1:25" ht="13.5" customHeight="1" x14ac:dyDescent="0.3">
      <c r="A182" s="506" t="s">
        <v>238</v>
      </c>
      <c r="B182" s="507" t="s">
        <v>111</v>
      </c>
      <c r="C182" s="507">
        <v>313000</v>
      </c>
      <c r="D182" s="542"/>
      <c r="E182" s="542"/>
      <c r="F182" s="597"/>
      <c r="G182" s="597"/>
      <c r="H182" s="543"/>
      <c r="I182" s="543"/>
      <c r="J182" s="543"/>
      <c r="K182" s="543"/>
      <c r="L182" s="543"/>
      <c r="M182" s="543"/>
      <c r="N182" s="543"/>
      <c r="O182" s="543"/>
      <c r="P182" s="543"/>
      <c r="Q182" s="543"/>
      <c r="R182" s="543"/>
      <c r="S182" s="543"/>
      <c r="T182" s="543"/>
      <c r="U182" s="543"/>
      <c r="V182" s="543"/>
      <c r="W182" s="543"/>
      <c r="X182" s="543"/>
      <c r="Y182" s="543"/>
    </row>
    <row r="183" spans="1:25" ht="13.5" customHeight="1" x14ac:dyDescent="0.3">
      <c r="A183" s="499" t="s">
        <v>119</v>
      </c>
      <c r="B183" s="531" t="s">
        <v>122</v>
      </c>
      <c r="C183" s="531">
        <f>SUM(C184:C186)</f>
        <v>710000</v>
      </c>
      <c r="D183" s="542"/>
      <c r="E183" s="542"/>
      <c r="F183" s="597"/>
      <c r="G183" s="597"/>
      <c r="H183" s="543"/>
      <c r="I183" s="543"/>
      <c r="J183" s="543"/>
      <c r="K183" s="543"/>
      <c r="L183" s="543"/>
      <c r="M183" s="543"/>
      <c r="N183" s="543"/>
      <c r="O183" s="543"/>
      <c r="P183" s="543"/>
      <c r="Q183" s="543"/>
      <c r="R183" s="543"/>
      <c r="S183" s="543"/>
      <c r="T183" s="543"/>
      <c r="U183" s="543"/>
      <c r="V183" s="543"/>
      <c r="W183" s="543"/>
      <c r="X183" s="543"/>
      <c r="Y183" s="543"/>
    </row>
    <row r="184" spans="1:25" ht="13.5" customHeight="1" x14ac:dyDescent="0.3">
      <c r="A184" s="506" t="s">
        <v>163</v>
      </c>
      <c r="B184" s="507" t="s">
        <v>122</v>
      </c>
      <c r="C184" s="507">
        <v>400000</v>
      </c>
      <c r="D184" s="542"/>
      <c r="E184" s="542"/>
      <c r="F184" s="597"/>
      <c r="G184" s="597"/>
      <c r="H184" s="506"/>
      <c r="I184" s="506"/>
      <c r="J184" s="506"/>
      <c r="K184" s="506"/>
      <c r="L184" s="506"/>
      <c r="M184" s="506"/>
      <c r="N184" s="506"/>
      <c r="O184" s="506"/>
      <c r="P184" s="506"/>
      <c r="Q184" s="506"/>
      <c r="R184" s="506"/>
      <c r="S184" s="506"/>
      <c r="T184" s="506"/>
      <c r="U184" s="506"/>
      <c r="V184" s="506"/>
      <c r="W184" s="506"/>
      <c r="X184" s="506"/>
      <c r="Y184" s="506"/>
    </row>
    <row r="185" spans="1:25" ht="18" customHeight="1" x14ac:dyDescent="0.3">
      <c r="A185" s="542" t="s">
        <v>125</v>
      </c>
      <c r="B185" s="542" t="s">
        <v>166</v>
      </c>
      <c r="C185" s="548">
        <v>250000</v>
      </c>
      <c r="D185" s="543"/>
      <c r="E185" s="543"/>
      <c r="F185" s="597"/>
      <c r="G185" s="597"/>
      <c r="H185" s="506"/>
      <c r="I185" s="506"/>
      <c r="J185" s="506"/>
      <c r="K185" s="506"/>
      <c r="L185" s="506"/>
      <c r="M185" s="506"/>
      <c r="N185" s="506"/>
      <c r="O185" s="506"/>
      <c r="P185" s="506"/>
      <c r="Q185" s="506"/>
      <c r="R185" s="506"/>
      <c r="S185" s="506"/>
      <c r="T185" s="506"/>
      <c r="U185" s="506"/>
      <c r="V185" s="506"/>
      <c r="W185" s="506"/>
      <c r="X185" s="506"/>
      <c r="Y185" s="506"/>
    </row>
    <row r="186" spans="1:25" ht="18" customHeight="1" x14ac:dyDescent="0.3">
      <c r="A186" s="506" t="s">
        <v>127</v>
      </c>
      <c r="B186" s="507" t="s">
        <v>120</v>
      </c>
      <c r="C186" s="507">
        <v>60000</v>
      </c>
      <c r="D186" s="590"/>
      <c r="E186" s="591"/>
      <c r="F186" s="597"/>
      <c r="G186" s="597"/>
      <c r="H186" s="506"/>
      <c r="I186" s="506"/>
      <c r="J186" s="506"/>
      <c r="K186" s="506"/>
      <c r="L186" s="506"/>
      <c r="M186" s="506"/>
      <c r="N186" s="506"/>
      <c r="O186" s="506"/>
      <c r="P186" s="506"/>
      <c r="Q186" s="506"/>
      <c r="R186" s="506"/>
      <c r="S186" s="506"/>
      <c r="T186" s="506"/>
      <c r="U186" s="506"/>
      <c r="V186" s="506"/>
      <c r="W186" s="506"/>
      <c r="X186" s="506"/>
      <c r="Y186" s="506"/>
    </row>
    <row r="187" spans="1:25" s="954" customFormat="1" ht="18" customHeight="1" thickBot="1" x14ac:dyDescent="0.35">
      <c r="A187" s="506"/>
      <c r="B187" s="507"/>
      <c r="C187" s="507"/>
      <c r="D187" s="590"/>
      <c r="E187" s="591"/>
      <c r="F187" s="597"/>
      <c r="G187" s="597"/>
      <c r="H187" s="506"/>
      <c r="I187" s="506"/>
      <c r="J187" s="506"/>
      <c r="K187" s="506"/>
      <c r="L187" s="506"/>
      <c r="M187" s="506"/>
      <c r="N187" s="506"/>
      <c r="O187" s="506"/>
      <c r="P187" s="506"/>
      <c r="Q187" s="506"/>
      <c r="R187" s="506"/>
      <c r="S187" s="506"/>
      <c r="T187" s="506"/>
      <c r="U187" s="506"/>
      <c r="V187" s="506"/>
      <c r="W187" s="506"/>
      <c r="X187" s="506"/>
      <c r="Y187" s="506"/>
    </row>
    <row r="188" spans="1:25" ht="13.5" customHeight="1" thickBot="1" x14ac:dyDescent="0.3">
      <c r="A188" s="1446" t="s">
        <v>128</v>
      </c>
      <c r="B188" s="1416"/>
      <c r="C188" s="551">
        <f>C190+C191+C192</f>
        <v>5000000</v>
      </c>
      <c r="D188" s="508"/>
      <c r="E188" s="531"/>
      <c r="F188" s="521"/>
      <c r="G188" s="515"/>
      <c r="H188" s="515"/>
      <c r="I188" s="515"/>
      <c r="J188" s="515"/>
      <c r="K188" s="515"/>
      <c r="L188" s="515"/>
      <c r="M188" s="515"/>
      <c r="N188" s="515"/>
      <c r="O188" s="515"/>
      <c r="P188" s="515"/>
      <c r="Q188" s="515"/>
      <c r="R188" s="515"/>
      <c r="S188" s="515"/>
      <c r="T188" s="515"/>
      <c r="U188" s="515"/>
      <c r="V188" s="515"/>
      <c r="W188" s="515"/>
      <c r="X188" s="515"/>
      <c r="Y188" s="515"/>
    </row>
    <row r="189" spans="1:25" ht="13.5" customHeight="1" x14ac:dyDescent="0.25">
      <c r="A189" s="499" t="s">
        <v>496</v>
      </c>
      <c r="B189" s="531" t="s">
        <v>497</v>
      </c>
      <c r="C189" s="507"/>
      <c r="D189" s="508"/>
      <c r="E189" s="531"/>
      <c r="F189" s="521"/>
      <c r="G189" s="515"/>
      <c r="H189" s="515"/>
      <c r="I189" s="515"/>
      <c r="J189" s="515"/>
      <c r="K189" s="515"/>
      <c r="L189" s="515"/>
      <c r="M189" s="515"/>
      <c r="N189" s="515"/>
      <c r="O189" s="515"/>
      <c r="P189" s="515"/>
      <c r="Q189" s="515"/>
      <c r="R189" s="515"/>
      <c r="S189" s="515"/>
      <c r="T189" s="515"/>
      <c r="U189" s="515"/>
      <c r="V189" s="515"/>
      <c r="W189" s="515"/>
      <c r="X189" s="515"/>
      <c r="Y189" s="515"/>
    </row>
    <row r="190" spans="1:25" ht="13.5" customHeight="1" x14ac:dyDescent="0.25">
      <c r="A190" s="506" t="s">
        <v>496</v>
      </c>
      <c r="B190" s="542" t="s">
        <v>258</v>
      </c>
      <c r="C190" s="507"/>
      <c r="D190" s="508"/>
      <c r="E190" s="531"/>
      <c r="F190" s="521"/>
      <c r="G190" s="515"/>
      <c r="H190" s="515"/>
      <c r="I190" s="515"/>
      <c r="J190" s="515"/>
      <c r="K190" s="515"/>
      <c r="L190" s="515"/>
      <c r="M190" s="515"/>
      <c r="N190" s="515"/>
      <c r="O190" s="515"/>
      <c r="P190" s="515"/>
      <c r="Q190" s="515"/>
      <c r="R190" s="515"/>
      <c r="S190" s="515"/>
      <c r="T190" s="515"/>
      <c r="U190" s="515"/>
      <c r="V190" s="515"/>
      <c r="W190" s="515"/>
      <c r="X190" s="515"/>
      <c r="Y190" s="515"/>
    </row>
    <row r="191" spans="1:25" ht="13.5" customHeight="1" x14ac:dyDescent="0.25">
      <c r="A191" s="506" t="s">
        <v>393</v>
      </c>
      <c r="B191" s="506" t="s">
        <v>394</v>
      </c>
      <c r="C191" s="507"/>
      <c r="D191" s="508"/>
      <c r="E191" s="531"/>
      <c r="F191" s="521"/>
      <c r="G191" s="515"/>
      <c r="H191" s="515"/>
      <c r="I191" s="515"/>
      <c r="J191" s="515"/>
      <c r="K191" s="515"/>
      <c r="L191" s="515"/>
      <c r="M191" s="515"/>
      <c r="N191" s="515"/>
      <c r="O191" s="515"/>
      <c r="P191" s="515"/>
      <c r="Q191" s="515"/>
      <c r="R191" s="515"/>
      <c r="S191" s="515"/>
      <c r="T191" s="515"/>
      <c r="U191" s="515"/>
      <c r="V191" s="515"/>
      <c r="W191" s="515"/>
      <c r="X191" s="515"/>
      <c r="Y191" s="515"/>
    </row>
    <row r="192" spans="1:25" ht="13.5" customHeight="1" x14ac:dyDescent="0.25">
      <c r="A192" s="506" t="s">
        <v>133</v>
      </c>
      <c r="B192" s="506" t="s">
        <v>134</v>
      </c>
      <c r="C192" s="507">
        <v>5000000</v>
      </c>
      <c r="D192" s="508"/>
      <c r="E192" s="531"/>
      <c r="F192" s="521"/>
      <c r="G192" s="515"/>
      <c r="H192" s="515"/>
      <c r="I192" s="515"/>
      <c r="J192" s="515"/>
      <c r="K192" s="515"/>
      <c r="L192" s="515"/>
      <c r="M192" s="515"/>
      <c r="N192" s="515"/>
      <c r="O192" s="515"/>
      <c r="P192" s="515"/>
      <c r="Q192" s="515"/>
      <c r="R192" s="515"/>
      <c r="S192" s="515"/>
      <c r="T192" s="515"/>
      <c r="U192" s="515"/>
      <c r="V192" s="515"/>
      <c r="W192" s="515"/>
      <c r="X192" s="515"/>
      <c r="Y192" s="515"/>
    </row>
    <row r="193" spans="1:25" ht="13.5" thickBot="1" x14ac:dyDescent="0.35">
      <c r="A193" s="506"/>
      <c r="B193" s="507"/>
      <c r="C193" s="507"/>
      <c r="D193" s="590"/>
      <c r="E193" s="531"/>
      <c r="F193" s="597"/>
      <c r="G193" s="597"/>
      <c r="H193" s="506"/>
      <c r="I193" s="506"/>
      <c r="J193" s="506"/>
      <c r="K193" s="506"/>
      <c r="L193" s="506"/>
      <c r="M193" s="506"/>
      <c r="N193" s="506"/>
      <c r="O193" s="506"/>
      <c r="P193" s="506"/>
      <c r="Q193" s="506"/>
      <c r="R193" s="506"/>
      <c r="S193" s="506"/>
      <c r="T193" s="506"/>
      <c r="U193" s="506"/>
      <c r="V193" s="506"/>
      <c r="W193" s="506"/>
      <c r="X193" s="506"/>
      <c r="Y193" s="506"/>
    </row>
    <row r="194" spans="1:25" ht="13.5" customHeight="1" thickBot="1" x14ac:dyDescent="0.3">
      <c r="A194" s="1436" t="s">
        <v>135</v>
      </c>
      <c r="B194" s="1416"/>
      <c r="C194" s="556">
        <f>+C195+C199</f>
        <v>205500</v>
      </c>
      <c r="D194" s="508"/>
      <c r="E194" s="531"/>
      <c r="F194" s="515"/>
      <c r="G194" s="515"/>
      <c r="H194" s="515"/>
      <c r="I194" s="515"/>
      <c r="J194" s="515"/>
      <c r="K194" s="515"/>
      <c r="L194" s="515"/>
      <c r="M194" s="515"/>
      <c r="N194" s="515"/>
      <c r="O194" s="515"/>
      <c r="P194" s="515"/>
      <c r="Q194" s="515"/>
      <c r="R194" s="515"/>
      <c r="S194" s="515"/>
      <c r="T194" s="515"/>
      <c r="U194" s="515"/>
      <c r="V194" s="515"/>
      <c r="W194" s="515"/>
      <c r="X194" s="515"/>
      <c r="Y194" s="515"/>
    </row>
    <row r="195" spans="1:25" ht="13.5" customHeight="1" x14ac:dyDescent="0.25">
      <c r="A195" s="499" t="s">
        <v>136</v>
      </c>
      <c r="B195" s="586" t="s">
        <v>137</v>
      </c>
      <c r="C195" s="531">
        <f>SUM(C196:C198)</f>
        <v>190500</v>
      </c>
      <c r="D195" s="508"/>
      <c r="E195" s="507"/>
      <c r="F195" s="506"/>
      <c r="G195" s="506"/>
      <c r="H195" s="542"/>
      <c r="I195" s="507"/>
      <c r="J195" s="515"/>
      <c r="K195" s="515"/>
      <c r="L195" s="515"/>
      <c r="M195" s="515"/>
      <c r="N195" s="515"/>
      <c r="O195" s="515"/>
      <c r="P195" s="515"/>
      <c r="Q195" s="515"/>
      <c r="R195" s="515"/>
      <c r="S195" s="515"/>
      <c r="T195" s="515"/>
      <c r="U195" s="515"/>
      <c r="V195" s="515"/>
      <c r="W195" s="515"/>
      <c r="X195" s="515"/>
      <c r="Y195" s="515"/>
    </row>
    <row r="196" spans="1:25" ht="13.5" customHeight="1" x14ac:dyDescent="0.25">
      <c r="A196" s="506" t="s">
        <v>138</v>
      </c>
      <c r="B196" s="507" t="s">
        <v>286</v>
      </c>
      <c r="C196" s="507">
        <v>145000</v>
      </c>
      <c r="D196" s="508"/>
      <c r="E196" s="531"/>
      <c r="F196" s="506"/>
      <c r="G196" s="506"/>
      <c r="H196" s="506"/>
      <c r="I196" s="507"/>
      <c r="J196" s="515"/>
      <c r="K196" s="515"/>
      <c r="L196" s="515"/>
      <c r="M196" s="515"/>
      <c r="N196" s="515"/>
      <c r="O196" s="515"/>
      <c r="P196" s="515"/>
      <c r="Q196" s="515"/>
      <c r="R196" s="515"/>
      <c r="S196" s="515"/>
      <c r="T196" s="515"/>
      <c r="U196" s="515"/>
      <c r="V196" s="515"/>
      <c r="W196" s="515"/>
      <c r="X196" s="515"/>
      <c r="Y196" s="515"/>
    </row>
    <row r="197" spans="1:25" ht="13.5" customHeight="1" x14ac:dyDescent="0.25">
      <c r="A197" s="506" t="s">
        <v>140</v>
      </c>
      <c r="B197" s="507" t="s">
        <v>141</v>
      </c>
      <c r="C197" s="507">
        <v>15500</v>
      </c>
      <c r="D197" s="508"/>
      <c r="E197" s="531"/>
      <c r="F197" s="509"/>
      <c r="G197" s="506"/>
      <c r="H197" s="506"/>
      <c r="I197" s="507"/>
      <c r="J197" s="545"/>
      <c r="K197" s="545"/>
      <c r="L197" s="545"/>
      <c r="M197" s="545"/>
      <c r="N197" s="545"/>
      <c r="O197" s="545"/>
      <c r="P197" s="545"/>
      <c r="Q197" s="545"/>
      <c r="R197" s="545"/>
      <c r="S197" s="545"/>
      <c r="T197" s="545"/>
      <c r="U197" s="545"/>
      <c r="V197" s="545"/>
      <c r="W197" s="545"/>
      <c r="X197" s="545"/>
      <c r="Y197" s="545"/>
    </row>
    <row r="198" spans="1:25" ht="13.5" customHeight="1" x14ac:dyDescent="0.25">
      <c r="A198" s="506" t="s">
        <v>142</v>
      </c>
      <c r="B198" s="507" t="s">
        <v>143</v>
      </c>
      <c r="C198" s="507">
        <v>30000</v>
      </c>
      <c r="D198" s="508"/>
      <c r="E198" s="531"/>
      <c r="F198" s="599"/>
      <c r="G198" s="514"/>
      <c r="H198" s="515"/>
      <c r="I198" s="515"/>
      <c r="J198" s="515"/>
      <c r="K198" s="515"/>
      <c r="L198" s="515"/>
      <c r="M198" s="515"/>
      <c r="N198" s="515"/>
      <c r="O198" s="515"/>
      <c r="P198" s="515"/>
      <c r="Q198" s="515"/>
      <c r="R198" s="515"/>
      <c r="S198" s="515"/>
      <c r="T198" s="515"/>
      <c r="U198" s="515"/>
      <c r="V198" s="515"/>
      <c r="W198" s="515"/>
      <c r="X198" s="515"/>
      <c r="Y198" s="515"/>
    </row>
    <row r="199" spans="1:25" ht="13.5" customHeight="1" x14ac:dyDescent="0.25">
      <c r="A199" s="499" t="s">
        <v>144</v>
      </c>
      <c r="B199" s="531" t="s">
        <v>318</v>
      </c>
      <c r="C199" s="531">
        <f>SUM(C200)</f>
        <v>15000</v>
      </c>
      <c r="D199" s="508"/>
      <c r="E199" s="531"/>
      <c r="F199" s="521"/>
      <c r="G199" s="514"/>
      <c r="H199" s="515"/>
      <c r="I199" s="515"/>
      <c r="J199" s="515"/>
      <c r="K199" s="515"/>
      <c r="L199" s="515"/>
      <c r="M199" s="515"/>
      <c r="N199" s="515"/>
      <c r="O199" s="515"/>
      <c r="P199" s="515"/>
      <c r="Q199" s="515"/>
      <c r="R199" s="515"/>
      <c r="S199" s="515"/>
      <c r="T199" s="515"/>
      <c r="U199" s="515"/>
      <c r="V199" s="515"/>
      <c r="W199" s="515"/>
      <c r="X199" s="515"/>
      <c r="Y199" s="515"/>
    </row>
    <row r="200" spans="1:25" ht="13.5" customHeight="1" x14ac:dyDescent="0.25">
      <c r="A200" s="506" t="s">
        <v>146</v>
      </c>
      <c r="B200" s="507" t="s">
        <v>147</v>
      </c>
      <c r="C200" s="507">
        <v>15000</v>
      </c>
      <c r="D200" s="508"/>
      <c r="E200" s="531"/>
      <c r="F200" s="521"/>
      <c r="G200" s="506"/>
      <c r="H200" s="515"/>
      <c r="I200" s="515"/>
      <c r="J200" s="515"/>
      <c r="K200" s="515"/>
      <c r="L200" s="515"/>
      <c r="M200" s="515"/>
      <c r="N200" s="515"/>
      <c r="O200" s="515"/>
      <c r="P200" s="515"/>
      <c r="Q200" s="515"/>
      <c r="R200" s="515"/>
      <c r="S200" s="515"/>
      <c r="T200" s="515"/>
      <c r="U200" s="515"/>
      <c r="V200" s="515"/>
      <c r="W200" s="515"/>
      <c r="X200" s="515"/>
      <c r="Y200" s="515"/>
    </row>
    <row r="201" spans="1:25" ht="13.5" customHeight="1" thickBot="1" x14ac:dyDescent="0.3">
      <c r="A201" s="506"/>
      <c r="B201" s="507"/>
      <c r="C201" s="507"/>
      <c r="D201" s="508"/>
      <c r="E201" s="531"/>
      <c r="F201" s="521"/>
      <c r="G201" s="515"/>
      <c r="H201" s="515"/>
      <c r="I201" s="515"/>
      <c r="J201" s="515"/>
      <c r="K201" s="515"/>
      <c r="L201" s="515"/>
      <c r="M201" s="515"/>
      <c r="N201" s="515"/>
      <c r="O201" s="515"/>
      <c r="P201" s="515"/>
      <c r="Q201" s="515"/>
      <c r="R201" s="515"/>
      <c r="S201" s="515"/>
      <c r="T201" s="515"/>
      <c r="U201" s="515"/>
      <c r="V201" s="515"/>
      <c r="W201" s="515"/>
      <c r="X201" s="515"/>
      <c r="Y201" s="515"/>
    </row>
    <row r="202" spans="1:25" ht="13.5" customHeight="1" x14ac:dyDescent="0.25">
      <c r="A202" s="1420" t="s">
        <v>498</v>
      </c>
      <c r="B202" s="1429"/>
      <c r="C202" s="1421"/>
      <c r="D202" s="564" t="s">
        <v>1</v>
      </c>
      <c r="E202" s="565" t="s">
        <v>499</v>
      </c>
      <c r="F202" s="521"/>
      <c r="G202" s="545"/>
      <c r="H202" s="515"/>
      <c r="I202" s="515"/>
      <c r="J202" s="515"/>
      <c r="K202" s="515"/>
      <c r="L202" s="515"/>
      <c r="M202" s="515"/>
      <c r="N202" s="515"/>
      <c r="O202" s="515"/>
      <c r="P202" s="515"/>
      <c r="Q202" s="515"/>
      <c r="R202" s="515"/>
      <c r="S202" s="515"/>
      <c r="T202" s="515"/>
      <c r="U202" s="515"/>
      <c r="V202" s="515"/>
      <c r="W202" s="515"/>
      <c r="X202" s="515"/>
      <c r="Y202" s="515"/>
    </row>
    <row r="203" spans="1:25" ht="13.5" customHeight="1" thickBot="1" x14ac:dyDescent="0.3">
      <c r="A203" s="1430"/>
      <c r="B203" s="1431"/>
      <c r="C203" s="1432"/>
      <c r="D203" s="592"/>
      <c r="E203" s="593"/>
      <c r="F203" s="540"/>
      <c r="G203" s="518"/>
      <c r="H203" s="515"/>
      <c r="I203" s="515"/>
      <c r="J203" s="515"/>
      <c r="K203" s="515"/>
      <c r="L203" s="515"/>
      <c r="M203" s="515"/>
      <c r="N203" s="515"/>
      <c r="O203" s="515"/>
      <c r="P203" s="515"/>
      <c r="Q203" s="515"/>
      <c r="R203" s="515"/>
      <c r="S203" s="515"/>
      <c r="T203" s="515"/>
      <c r="U203" s="515"/>
      <c r="V203" s="515"/>
      <c r="W203" s="515"/>
      <c r="X203" s="515"/>
      <c r="Y203" s="515"/>
    </row>
    <row r="204" spans="1:25" ht="13.5" customHeight="1" x14ac:dyDescent="0.25">
      <c r="A204" s="1439" t="s">
        <v>1047</v>
      </c>
      <c r="B204" s="1429"/>
      <c r="C204" s="1429"/>
      <c r="D204" s="1429"/>
      <c r="E204" s="1421"/>
      <c r="F204" s="518"/>
      <c r="G204" s="506"/>
      <c r="H204" s="515"/>
      <c r="I204" s="515"/>
      <c r="J204" s="515"/>
      <c r="K204" s="515"/>
      <c r="L204" s="515"/>
      <c r="M204" s="515"/>
      <c r="N204" s="515"/>
      <c r="O204" s="515"/>
      <c r="P204" s="515"/>
      <c r="Q204" s="515"/>
      <c r="R204" s="515"/>
      <c r="S204" s="515"/>
      <c r="T204" s="515"/>
      <c r="U204" s="515"/>
      <c r="V204" s="515"/>
      <c r="W204" s="515"/>
      <c r="X204" s="515"/>
      <c r="Y204" s="515"/>
    </row>
    <row r="205" spans="1:25" ht="13.5" customHeight="1" x14ac:dyDescent="0.25">
      <c r="A205" s="1422"/>
      <c r="B205" s="1435"/>
      <c r="C205" s="1435"/>
      <c r="D205" s="1435"/>
      <c r="E205" s="1423"/>
      <c r="F205" s="518"/>
      <c r="G205" s="506"/>
      <c r="H205" s="515"/>
      <c r="I205" s="515"/>
      <c r="J205" s="515"/>
      <c r="K205" s="515"/>
      <c r="L205" s="515"/>
      <c r="M205" s="515"/>
      <c r="N205" s="515"/>
      <c r="O205" s="515"/>
      <c r="P205" s="515"/>
      <c r="Q205" s="515"/>
      <c r="R205" s="515"/>
      <c r="S205" s="515"/>
      <c r="T205" s="515"/>
      <c r="U205" s="515"/>
      <c r="V205" s="515"/>
      <c r="W205" s="515"/>
      <c r="X205" s="515"/>
      <c r="Y205" s="515"/>
    </row>
    <row r="206" spans="1:25" ht="13.5" customHeight="1" x14ac:dyDescent="0.25">
      <c r="A206" s="1422"/>
      <c r="B206" s="1435"/>
      <c r="C206" s="1435"/>
      <c r="D206" s="1435"/>
      <c r="E206" s="1423"/>
      <c r="F206" s="506"/>
      <c r="G206" s="506"/>
      <c r="H206" s="515"/>
      <c r="I206" s="515"/>
      <c r="J206" s="515"/>
      <c r="K206" s="515"/>
      <c r="L206" s="515"/>
      <c r="M206" s="515"/>
      <c r="N206" s="515"/>
      <c r="O206" s="515"/>
      <c r="P206" s="515"/>
      <c r="Q206" s="515"/>
      <c r="R206" s="515"/>
      <c r="S206" s="515"/>
      <c r="T206" s="515"/>
      <c r="U206" s="515"/>
      <c r="V206" s="515"/>
      <c r="W206" s="515"/>
      <c r="X206" s="515"/>
      <c r="Y206" s="515"/>
    </row>
    <row r="207" spans="1:25" ht="1.5" customHeight="1" thickBot="1" x14ac:dyDescent="0.3">
      <c r="A207" s="1430"/>
      <c r="B207" s="1431"/>
      <c r="C207" s="1431"/>
      <c r="D207" s="1431"/>
      <c r="E207" s="1432"/>
      <c r="F207" s="540"/>
      <c r="G207" s="518"/>
      <c r="H207" s="515"/>
      <c r="I207" s="515"/>
      <c r="J207" s="515"/>
      <c r="K207" s="515"/>
      <c r="L207" s="515"/>
      <c r="M207" s="515"/>
      <c r="N207" s="515"/>
      <c r="O207" s="515"/>
      <c r="P207" s="515"/>
      <c r="Q207" s="515"/>
      <c r="R207" s="515"/>
      <c r="S207" s="515"/>
      <c r="T207" s="515"/>
      <c r="U207" s="515"/>
      <c r="V207" s="515"/>
      <c r="W207" s="515"/>
      <c r="X207" s="515"/>
      <c r="Y207" s="515"/>
    </row>
    <row r="208" spans="1:25" ht="13.5" customHeight="1" x14ac:dyDescent="0.25">
      <c r="A208" s="519" t="s">
        <v>487</v>
      </c>
      <c r="B208" s="594"/>
      <c r="C208" s="595"/>
      <c r="D208" s="595"/>
      <c r="E208" s="596"/>
      <c r="F208" s="515"/>
      <c r="G208" s="515"/>
      <c r="H208" s="515"/>
      <c r="I208" s="515"/>
      <c r="J208" s="515"/>
      <c r="K208" s="515"/>
      <c r="L208" s="515"/>
      <c r="M208" s="515"/>
      <c r="N208" s="515"/>
      <c r="O208" s="515"/>
      <c r="P208" s="515"/>
      <c r="Q208" s="515"/>
      <c r="R208" s="515"/>
      <c r="S208" s="515"/>
      <c r="T208" s="515"/>
      <c r="U208" s="515"/>
      <c r="V208" s="515"/>
      <c r="W208" s="515"/>
      <c r="X208" s="515"/>
      <c r="Y208" s="515"/>
    </row>
    <row r="209" spans="1:25" ht="13.5" customHeight="1" x14ac:dyDescent="0.25">
      <c r="A209" s="522" t="s">
        <v>488</v>
      </c>
      <c r="B209" s="506"/>
      <c r="C209" s="507"/>
      <c r="D209" s="507"/>
      <c r="E209" s="575"/>
      <c r="F209" s="515"/>
      <c r="G209" s="515"/>
      <c r="H209" s="515"/>
      <c r="I209" s="515"/>
      <c r="J209" s="515"/>
      <c r="K209" s="515"/>
      <c r="L209" s="515"/>
      <c r="M209" s="515"/>
      <c r="N209" s="515"/>
      <c r="O209" s="515"/>
      <c r="P209" s="515"/>
      <c r="Q209" s="515"/>
      <c r="R209" s="515"/>
      <c r="S209" s="515"/>
      <c r="T209" s="515"/>
      <c r="U209" s="515"/>
      <c r="V209" s="515"/>
      <c r="W209" s="515"/>
      <c r="X209" s="515"/>
      <c r="Y209" s="515"/>
    </row>
    <row r="210" spans="1:25" ht="13.5" customHeight="1" x14ac:dyDescent="0.25">
      <c r="A210" s="522" t="s">
        <v>500</v>
      </c>
      <c r="B210" s="506"/>
      <c r="C210" s="507"/>
      <c r="D210" s="507"/>
      <c r="E210" s="575"/>
      <c r="F210" s="510"/>
      <c r="G210" s="518"/>
      <c r="H210" s="515"/>
      <c r="I210" s="515"/>
      <c r="J210" s="515"/>
      <c r="K210" s="515"/>
      <c r="L210" s="515"/>
      <c r="M210" s="515"/>
      <c r="N210" s="515"/>
      <c r="O210" s="515"/>
      <c r="P210" s="515"/>
      <c r="Q210" s="515"/>
      <c r="R210" s="515"/>
      <c r="S210" s="515"/>
      <c r="T210" s="515"/>
      <c r="U210" s="515"/>
      <c r="V210" s="515"/>
      <c r="W210" s="515"/>
      <c r="X210" s="515"/>
      <c r="Y210" s="515"/>
    </row>
    <row r="211" spans="1:25" ht="13.5" customHeight="1" thickBot="1" x14ac:dyDescent="0.3">
      <c r="A211" s="522" t="s">
        <v>4</v>
      </c>
      <c r="B211" s="506"/>
      <c r="C211" s="507"/>
      <c r="D211" s="507"/>
      <c r="E211" s="575"/>
      <c r="F211" s="510"/>
      <c r="G211" s="518"/>
      <c r="H211" s="515"/>
      <c r="I211" s="515"/>
      <c r="J211" s="515"/>
      <c r="K211" s="515"/>
      <c r="L211" s="515"/>
      <c r="M211" s="515"/>
      <c r="N211" s="515"/>
      <c r="O211" s="515"/>
      <c r="P211" s="515"/>
      <c r="Q211" s="515"/>
      <c r="R211" s="515"/>
      <c r="S211" s="515"/>
      <c r="T211" s="515"/>
      <c r="U211" s="515"/>
      <c r="V211" s="515"/>
      <c r="W211" s="515"/>
      <c r="X211" s="515"/>
      <c r="Y211" s="515"/>
    </row>
    <row r="212" spans="1:25" ht="13.5" customHeight="1" thickBot="1" x14ac:dyDescent="0.3">
      <c r="A212" s="580" t="s">
        <v>5</v>
      </c>
      <c r="B212" s="581"/>
      <c r="C212" s="582"/>
      <c r="D212" s="582"/>
      <c r="E212" s="583">
        <f>+C214+C228+C241</f>
        <v>29390000</v>
      </c>
      <c r="F212" s="510"/>
      <c r="G212" s="518"/>
      <c r="H212" s="515"/>
      <c r="I212" s="515"/>
      <c r="J212" s="515"/>
      <c r="K212" s="515"/>
      <c r="L212" s="515"/>
      <c r="M212" s="515"/>
      <c r="N212" s="515"/>
      <c r="O212" s="515"/>
      <c r="P212" s="515"/>
      <c r="Q212" s="515"/>
      <c r="R212" s="515"/>
      <c r="S212" s="515"/>
      <c r="T212" s="515"/>
      <c r="U212" s="515"/>
      <c r="V212" s="515"/>
      <c r="W212" s="515"/>
      <c r="X212" s="515"/>
      <c r="Y212" s="515"/>
    </row>
    <row r="213" spans="1:25" ht="13.5" customHeight="1" thickBot="1" x14ac:dyDescent="0.3">
      <c r="A213" s="499"/>
      <c r="B213" s="499"/>
      <c r="C213" s="531"/>
      <c r="D213" s="531"/>
      <c r="E213" s="515"/>
      <c r="F213" s="510"/>
      <c r="G213" s="518"/>
      <c r="H213" s="515"/>
      <c r="I213" s="515"/>
      <c r="J213" s="515"/>
      <c r="K213" s="515"/>
      <c r="L213" s="515"/>
      <c r="M213" s="515"/>
      <c r="N213" s="515"/>
      <c r="O213" s="515"/>
      <c r="P213" s="515"/>
      <c r="Q213" s="515"/>
      <c r="R213" s="515"/>
      <c r="S213" s="515"/>
      <c r="T213" s="515"/>
      <c r="U213" s="515"/>
      <c r="V213" s="515"/>
      <c r="W213" s="515"/>
      <c r="X213" s="515"/>
      <c r="Y213" s="515"/>
    </row>
    <row r="214" spans="1:25" ht="13.5" customHeight="1" thickBot="1" x14ac:dyDescent="0.35">
      <c r="A214" s="1427" t="s">
        <v>49</v>
      </c>
      <c r="B214" s="1416"/>
      <c r="C214" s="534">
        <f>+C215+C217+C219+C223</f>
        <v>350000</v>
      </c>
      <c r="D214" s="514"/>
      <c r="E214" s="515"/>
      <c r="F214" s="543"/>
      <c r="G214" s="543"/>
      <c r="H214" s="543"/>
      <c r="I214" s="543"/>
      <c r="J214" s="543"/>
      <c r="K214" s="543"/>
      <c r="L214" s="543"/>
      <c r="M214" s="543"/>
      <c r="N214" s="543"/>
      <c r="O214" s="543"/>
      <c r="P214" s="543"/>
      <c r="Q214" s="543"/>
      <c r="R214" s="543"/>
      <c r="S214" s="543"/>
      <c r="T214" s="543"/>
      <c r="U214" s="543"/>
      <c r="V214" s="543"/>
      <c r="W214" s="543"/>
      <c r="X214" s="543"/>
      <c r="Y214" s="543"/>
    </row>
    <row r="215" spans="1:25" ht="13.5" customHeight="1" x14ac:dyDescent="0.25">
      <c r="A215" s="499" t="s">
        <v>50</v>
      </c>
      <c r="B215" s="586" t="s">
        <v>51</v>
      </c>
      <c r="C215" s="531">
        <f>SUM(C216)</f>
        <v>30000</v>
      </c>
      <c r="D215" s="508"/>
      <c r="E215" s="507"/>
      <c r="F215" s="510"/>
      <c r="G215" s="518"/>
      <c r="H215" s="515"/>
      <c r="I215" s="515"/>
      <c r="J215" s="515"/>
      <c r="K215" s="515"/>
      <c r="L215" s="515"/>
      <c r="M215" s="515"/>
      <c r="N215" s="515"/>
      <c r="O215" s="515"/>
      <c r="P215" s="515"/>
      <c r="Q215" s="515"/>
      <c r="R215" s="515"/>
      <c r="S215" s="515"/>
      <c r="T215" s="515"/>
      <c r="U215" s="515"/>
      <c r="V215" s="515"/>
      <c r="W215" s="515"/>
      <c r="X215" s="515"/>
      <c r="Y215" s="515"/>
    </row>
    <row r="216" spans="1:25" ht="13.5" customHeight="1" x14ac:dyDescent="0.25">
      <c r="A216" s="506" t="s">
        <v>52</v>
      </c>
      <c r="B216" s="542" t="s">
        <v>53</v>
      </c>
      <c r="C216" s="507">
        <v>30000</v>
      </c>
      <c r="D216" s="542"/>
      <c r="E216" s="531"/>
      <c r="F216" s="540"/>
      <c r="G216" s="518"/>
      <c r="H216" s="515"/>
      <c r="I216" s="515"/>
      <c r="J216" s="515"/>
      <c r="K216" s="515"/>
      <c r="L216" s="515"/>
      <c r="M216" s="515"/>
      <c r="N216" s="515"/>
      <c r="O216" s="515"/>
      <c r="P216" s="515"/>
      <c r="Q216" s="515"/>
      <c r="R216" s="515"/>
      <c r="S216" s="515"/>
      <c r="T216" s="515"/>
      <c r="U216" s="515"/>
      <c r="V216" s="515"/>
      <c r="W216" s="515"/>
      <c r="X216" s="515"/>
      <c r="Y216" s="515"/>
    </row>
    <row r="217" spans="1:25" ht="13.5" customHeight="1" x14ac:dyDescent="0.25">
      <c r="A217" s="499" t="s">
        <v>54</v>
      </c>
      <c r="B217" s="541" t="s">
        <v>55</v>
      </c>
      <c r="C217" s="531">
        <f>SUM(C218)</f>
        <v>10000</v>
      </c>
      <c r="D217" s="542"/>
      <c r="E217" s="531"/>
      <c r="F217" s="510"/>
      <c r="G217" s="518"/>
      <c r="H217" s="515"/>
      <c r="I217" s="515"/>
      <c r="J217" s="515"/>
      <c r="K217" s="515"/>
      <c r="L217" s="515"/>
      <c r="M217" s="515"/>
      <c r="N217" s="515"/>
      <c r="O217" s="515"/>
      <c r="P217" s="515"/>
      <c r="Q217" s="515"/>
      <c r="R217" s="515"/>
      <c r="S217" s="515"/>
      <c r="T217" s="515"/>
      <c r="U217" s="515"/>
      <c r="V217" s="515"/>
      <c r="W217" s="515"/>
      <c r="X217" s="515"/>
      <c r="Y217" s="515"/>
    </row>
    <row r="218" spans="1:25" ht="13.5" customHeight="1" x14ac:dyDescent="0.25">
      <c r="A218" s="506" t="s">
        <v>56</v>
      </c>
      <c r="B218" s="542" t="s">
        <v>57</v>
      </c>
      <c r="C218" s="507">
        <v>10000</v>
      </c>
      <c r="D218" s="542"/>
      <c r="E218" s="531"/>
      <c r="F218" s="510"/>
      <c r="G218" s="518"/>
      <c r="H218" s="507"/>
      <c r="I218" s="506"/>
      <c r="J218" s="506"/>
      <c r="K218" s="506"/>
      <c r="L218" s="506"/>
      <c r="M218" s="506"/>
      <c r="N218" s="506"/>
      <c r="O218" s="506"/>
      <c r="P218" s="506"/>
      <c r="Q218" s="506"/>
      <c r="R218" s="506"/>
      <c r="S218" s="506"/>
      <c r="T218" s="506"/>
      <c r="U218" s="506"/>
      <c r="V218" s="506"/>
      <c r="W218" s="506"/>
      <c r="X218" s="506"/>
      <c r="Y218" s="506"/>
    </row>
    <row r="219" spans="1:25" ht="13.5" customHeight="1" x14ac:dyDescent="0.25">
      <c r="A219" s="499" t="s">
        <v>58</v>
      </c>
      <c r="B219" s="541" t="s">
        <v>59</v>
      </c>
      <c r="C219" s="531">
        <f>SUM(C220:C222)</f>
        <v>130000</v>
      </c>
      <c r="D219" s="542"/>
      <c r="E219" s="531"/>
      <c r="F219" s="499"/>
      <c r="G219" s="541"/>
      <c r="H219" s="507"/>
      <c r="I219" s="506"/>
      <c r="J219" s="506"/>
      <c r="K219" s="506"/>
      <c r="L219" s="506"/>
      <c r="M219" s="506"/>
      <c r="N219" s="506"/>
      <c r="O219" s="506"/>
      <c r="P219" s="506"/>
      <c r="Q219" s="506"/>
      <c r="R219" s="506"/>
      <c r="S219" s="506"/>
      <c r="T219" s="506"/>
      <c r="U219" s="506"/>
      <c r="V219" s="506"/>
      <c r="W219" s="506"/>
      <c r="X219" s="506"/>
      <c r="Y219" s="506"/>
    </row>
    <row r="220" spans="1:25" ht="13.5" customHeight="1" x14ac:dyDescent="0.25">
      <c r="A220" s="506" t="s">
        <v>60</v>
      </c>
      <c r="B220" s="507" t="s">
        <v>61</v>
      </c>
      <c r="C220" s="507">
        <v>40000</v>
      </c>
      <c r="D220" s="542"/>
      <c r="E220" s="531"/>
      <c r="F220" s="506"/>
      <c r="G220" s="542"/>
      <c r="H220" s="539"/>
      <c r="I220" s="506"/>
      <c r="J220" s="506"/>
      <c r="K220" s="506"/>
      <c r="L220" s="506"/>
      <c r="M220" s="506"/>
      <c r="N220" s="506"/>
      <c r="O220" s="506"/>
      <c r="P220" s="506"/>
      <c r="Q220" s="506"/>
      <c r="R220" s="506"/>
      <c r="S220" s="506"/>
      <c r="T220" s="506"/>
      <c r="U220" s="506"/>
      <c r="V220" s="506"/>
      <c r="W220" s="506"/>
      <c r="X220" s="506"/>
      <c r="Y220" s="506"/>
    </row>
    <row r="221" spans="1:25" ht="13.5" customHeight="1" x14ac:dyDescent="0.3">
      <c r="A221" s="506" t="s">
        <v>274</v>
      </c>
      <c r="B221" s="507" t="s">
        <v>273</v>
      </c>
      <c r="C221" s="548">
        <v>80000</v>
      </c>
      <c r="D221" s="543"/>
      <c r="E221" s="543"/>
      <c r="F221" s="506"/>
      <c r="G221" s="542"/>
      <c r="H221" s="515"/>
      <c r="I221" s="515"/>
      <c r="J221" s="515"/>
      <c r="K221" s="515"/>
      <c r="L221" s="515"/>
      <c r="M221" s="515"/>
      <c r="N221" s="515"/>
      <c r="O221" s="515"/>
      <c r="P221" s="515"/>
      <c r="Q221" s="515"/>
      <c r="R221" s="515"/>
      <c r="S221" s="515"/>
      <c r="T221" s="515"/>
      <c r="U221" s="515"/>
      <c r="V221" s="515"/>
      <c r="W221" s="515"/>
      <c r="X221" s="515"/>
      <c r="Y221" s="515"/>
    </row>
    <row r="222" spans="1:25" ht="13.5" customHeight="1" x14ac:dyDescent="0.25">
      <c r="A222" s="506" t="s">
        <v>91</v>
      </c>
      <c r="B222" s="542" t="s">
        <v>92</v>
      </c>
      <c r="C222" s="507">
        <v>10000</v>
      </c>
      <c r="D222" s="537"/>
      <c r="E222" s="540"/>
      <c r="F222" s="506"/>
      <c r="G222" s="507"/>
      <c r="H222" s="515"/>
      <c r="I222" s="515"/>
      <c r="J222" s="515"/>
      <c r="K222" s="515"/>
      <c r="L222" s="515"/>
      <c r="M222" s="515"/>
      <c r="N222" s="515"/>
      <c r="O222" s="515"/>
      <c r="P222" s="515"/>
      <c r="Q222" s="515"/>
      <c r="R222" s="515"/>
      <c r="S222" s="515"/>
      <c r="T222" s="515"/>
      <c r="U222" s="515"/>
      <c r="V222" s="515"/>
      <c r="W222" s="515"/>
      <c r="X222" s="515"/>
      <c r="Y222" s="515"/>
    </row>
    <row r="223" spans="1:25" ht="13.5" customHeight="1" x14ac:dyDescent="0.25">
      <c r="A223" s="499" t="s">
        <v>66</v>
      </c>
      <c r="B223" s="541" t="s">
        <v>67</v>
      </c>
      <c r="C223" s="531">
        <f>C224+C225+C226</f>
        <v>180000</v>
      </c>
      <c r="D223" s="506"/>
      <c r="E223" s="506"/>
      <c r="F223" s="506"/>
      <c r="G223" s="510"/>
      <c r="H223" s="506"/>
      <c r="I223" s="506"/>
      <c r="J223" s="506"/>
      <c r="K223" s="506"/>
      <c r="L223" s="506"/>
      <c r="M223" s="506"/>
      <c r="N223" s="506"/>
      <c r="O223" s="506"/>
      <c r="P223" s="506"/>
      <c r="Q223" s="506"/>
      <c r="R223" s="506"/>
      <c r="S223" s="506"/>
      <c r="T223" s="506"/>
      <c r="U223" s="506"/>
      <c r="V223" s="506"/>
      <c r="W223" s="506"/>
      <c r="X223" s="506"/>
      <c r="Y223" s="506"/>
    </row>
    <row r="224" spans="1:25" ht="13.5" customHeight="1" x14ac:dyDescent="0.25">
      <c r="A224" s="506" t="s">
        <v>68</v>
      </c>
      <c r="B224" s="542" t="s">
        <v>69</v>
      </c>
      <c r="C224" s="600">
        <v>20000</v>
      </c>
      <c r="D224" s="506"/>
      <c r="E224" s="506"/>
      <c r="F224" s="506"/>
      <c r="G224" s="510"/>
      <c r="H224" s="506"/>
      <c r="I224" s="506"/>
      <c r="J224" s="506"/>
      <c r="K224" s="506"/>
      <c r="L224" s="506"/>
      <c r="M224" s="506"/>
      <c r="N224" s="506"/>
      <c r="O224" s="506"/>
      <c r="P224" s="506"/>
      <c r="Q224" s="506"/>
      <c r="R224" s="506"/>
      <c r="S224" s="506"/>
      <c r="T224" s="506"/>
      <c r="U224" s="506"/>
      <c r="V224" s="506"/>
      <c r="W224" s="506"/>
      <c r="X224" s="506"/>
      <c r="Y224" s="506"/>
    </row>
    <row r="225" spans="1:25" ht="13.5" customHeight="1" x14ac:dyDescent="0.25">
      <c r="A225" s="506" t="s">
        <v>70</v>
      </c>
      <c r="B225" s="542" t="s">
        <v>71</v>
      </c>
      <c r="C225" s="601">
        <v>120000</v>
      </c>
      <c r="D225" s="515"/>
      <c r="E225" s="515"/>
      <c r="F225" s="515"/>
      <c r="G225" s="510"/>
      <c r="H225" s="506"/>
      <c r="I225" s="506"/>
      <c r="J225" s="506"/>
      <c r="K225" s="506"/>
      <c r="L225" s="506"/>
      <c r="M225" s="506"/>
      <c r="N225" s="506"/>
      <c r="O225" s="506"/>
      <c r="P225" s="506"/>
      <c r="Q225" s="506"/>
      <c r="R225" s="506"/>
      <c r="S225" s="506"/>
      <c r="T225" s="506"/>
      <c r="U225" s="506"/>
      <c r="V225" s="506"/>
      <c r="W225" s="506"/>
      <c r="X225" s="506"/>
      <c r="Y225" s="506"/>
    </row>
    <row r="226" spans="1:25" ht="13.5" customHeight="1" x14ac:dyDescent="0.25">
      <c r="A226" s="506" t="s">
        <v>72</v>
      </c>
      <c r="B226" s="507" t="s">
        <v>73</v>
      </c>
      <c r="C226" s="601">
        <v>40000</v>
      </c>
      <c r="D226" s="515"/>
      <c r="E226" s="515"/>
      <c r="F226" s="515"/>
      <c r="G226" s="510"/>
      <c r="H226" s="506"/>
      <c r="I226" s="506"/>
      <c r="J226" s="506"/>
      <c r="K226" s="506"/>
      <c r="L226" s="506"/>
      <c r="M226" s="506"/>
      <c r="N226" s="506"/>
      <c r="O226" s="506"/>
      <c r="P226" s="506"/>
      <c r="Q226" s="506"/>
      <c r="R226" s="506"/>
      <c r="S226" s="506"/>
      <c r="T226" s="506"/>
      <c r="U226" s="506"/>
      <c r="V226" s="506"/>
      <c r="W226" s="506"/>
      <c r="X226" s="506"/>
      <c r="Y226" s="506"/>
    </row>
    <row r="227" spans="1:25" ht="13.5" customHeight="1" thickBot="1" x14ac:dyDescent="0.3">
      <c r="A227" s="506"/>
      <c r="B227" s="507"/>
      <c r="C227" s="507"/>
      <c r="D227" s="542"/>
      <c r="E227" s="542"/>
      <c r="F227" s="540"/>
      <c r="G227" s="510"/>
      <c r="H227" s="506"/>
      <c r="I227" s="506"/>
      <c r="J227" s="506"/>
      <c r="K227" s="506"/>
      <c r="L227" s="506"/>
      <c r="M227" s="506"/>
      <c r="N227" s="506"/>
      <c r="O227" s="506"/>
      <c r="P227" s="506"/>
      <c r="Q227" s="506"/>
      <c r="R227" s="506"/>
      <c r="S227" s="506"/>
      <c r="T227" s="506"/>
      <c r="U227" s="506"/>
      <c r="V227" s="506"/>
      <c r="W227" s="506"/>
      <c r="X227" s="506"/>
      <c r="Y227" s="506"/>
    </row>
    <row r="228" spans="1:25" ht="13.5" customHeight="1" thickBot="1" x14ac:dyDescent="0.3">
      <c r="A228" s="1428" t="s">
        <v>93</v>
      </c>
      <c r="B228" s="1416"/>
      <c r="C228" s="546">
        <f>C229+C231+C233+C235</f>
        <v>28250000</v>
      </c>
      <c r="D228" s="542"/>
      <c r="E228" s="542"/>
      <c r="F228" s="514"/>
      <c r="G228" s="549"/>
      <c r="H228" s="515"/>
      <c r="I228" s="515"/>
      <c r="J228" s="515"/>
      <c r="K228" s="515"/>
      <c r="L228" s="515"/>
      <c r="M228" s="515"/>
      <c r="N228" s="515"/>
      <c r="O228" s="515"/>
      <c r="P228" s="515"/>
      <c r="Q228" s="515"/>
      <c r="R228" s="515"/>
      <c r="S228" s="515"/>
      <c r="T228" s="515"/>
      <c r="U228" s="515"/>
      <c r="V228" s="515"/>
      <c r="W228" s="515"/>
      <c r="X228" s="515"/>
      <c r="Y228" s="515"/>
    </row>
    <row r="229" spans="1:25" ht="13.5" customHeight="1" x14ac:dyDescent="0.25">
      <c r="A229" s="499" t="s">
        <v>94</v>
      </c>
      <c r="B229" s="530" t="s">
        <v>95</v>
      </c>
      <c r="C229" s="531">
        <f>SUM(C230)</f>
        <v>240000</v>
      </c>
      <c r="D229" s="542"/>
      <c r="E229" s="542"/>
      <c r="F229" s="540"/>
      <c r="G229" s="518"/>
      <c r="H229" s="515"/>
      <c r="I229" s="515"/>
      <c r="J229" s="515"/>
      <c r="K229" s="515"/>
      <c r="L229" s="515"/>
      <c r="M229" s="515"/>
      <c r="N229" s="515"/>
      <c r="O229" s="515"/>
      <c r="P229" s="515"/>
      <c r="Q229" s="515"/>
      <c r="R229" s="515"/>
      <c r="S229" s="515"/>
      <c r="T229" s="515"/>
      <c r="U229" s="515"/>
      <c r="V229" s="515"/>
      <c r="W229" s="515"/>
      <c r="X229" s="515"/>
      <c r="Y229" s="515"/>
    </row>
    <row r="230" spans="1:25" ht="13.5" customHeight="1" x14ac:dyDescent="0.25">
      <c r="A230" s="506" t="s">
        <v>98</v>
      </c>
      <c r="B230" s="507" t="s">
        <v>99</v>
      </c>
      <c r="C230" s="507">
        <v>240000</v>
      </c>
      <c r="D230" s="542"/>
      <c r="E230" s="542"/>
      <c r="F230" s="540"/>
      <c r="G230" s="510"/>
      <c r="H230" s="514"/>
      <c r="I230" s="515"/>
      <c r="J230" s="515"/>
      <c r="K230" s="515"/>
      <c r="L230" s="515"/>
      <c r="M230" s="515"/>
      <c r="N230" s="515"/>
      <c r="O230" s="515"/>
      <c r="P230" s="515"/>
      <c r="Q230" s="515"/>
      <c r="R230" s="515"/>
      <c r="S230" s="515"/>
      <c r="T230" s="515"/>
      <c r="U230" s="515"/>
      <c r="V230" s="515"/>
      <c r="W230" s="515"/>
      <c r="X230" s="515"/>
      <c r="Y230" s="515"/>
    </row>
    <row r="231" spans="1:25" ht="13.5" customHeight="1" x14ac:dyDescent="0.25">
      <c r="A231" s="541" t="s">
        <v>158</v>
      </c>
      <c r="B231" s="560" t="s">
        <v>101</v>
      </c>
      <c r="C231" s="531">
        <f>SUM(C232)</f>
        <v>60000</v>
      </c>
      <c r="D231" s="542"/>
      <c r="E231" s="542"/>
      <c r="F231" s="540"/>
      <c r="G231" s="515"/>
      <c r="H231" s="547"/>
      <c r="I231" s="545"/>
      <c r="J231" s="545"/>
      <c r="K231" s="545"/>
      <c r="L231" s="545"/>
      <c r="M231" s="545"/>
      <c r="N231" s="545"/>
      <c r="O231" s="545"/>
      <c r="P231" s="545"/>
      <c r="Q231" s="545"/>
      <c r="R231" s="545"/>
      <c r="S231" s="545"/>
      <c r="T231" s="545"/>
      <c r="U231" s="545"/>
      <c r="V231" s="545"/>
      <c r="W231" s="545"/>
      <c r="X231" s="545"/>
      <c r="Y231" s="545"/>
    </row>
    <row r="232" spans="1:25" ht="13.5" customHeight="1" x14ac:dyDescent="0.25">
      <c r="A232" s="542" t="s">
        <v>104</v>
      </c>
      <c r="B232" s="542" t="s">
        <v>105</v>
      </c>
      <c r="C232" s="507">
        <v>60000</v>
      </c>
      <c r="D232" s="542"/>
      <c r="E232" s="542"/>
      <c r="F232" s="540"/>
      <c r="G232" s="518"/>
      <c r="H232" s="602"/>
      <c r="I232" s="515"/>
      <c r="J232" s="515"/>
      <c r="K232" s="515"/>
      <c r="L232" s="515"/>
      <c r="M232" s="515"/>
      <c r="N232" s="515"/>
      <c r="O232" s="515"/>
      <c r="P232" s="515"/>
      <c r="Q232" s="515"/>
      <c r="R232" s="515"/>
      <c r="S232" s="515"/>
      <c r="T232" s="515"/>
      <c r="U232" s="515"/>
      <c r="V232" s="515"/>
      <c r="W232" s="515"/>
      <c r="X232" s="515"/>
      <c r="Y232" s="515"/>
    </row>
    <row r="233" spans="1:25" ht="13.5" customHeight="1" x14ac:dyDescent="0.25">
      <c r="A233" s="541" t="s">
        <v>106</v>
      </c>
      <c r="B233" s="541" t="s">
        <v>107</v>
      </c>
      <c r="C233" s="531">
        <f>SUM(C234)</f>
        <v>40000</v>
      </c>
      <c r="D233" s="542"/>
      <c r="E233" s="542"/>
      <c r="F233" s="540"/>
      <c r="G233" s="510"/>
      <c r="H233" s="602"/>
      <c r="I233" s="515"/>
      <c r="J233" s="515"/>
      <c r="K233" s="515"/>
      <c r="L233" s="515"/>
      <c r="M233" s="515"/>
      <c r="N233" s="515"/>
      <c r="O233" s="515"/>
      <c r="P233" s="515"/>
      <c r="Q233" s="515"/>
      <c r="R233" s="515"/>
      <c r="S233" s="515"/>
      <c r="T233" s="515"/>
      <c r="U233" s="515"/>
      <c r="V233" s="515"/>
      <c r="W233" s="515"/>
      <c r="X233" s="515"/>
      <c r="Y233" s="515"/>
    </row>
    <row r="234" spans="1:25" ht="13.5" customHeight="1" x14ac:dyDescent="0.25">
      <c r="A234" s="506" t="s">
        <v>238</v>
      </c>
      <c r="B234" s="507" t="s">
        <v>111</v>
      </c>
      <c r="C234" s="507">
        <v>40000</v>
      </c>
      <c r="D234" s="542"/>
      <c r="E234" s="542"/>
      <c r="F234" s="535"/>
      <c r="G234" s="515"/>
      <c r="H234" s="515"/>
      <c r="I234" s="515"/>
      <c r="J234" s="515"/>
      <c r="K234" s="515"/>
      <c r="L234" s="515"/>
      <c r="M234" s="515"/>
      <c r="N234" s="515"/>
      <c r="O234" s="515"/>
      <c r="P234" s="515"/>
      <c r="Q234" s="515"/>
      <c r="R234" s="515"/>
      <c r="S234" s="515"/>
      <c r="T234" s="515"/>
      <c r="U234" s="515"/>
      <c r="V234" s="515"/>
      <c r="W234" s="515"/>
      <c r="X234" s="515"/>
      <c r="Y234" s="515"/>
    </row>
    <row r="235" spans="1:25" ht="13.5" customHeight="1" x14ac:dyDescent="0.25">
      <c r="A235" s="499" t="s">
        <v>119</v>
      </c>
      <c r="B235" s="531" t="s">
        <v>122</v>
      </c>
      <c r="C235" s="531">
        <f>SUM(C236:C239)</f>
        <v>27910000</v>
      </c>
      <c r="D235" s="542"/>
      <c r="E235" s="542"/>
      <c r="F235" s="537"/>
      <c r="G235" s="545"/>
      <c r="H235" s="515"/>
      <c r="I235" s="515"/>
      <c r="J235" s="515"/>
      <c r="K235" s="515"/>
      <c r="L235" s="515"/>
      <c r="M235" s="515"/>
      <c r="N235" s="515"/>
      <c r="O235" s="515"/>
      <c r="P235" s="515"/>
      <c r="Q235" s="515"/>
      <c r="R235" s="515"/>
      <c r="S235" s="515"/>
      <c r="T235" s="515"/>
      <c r="U235" s="515"/>
      <c r="V235" s="515"/>
      <c r="W235" s="515"/>
      <c r="X235" s="515"/>
      <c r="Y235" s="515"/>
    </row>
    <row r="236" spans="1:25" ht="13.5" customHeight="1" x14ac:dyDescent="0.25">
      <c r="A236" s="506" t="s">
        <v>163</v>
      </c>
      <c r="B236" s="507" t="s">
        <v>122</v>
      </c>
      <c r="C236" s="507">
        <v>240000</v>
      </c>
      <c r="D236" s="542"/>
      <c r="E236" s="542"/>
      <c r="F236" s="537"/>
      <c r="G236" s="515"/>
      <c r="H236" s="515"/>
      <c r="I236" s="515"/>
      <c r="J236" s="515"/>
      <c r="K236" s="515"/>
      <c r="L236" s="515"/>
      <c r="M236" s="515"/>
      <c r="N236" s="515"/>
      <c r="O236" s="515"/>
      <c r="P236" s="515"/>
      <c r="Q236" s="515"/>
      <c r="R236" s="515"/>
      <c r="S236" s="515"/>
      <c r="T236" s="515"/>
      <c r="U236" s="515"/>
      <c r="V236" s="515"/>
      <c r="W236" s="515"/>
      <c r="X236" s="515"/>
      <c r="Y236" s="515"/>
    </row>
    <row r="237" spans="1:25" s="1136" customFormat="1" ht="13.5" customHeight="1" x14ac:dyDescent="0.25">
      <c r="A237" s="506" t="s">
        <v>501</v>
      </c>
      <c r="B237" s="507" t="s">
        <v>502</v>
      </c>
      <c r="C237" s="507">
        <v>27620000</v>
      </c>
      <c r="D237" s="542"/>
      <c r="E237" s="542"/>
      <c r="F237" s="537"/>
      <c r="G237" s="515"/>
      <c r="H237" s="515"/>
      <c r="I237" s="515"/>
      <c r="J237" s="515"/>
      <c r="K237" s="515"/>
      <c r="L237" s="515"/>
      <c r="M237" s="515"/>
      <c r="N237" s="515"/>
      <c r="O237" s="515"/>
      <c r="P237" s="515"/>
      <c r="Q237" s="515"/>
      <c r="R237" s="515"/>
      <c r="S237" s="515"/>
      <c r="T237" s="515"/>
      <c r="U237" s="515"/>
      <c r="V237" s="515"/>
      <c r="W237" s="515"/>
      <c r="X237" s="515"/>
      <c r="Y237" s="515"/>
    </row>
    <row r="238" spans="1:25" ht="13.5" customHeight="1" x14ac:dyDescent="0.3">
      <c r="A238" s="542" t="s">
        <v>125</v>
      </c>
      <c r="B238" s="542" t="s">
        <v>166</v>
      </c>
      <c r="C238" s="548">
        <v>10000</v>
      </c>
      <c r="D238" s="543"/>
      <c r="E238" s="543"/>
      <c r="F238" s="540"/>
      <c r="G238" s="515"/>
      <c r="H238" s="515"/>
      <c r="I238" s="515"/>
      <c r="J238" s="515"/>
      <c r="K238" s="515"/>
      <c r="L238" s="515"/>
      <c r="M238" s="515"/>
      <c r="N238" s="515"/>
      <c r="O238" s="515"/>
      <c r="P238" s="515"/>
      <c r="Q238" s="515"/>
      <c r="R238" s="515"/>
      <c r="S238" s="515"/>
      <c r="T238" s="515"/>
      <c r="U238" s="515"/>
      <c r="V238" s="515"/>
      <c r="W238" s="515"/>
      <c r="X238" s="515"/>
      <c r="Y238" s="515"/>
    </row>
    <row r="239" spans="1:25" ht="13.5" customHeight="1" x14ac:dyDescent="0.25">
      <c r="A239" s="506" t="s">
        <v>127</v>
      </c>
      <c r="B239" s="507" t="s">
        <v>120</v>
      </c>
      <c r="C239" s="507">
        <v>40000</v>
      </c>
      <c r="D239" s="590"/>
      <c r="E239" s="591"/>
      <c r="F239" s="537"/>
      <c r="G239" s="515"/>
      <c r="H239" s="545"/>
      <c r="I239" s="545"/>
      <c r="J239" s="545"/>
      <c r="K239" s="545"/>
      <c r="L239" s="545"/>
      <c r="M239" s="545"/>
      <c r="N239" s="545"/>
      <c r="O239" s="545"/>
      <c r="P239" s="545"/>
      <c r="Q239" s="545"/>
      <c r="R239" s="545"/>
      <c r="S239" s="545"/>
      <c r="T239" s="545"/>
      <c r="U239" s="545"/>
      <c r="V239" s="545"/>
      <c r="W239" s="545"/>
      <c r="X239" s="545"/>
      <c r="Y239" s="545"/>
    </row>
    <row r="240" spans="1:25" ht="13.5" customHeight="1" thickBot="1" x14ac:dyDescent="0.3">
      <c r="A240" s="506"/>
      <c r="B240" s="507"/>
      <c r="C240" s="507"/>
      <c r="D240" s="590"/>
      <c r="E240" s="531"/>
      <c r="F240" s="540"/>
      <c r="G240" s="515"/>
      <c r="H240" s="515"/>
      <c r="I240" s="515"/>
      <c r="J240" s="515"/>
      <c r="K240" s="515"/>
      <c r="L240" s="515"/>
      <c r="M240" s="515"/>
      <c r="N240" s="515"/>
      <c r="O240" s="515"/>
      <c r="P240" s="515"/>
      <c r="Q240" s="515"/>
      <c r="R240" s="515"/>
      <c r="S240" s="515"/>
      <c r="T240" s="515"/>
      <c r="U240" s="515"/>
      <c r="V240" s="515"/>
      <c r="W240" s="515"/>
      <c r="X240" s="515"/>
      <c r="Y240" s="515"/>
    </row>
    <row r="241" spans="1:25" ht="13.5" customHeight="1" thickBot="1" x14ac:dyDescent="0.3">
      <c r="A241" s="1436" t="s">
        <v>135</v>
      </c>
      <c r="B241" s="1416"/>
      <c r="C241" s="556">
        <f>+C242+C246+C248</f>
        <v>790000</v>
      </c>
      <c r="D241" s="508"/>
      <c r="E241" s="531"/>
      <c r="F241" s="540"/>
      <c r="G241" s="515"/>
      <c r="H241" s="515"/>
      <c r="I241" s="515"/>
      <c r="J241" s="515"/>
      <c r="K241" s="515"/>
      <c r="L241" s="515"/>
      <c r="M241" s="515"/>
      <c r="N241" s="515"/>
      <c r="O241" s="515"/>
      <c r="P241" s="515"/>
      <c r="Q241" s="515"/>
      <c r="R241" s="515"/>
      <c r="S241" s="515"/>
      <c r="T241" s="515"/>
      <c r="U241" s="515"/>
      <c r="V241" s="515"/>
      <c r="W241" s="515"/>
      <c r="X241" s="515"/>
      <c r="Y241" s="515"/>
    </row>
    <row r="242" spans="1:25" ht="13.5" customHeight="1" x14ac:dyDescent="0.25">
      <c r="A242" s="499" t="s">
        <v>136</v>
      </c>
      <c r="B242" s="586" t="s">
        <v>137</v>
      </c>
      <c r="C242" s="531">
        <f>SUM(C243:C245)</f>
        <v>90000</v>
      </c>
      <c r="D242" s="508"/>
      <c r="E242" s="507"/>
      <c r="F242" s="535"/>
      <c r="G242" s="515"/>
      <c r="H242" s="515"/>
      <c r="I242" s="515"/>
      <c r="J242" s="515"/>
      <c r="K242" s="515"/>
      <c r="L242" s="515"/>
      <c r="M242" s="515"/>
      <c r="N242" s="515"/>
      <c r="O242" s="515"/>
      <c r="P242" s="515"/>
      <c r="Q242" s="515"/>
      <c r="R242" s="515"/>
      <c r="S242" s="515"/>
      <c r="T242" s="515"/>
      <c r="U242" s="515"/>
      <c r="V242" s="515"/>
      <c r="W242" s="515"/>
      <c r="X242" s="515"/>
      <c r="Y242" s="515"/>
    </row>
    <row r="243" spans="1:25" ht="13.5" customHeight="1" x14ac:dyDescent="0.25">
      <c r="A243" s="506" t="s">
        <v>138</v>
      </c>
      <c r="B243" s="507" t="s">
        <v>286</v>
      </c>
      <c r="C243" s="507">
        <v>20000</v>
      </c>
      <c r="D243" s="508"/>
      <c r="E243" s="531"/>
      <c r="F243" s="537"/>
      <c r="G243" s="545"/>
      <c r="H243" s="515"/>
      <c r="I243" s="515"/>
      <c r="J243" s="515"/>
      <c r="K243" s="515"/>
      <c r="L243" s="515"/>
      <c r="M243" s="515"/>
      <c r="N243" s="515"/>
      <c r="O243" s="515"/>
      <c r="P243" s="515"/>
      <c r="Q243" s="515"/>
      <c r="R243" s="515"/>
      <c r="S243" s="515"/>
      <c r="T243" s="515"/>
      <c r="U243" s="515"/>
      <c r="V243" s="515"/>
      <c r="W243" s="515"/>
      <c r="X243" s="515"/>
      <c r="Y243" s="515"/>
    </row>
    <row r="244" spans="1:25" ht="14.25" customHeight="1" x14ac:dyDescent="0.25">
      <c r="A244" s="506" t="s">
        <v>140</v>
      </c>
      <c r="B244" s="507" t="s">
        <v>141</v>
      </c>
      <c r="C244" s="507">
        <v>40000</v>
      </c>
      <c r="D244" s="508"/>
      <c r="E244" s="531"/>
      <c r="F244" s="540"/>
      <c r="G244" s="499"/>
      <c r="H244" s="530"/>
      <c r="I244" s="603"/>
      <c r="J244" s="515"/>
      <c r="K244" s="515"/>
      <c r="L244" s="515"/>
      <c r="M244" s="515"/>
      <c r="N244" s="515"/>
      <c r="O244" s="515"/>
      <c r="P244" s="515"/>
      <c r="Q244" s="515"/>
      <c r="R244" s="515"/>
      <c r="S244" s="515"/>
      <c r="T244" s="515"/>
      <c r="U244" s="515"/>
      <c r="V244" s="515"/>
      <c r="W244" s="515"/>
      <c r="X244" s="515"/>
      <c r="Y244" s="515"/>
    </row>
    <row r="245" spans="1:25" ht="13.5" customHeight="1" x14ac:dyDescent="0.3">
      <c r="A245" s="506" t="s">
        <v>142</v>
      </c>
      <c r="B245" s="507" t="s">
        <v>143</v>
      </c>
      <c r="C245" s="507">
        <v>30000</v>
      </c>
      <c r="D245" s="508"/>
      <c r="E245" s="531"/>
      <c r="F245" s="543"/>
      <c r="G245" s="506"/>
      <c r="H245" s="542"/>
      <c r="I245" s="548"/>
      <c r="J245" s="543"/>
      <c r="K245" s="543"/>
      <c r="L245" s="543"/>
      <c r="M245" s="543"/>
      <c r="N245" s="543"/>
      <c r="O245" s="543"/>
      <c r="P245" s="543"/>
      <c r="Q245" s="543"/>
      <c r="R245" s="543"/>
      <c r="S245" s="543"/>
      <c r="T245" s="543"/>
      <c r="U245" s="543"/>
      <c r="V245" s="543"/>
      <c r="W245" s="543"/>
      <c r="X245" s="543"/>
      <c r="Y245" s="543"/>
    </row>
    <row r="246" spans="1:25" ht="13.5" customHeight="1" x14ac:dyDescent="0.25">
      <c r="A246" s="499" t="s">
        <v>144</v>
      </c>
      <c r="B246" s="531" t="s">
        <v>318</v>
      </c>
      <c r="C246" s="531">
        <f>SUM(C247)</f>
        <v>500000</v>
      </c>
      <c r="D246" s="508"/>
      <c r="E246" s="531"/>
      <c r="F246" s="540"/>
      <c r="G246" s="518"/>
      <c r="H246" s="515"/>
      <c r="I246" s="515"/>
      <c r="J246" s="515"/>
      <c r="K246" s="515"/>
      <c r="L246" s="515"/>
      <c r="M246" s="515"/>
      <c r="N246" s="515"/>
      <c r="O246" s="515"/>
      <c r="P246" s="515"/>
      <c r="Q246" s="515"/>
      <c r="R246" s="515"/>
      <c r="S246" s="515"/>
      <c r="T246" s="515"/>
      <c r="U246" s="515"/>
      <c r="V246" s="515"/>
      <c r="W246" s="515"/>
      <c r="X246" s="515"/>
      <c r="Y246" s="515"/>
    </row>
    <row r="247" spans="1:25" ht="13.5" customHeight="1" x14ac:dyDescent="0.25">
      <c r="A247" s="506" t="s">
        <v>146</v>
      </c>
      <c r="B247" s="507" t="s">
        <v>147</v>
      </c>
      <c r="C247" s="507">
        <v>500000</v>
      </c>
      <c r="D247" s="508"/>
      <c r="E247" s="531"/>
      <c r="F247" s="540"/>
      <c r="G247" s="515"/>
      <c r="H247" s="515"/>
      <c r="I247" s="515"/>
      <c r="J247" s="515"/>
      <c r="K247" s="515"/>
      <c r="L247" s="515"/>
      <c r="M247" s="515"/>
      <c r="N247" s="515"/>
      <c r="O247" s="515"/>
      <c r="P247" s="515"/>
      <c r="Q247" s="515"/>
      <c r="R247" s="515"/>
      <c r="S247" s="515"/>
      <c r="T247" s="515"/>
      <c r="U247" s="515"/>
      <c r="V247" s="515"/>
      <c r="W247" s="515"/>
      <c r="X247" s="515"/>
      <c r="Y247" s="515"/>
    </row>
    <row r="248" spans="1:25" ht="13.5" customHeight="1" x14ac:dyDescent="0.25">
      <c r="A248" s="499" t="s">
        <v>369</v>
      </c>
      <c r="B248" s="530" t="s">
        <v>370</v>
      </c>
      <c r="C248" s="603">
        <f>SUM(C249)</f>
        <v>200000</v>
      </c>
      <c r="D248" s="1468"/>
      <c r="E248" s="1435"/>
      <c r="F248" s="1435"/>
      <c r="G248" s="1435"/>
      <c r="H248" s="515"/>
      <c r="I248" s="515"/>
      <c r="J248" s="515"/>
      <c r="K248" s="515"/>
      <c r="L248" s="515"/>
      <c r="M248" s="515"/>
      <c r="N248" s="515"/>
      <c r="O248" s="515"/>
      <c r="P248" s="515"/>
      <c r="Q248" s="515"/>
      <c r="R248" s="515"/>
      <c r="S248" s="515"/>
      <c r="T248" s="515"/>
      <c r="U248" s="515"/>
      <c r="V248" s="515"/>
      <c r="W248" s="515"/>
      <c r="X248" s="515"/>
      <c r="Y248" s="515"/>
    </row>
    <row r="249" spans="1:25" ht="13.5" customHeight="1" x14ac:dyDescent="0.25">
      <c r="A249" s="506" t="s">
        <v>375</v>
      </c>
      <c r="B249" s="542" t="s">
        <v>376</v>
      </c>
      <c r="C249" s="548">
        <v>200000</v>
      </c>
      <c r="D249" s="508"/>
      <c r="E249" s="531"/>
      <c r="F249" s="540"/>
      <c r="G249" s="515"/>
      <c r="H249" s="515"/>
      <c r="I249" s="515"/>
      <c r="J249" s="515"/>
      <c r="K249" s="515"/>
      <c r="L249" s="515"/>
      <c r="M249" s="515"/>
      <c r="N249" s="515"/>
      <c r="O249" s="515"/>
      <c r="P249" s="515"/>
      <c r="Q249" s="515"/>
      <c r="R249" s="515"/>
      <c r="S249" s="515"/>
      <c r="T249" s="515"/>
      <c r="U249" s="515"/>
      <c r="V249" s="515"/>
      <c r="W249" s="515"/>
      <c r="X249" s="515"/>
      <c r="Y249" s="515"/>
    </row>
    <row r="250" spans="1:25" ht="13.5" customHeight="1" x14ac:dyDescent="0.25">
      <c r="A250" s="506"/>
      <c r="B250" s="507"/>
      <c r="C250" s="507"/>
      <c r="D250" s="508"/>
      <c r="E250" s="531"/>
      <c r="F250" s="540"/>
      <c r="G250" s="515"/>
      <c r="H250" s="515"/>
      <c r="I250" s="515"/>
      <c r="J250" s="515"/>
      <c r="K250" s="515"/>
      <c r="L250" s="515"/>
      <c r="M250" s="515"/>
      <c r="N250" s="515"/>
      <c r="O250" s="515"/>
      <c r="P250" s="515"/>
      <c r="Q250" s="515"/>
      <c r="R250" s="515"/>
      <c r="S250" s="515"/>
      <c r="T250" s="515"/>
      <c r="U250" s="515"/>
      <c r="V250" s="515"/>
      <c r="W250" s="515"/>
      <c r="X250" s="515"/>
      <c r="Y250" s="515"/>
    </row>
    <row r="251" spans="1:25" ht="13.5" customHeight="1" thickBot="1" x14ac:dyDescent="0.3">
      <c r="A251" s="506"/>
      <c r="B251" s="507"/>
      <c r="C251" s="507"/>
      <c r="D251" s="508"/>
      <c r="E251" s="531"/>
      <c r="F251" s="540"/>
      <c r="G251" s="518"/>
      <c r="H251" s="507"/>
      <c r="I251" s="506"/>
      <c r="J251" s="506"/>
      <c r="K251" s="506"/>
      <c r="L251" s="506"/>
      <c r="M251" s="506"/>
      <c r="N251" s="506"/>
      <c r="O251" s="506"/>
      <c r="P251" s="506"/>
      <c r="Q251" s="506"/>
      <c r="R251" s="506"/>
      <c r="S251" s="506"/>
      <c r="T251" s="506"/>
      <c r="U251" s="506"/>
      <c r="V251" s="506"/>
      <c r="W251" s="506"/>
      <c r="X251" s="506"/>
      <c r="Y251" s="506"/>
    </row>
    <row r="252" spans="1:25" ht="13.5" customHeight="1" x14ac:dyDescent="0.25">
      <c r="A252" s="1420" t="s">
        <v>503</v>
      </c>
      <c r="B252" s="1429"/>
      <c r="C252" s="1421"/>
      <c r="D252" s="564" t="s">
        <v>1</v>
      </c>
      <c r="E252" s="565" t="s">
        <v>504</v>
      </c>
      <c r="F252" s="515"/>
      <c r="G252" s="515"/>
      <c r="H252" s="507"/>
      <c r="I252" s="506"/>
      <c r="J252" s="506"/>
      <c r="K252" s="506"/>
      <c r="L252" s="506"/>
      <c r="M252" s="506"/>
      <c r="N252" s="506"/>
      <c r="O252" s="506"/>
      <c r="P252" s="506"/>
      <c r="Q252" s="506"/>
      <c r="R252" s="506"/>
      <c r="S252" s="506"/>
      <c r="T252" s="506"/>
      <c r="U252" s="506"/>
      <c r="V252" s="506"/>
      <c r="W252" s="506"/>
      <c r="X252" s="506"/>
      <c r="Y252" s="506"/>
    </row>
    <row r="253" spans="1:25" ht="13.5" customHeight="1" thickBot="1" x14ac:dyDescent="0.3">
      <c r="A253" s="1430"/>
      <c r="B253" s="1431"/>
      <c r="C253" s="1432"/>
      <c r="D253" s="592"/>
      <c r="E253" s="593"/>
      <c r="F253" s="499"/>
      <c r="G253" s="529"/>
      <c r="H253" s="507"/>
      <c r="I253" s="506"/>
      <c r="J253" s="506"/>
      <c r="K253" s="506"/>
      <c r="L253" s="506"/>
      <c r="M253" s="506"/>
      <c r="N253" s="506"/>
      <c r="O253" s="506"/>
      <c r="P253" s="506"/>
      <c r="Q253" s="506"/>
      <c r="R253" s="506"/>
      <c r="S253" s="506"/>
      <c r="T253" s="506"/>
      <c r="U253" s="506"/>
      <c r="V253" s="506"/>
      <c r="W253" s="506"/>
      <c r="X253" s="506"/>
      <c r="Y253" s="506"/>
    </row>
    <row r="254" spans="1:25" ht="13.5" customHeight="1" x14ac:dyDescent="0.25">
      <c r="A254" s="1469" t="s">
        <v>1034</v>
      </c>
      <c r="B254" s="1460"/>
      <c r="C254" s="1460"/>
      <c r="D254" s="1460"/>
      <c r="E254" s="1461"/>
      <c r="F254" s="533"/>
      <c r="G254" s="539"/>
      <c r="H254" s="506"/>
      <c r="I254" s="506"/>
      <c r="J254" s="506"/>
      <c r="K254" s="506"/>
      <c r="L254" s="506"/>
      <c r="M254" s="506"/>
      <c r="N254" s="506"/>
      <c r="O254" s="506"/>
      <c r="P254" s="506"/>
      <c r="Q254" s="506"/>
      <c r="R254" s="506"/>
      <c r="S254" s="506"/>
      <c r="T254" s="506"/>
      <c r="U254" s="506"/>
      <c r="V254" s="506"/>
      <c r="W254" s="506"/>
      <c r="X254" s="506"/>
      <c r="Y254" s="506"/>
    </row>
    <row r="255" spans="1:25" ht="13.5" customHeight="1" x14ac:dyDescent="0.25">
      <c r="A255" s="1462"/>
      <c r="B255" s="1463"/>
      <c r="C255" s="1463"/>
      <c r="D255" s="1463"/>
      <c r="E255" s="1464"/>
      <c r="F255" s="506"/>
      <c r="G255" s="510"/>
      <c r="H255" s="507"/>
      <c r="I255" s="506"/>
      <c r="J255" s="506"/>
      <c r="K255" s="506"/>
      <c r="L255" s="506"/>
      <c r="M255" s="506"/>
      <c r="N255" s="506"/>
      <c r="O255" s="506"/>
      <c r="P255" s="506"/>
      <c r="Q255" s="506"/>
      <c r="R255" s="506"/>
      <c r="S255" s="506"/>
      <c r="T255" s="506"/>
      <c r="U255" s="506"/>
      <c r="V255" s="506"/>
      <c r="W255" s="506"/>
      <c r="X255" s="506"/>
      <c r="Y255" s="506"/>
    </row>
    <row r="256" spans="1:25" ht="13.5" customHeight="1" x14ac:dyDescent="0.25">
      <c r="A256" s="1462"/>
      <c r="B256" s="1463"/>
      <c r="C256" s="1463"/>
      <c r="D256" s="1463"/>
      <c r="E256" s="1464"/>
      <c r="F256" s="540"/>
      <c r="G256" s="510"/>
      <c r="H256" s="507"/>
      <c r="I256" s="506"/>
      <c r="J256" s="506"/>
      <c r="K256" s="506"/>
      <c r="L256" s="506"/>
      <c r="M256" s="506"/>
      <c r="N256" s="506"/>
      <c r="O256" s="506"/>
      <c r="P256" s="506"/>
      <c r="Q256" s="506"/>
      <c r="R256" s="506"/>
      <c r="S256" s="506"/>
      <c r="T256" s="506"/>
      <c r="U256" s="506"/>
      <c r="V256" s="506"/>
      <c r="W256" s="506"/>
      <c r="X256" s="506"/>
      <c r="Y256" s="506"/>
    </row>
    <row r="257" spans="1:25" ht="43.5" customHeight="1" thickBot="1" x14ac:dyDescent="0.3">
      <c r="A257" s="1465"/>
      <c r="B257" s="1466"/>
      <c r="C257" s="1466"/>
      <c r="D257" s="1466"/>
      <c r="E257" s="1467"/>
      <c r="F257" s="540"/>
      <c r="G257" s="510"/>
      <c r="H257" s="507"/>
      <c r="I257" s="506"/>
      <c r="J257" s="506"/>
      <c r="K257" s="506"/>
      <c r="L257" s="506"/>
      <c r="M257" s="506"/>
      <c r="N257" s="506"/>
      <c r="O257" s="506"/>
      <c r="P257" s="506"/>
      <c r="Q257" s="506"/>
      <c r="R257" s="506"/>
      <c r="S257" s="506"/>
      <c r="T257" s="506"/>
      <c r="U257" s="506"/>
      <c r="V257" s="506"/>
      <c r="W257" s="506"/>
      <c r="X257" s="506"/>
      <c r="Y257" s="506"/>
    </row>
    <row r="258" spans="1:25" ht="13.5" customHeight="1" x14ac:dyDescent="0.25">
      <c r="A258" s="519" t="s">
        <v>487</v>
      </c>
      <c r="B258" s="594"/>
      <c r="C258" s="595"/>
      <c r="D258" s="595"/>
      <c r="E258" s="596"/>
      <c r="F258" s="506"/>
      <c r="G258" s="510"/>
      <c r="H258" s="515"/>
      <c r="I258" s="515"/>
      <c r="J258" s="515"/>
      <c r="K258" s="515"/>
      <c r="L258" s="515"/>
      <c r="M258" s="515"/>
      <c r="N258" s="515"/>
      <c r="O258" s="515"/>
      <c r="P258" s="515"/>
      <c r="Q258" s="515"/>
      <c r="R258" s="515"/>
      <c r="S258" s="515"/>
      <c r="T258" s="515"/>
      <c r="U258" s="515"/>
      <c r="V258" s="515"/>
      <c r="W258" s="515"/>
      <c r="X258" s="515"/>
      <c r="Y258" s="515"/>
    </row>
    <row r="259" spans="1:25" ht="13.5" customHeight="1" x14ac:dyDescent="0.25">
      <c r="A259" s="522" t="s">
        <v>488</v>
      </c>
      <c r="B259" s="506"/>
      <c r="C259" s="507"/>
      <c r="D259" s="507"/>
      <c r="E259" s="575"/>
      <c r="F259" s="506"/>
      <c r="G259" s="510"/>
      <c r="H259" s="506"/>
      <c r="I259" s="506"/>
      <c r="J259" s="506"/>
      <c r="K259" s="506"/>
      <c r="L259" s="506"/>
      <c r="M259" s="506"/>
      <c r="N259" s="506"/>
      <c r="O259" s="506"/>
      <c r="P259" s="506"/>
      <c r="Q259" s="506"/>
      <c r="R259" s="506"/>
      <c r="S259" s="506"/>
      <c r="T259" s="506"/>
      <c r="U259" s="506"/>
      <c r="V259" s="506"/>
      <c r="W259" s="506"/>
      <c r="X259" s="506"/>
      <c r="Y259" s="506"/>
    </row>
    <row r="260" spans="1:25" ht="13.5" customHeight="1" x14ac:dyDescent="0.25">
      <c r="A260" s="522" t="s">
        <v>489</v>
      </c>
      <c r="B260" s="506"/>
      <c r="C260" s="507"/>
      <c r="D260" s="507"/>
      <c r="E260" s="575"/>
      <c r="F260" s="540"/>
      <c r="G260" s="510"/>
      <c r="H260" s="506"/>
      <c r="I260" s="506"/>
      <c r="J260" s="507"/>
      <c r="K260" s="506"/>
      <c r="L260" s="506"/>
      <c r="M260" s="506"/>
      <c r="N260" s="506"/>
      <c r="O260" s="506"/>
      <c r="P260" s="506"/>
      <c r="Q260" s="506"/>
      <c r="R260" s="506"/>
      <c r="S260" s="506"/>
      <c r="T260" s="506"/>
      <c r="U260" s="506"/>
      <c r="V260" s="506"/>
      <c r="W260" s="506"/>
      <c r="X260" s="506"/>
      <c r="Y260" s="506"/>
    </row>
    <row r="261" spans="1:25" ht="13.5" customHeight="1" thickBot="1" x14ac:dyDescent="0.3">
      <c r="A261" s="522" t="s">
        <v>4</v>
      </c>
      <c r="B261" s="506"/>
      <c r="C261" s="507"/>
      <c r="D261" s="507"/>
      <c r="E261" s="575"/>
      <c r="F261" s="540"/>
      <c r="G261" s="510"/>
      <c r="H261" s="506"/>
      <c r="I261" s="506"/>
      <c r="J261" s="507"/>
      <c r="K261" s="506"/>
      <c r="L261" s="506"/>
      <c r="M261" s="506"/>
      <c r="N261" s="506"/>
      <c r="O261" s="506"/>
      <c r="P261" s="506"/>
      <c r="Q261" s="506"/>
      <c r="R261" s="506"/>
      <c r="S261" s="506"/>
      <c r="T261" s="506"/>
      <c r="U261" s="506"/>
      <c r="V261" s="506"/>
      <c r="W261" s="506"/>
      <c r="X261" s="506"/>
      <c r="Y261" s="506"/>
    </row>
    <row r="262" spans="1:25" ht="13.5" customHeight="1" thickBot="1" x14ac:dyDescent="0.3">
      <c r="A262" s="580" t="s">
        <v>5</v>
      </c>
      <c r="B262" s="581"/>
      <c r="C262" s="582"/>
      <c r="D262" s="582"/>
      <c r="E262" s="583">
        <f>+C264+C274+C286</f>
        <v>475000</v>
      </c>
      <c r="F262" s="506"/>
      <c r="G262" s="510"/>
      <c r="H262" s="506"/>
      <c r="I262" s="506"/>
      <c r="J262" s="506"/>
      <c r="K262" s="506"/>
      <c r="L262" s="506"/>
      <c r="M262" s="506"/>
      <c r="N262" s="506"/>
      <c r="O262" s="506"/>
      <c r="P262" s="506"/>
      <c r="Q262" s="506"/>
      <c r="R262" s="506"/>
      <c r="S262" s="506"/>
      <c r="T262" s="506"/>
      <c r="U262" s="506"/>
      <c r="V262" s="506"/>
      <c r="W262" s="506"/>
      <c r="X262" s="506"/>
      <c r="Y262" s="506"/>
    </row>
    <row r="263" spans="1:25" ht="13.5" customHeight="1" thickBot="1" x14ac:dyDescent="0.3">
      <c r="A263" s="499"/>
      <c r="B263" s="499"/>
      <c r="C263" s="531"/>
      <c r="D263" s="531"/>
      <c r="E263" s="515"/>
      <c r="F263" s="506"/>
      <c r="G263" s="515"/>
      <c r="H263" s="520"/>
      <c r="I263" s="506"/>
      <c r="J263" s="510"/>
      <c r="K263" s="510"/>
      <c r="L263" s="506"/>
      <c r="M263" s="506"/>
      <c r="N263" s="506"/>
      <c r="O263" s="506"/>
      <c r="P263" s="506"/>
      <c r="Q263" s="506"/>
      <c r="R263" s="506"/>
      <c r="S263" s="506"/>
      <c r="T263" s="506"/>
      <c r="U263" s="506"/>
      <c r="V263" s="506"/>
      <c r="W263" s="506"/>
      <c r="X263" s="506"/>
      <c r="Y263" s="506"/>
    </row>
    <row r="264" spans="1:25" ht="13.5" customHeight="1" thickBot="1" x14ac:dyDescent="0.3">
      <c r="A264" s="1427" t="s">
        <v>49</v>
      </c>
      <c r="B264" s="1416"/>
      <c r="C264" s="534">
        <f>+C265+C267+C269</f>
        <v>110000</v>
      </c>
      <c r="D264" s="514"/>
      <c r="E264" s="515"/>
      <c r="F264" s="510"/>
      <c r="G264" s="510"/>
      <c r="H264" s="550"/>
      <c r="I264" s="540"/>
      <c r="J264" s="506"/>
      <c r="K264" s="506"/>
      <c r="L264" s="506"/>
      <c r="M264" s="506"/>
      <c r="N264" s="506"/>
      <c r="O264" s="506"/>
      <c r="P264" s="506"/>
      <c r="Q264" s="506"/>
      <c r="R264" s="506"/>
      <c r="S264" s="506"/>
      <c r="T264" s="506"/>
      <c r="U264" s="506"/>
      <c r="V264" s="506"/>
      <c r="W264" s="506"/>
      <c r="X264" s="506"/>
      <c r="Y264" s="506"/>
    </row>
    <row r="265" spans="1:25" ht="13.5" customHeight="1" x14ac:dyDescent="0.25">
      <c r="A265" s="499" t="s">
        <v>50</v>
      </c>
      <c r="B265" s="586" t="s">
        <v>51</v>
      </c>
      <c r="C265" s="531">
        <f>SUM(C266)</f>
        <v>10000</v>
      </c>
      <c r="D265" s="508"/>
      <c r="E265" s="507"/>
      <c r="F265" s="510"/>
      <c r="G265" s="510"/>
      <c r="H265" s="602"/>
      <c r="I265" s="509"/>
      <c r="J265" s="506"/>
      <c r="K265" s="506"/>
      <c r="L265" s="506"/>
      <c r="M265" s="499"/>
      <c r="N265" s="499"/>
      <c r="O265" s="499"/>
      <c r="P265" s="499"/>
      <c r="Q265" s="499"/>
      <c r="R265" s="499"/>
      <c r="S265" s="499"/>
      <c r="T265" s="499"/>
      <c r="U265" s="499"/>
      <c r="V265" s="499"/>
      <c r="W265" s="499"/>
      <c r="X265" s="499"/>
      <c r="Y265" s="499"/>
    </row>
    <row r="266" spans="1:25" ht="13.5" customHeight="1" x14ac:dyDescent="0.25">
      <c r="A266" s="506" t="s">
        <v>52</v>
      </c>
      <c r="B266" s="542" t="s">
        <v>53</v>
      </c>
      <c r="C266" s="507">
        <v>10000</v>
      </c>
      <c r="D266" s="542"/>
      <c r="E266" s="531"/>
      <c r="F266" s="506"/>
      <c r="G266" s="506"/>
      <c r="H266" s="550"/>
      <c r="I266" s="506"/>
      <c r="J266" s="499"/>
      <c r="K266" s="540"/>
      <c r="L266" s="499"/>
      <c r="M266" s="533"/>
      <c r="N266" s="533"/>
      <c r="O266" s="533"/>
      <c r="P266" s="533"/>
      <c r="Q266" s="533"/>
      <c r="R266" s="533"/>
      <c r="S266" s="533"/>
      <c r="T266" s="533"/>
      <c r="U266" s="533"/>
      <c r="V266" s="533"/>
      <c r="W266" s="533"/>
      <c r="X266" s="533"/>
      <c r="Y266" s="533"/>
    </row>
    <row r="267" spans="1:25" ht="13.5" customHeight="1" x14ac:dyDescent="0.25">
      <c r="A267" s="499" t="s">
        <v>54</v>
      </c>
      <c r="B267" s="541" t="s">
        <v>55</v>
      </c>
      <c r="C267" s="531">
        <f>SUM(C268)</f>
        <v>0</v>
      </c>
      <c r="D267" s="542"/>
      <c r="E267" s="531"/>
      <c r="F267" s="604"/>
      <c r="G267" s="510"/>
      <c r="H267" s="545"/>
      <c r="I267" s="545"/>
      <c r="J267" s="545"/>
      <c r="K267" s="545"/>
      <c r="L267" s="545"/>
      <c r="M267" s="545"/>
      <c r="N267" s="545"/>
      <c r="O267" s="545"/>
      <c r="P267" s="545"/>
      <c r="Q267" s="545"/>
      <c r="R267" s="545"/>
      <c r="S267" s="545"/>
      <c r="T267" s="545"/>
      <c r="U267" s="545"/>
      <c r="V267" s="545"/>
      <c r="W267" s="545"/>
      <c r="X267" s="545"/>
      <c r="Y267" s="545"/>
    </row>
    <row r="268" spans="1:25" ht="13.5" customHeight="1" x14ac:dyDescent="0.25">
      <c r="A268" s="506" t="s">
        <v>56</v>
      </c>
      <c r="B268" s="542" t="s">
        <v>57</v>
      </c>
      <c r="C268" s="507">
        <v>0</v>
      </c>
      <c r="D268" s="542"/>
      <c r="E268" s="531"/>
      <c r="F268" s="506"/>
      <c r="G268" s="506"/>
      <c r="H268" s="515"/>
      <c r="I268" s="515"/>
      <c r="J268" s="515"/>
      <c r="K268" s="515"/>
      <c r="L268" s="515"/>
      <c r="M268" s="515"/>
      <c r="N268" s="515"/>
      <c r="O268" s="515"/>
      <c r="P268" s="515"/>
      <c r="Q268" s="515"/>
      <c r="R268" s="515"/>
      <c r="S268" s="515"/>
      <c r="T268" s="515"/>
      <c r="U268" s="515"/>
      <c r="V268" s="515"/>
      <c r="W268" s="515"/>
      <c r="X268" s="515"/>
      <c r="Y268" s="515"/>
    </row>
    <row r="269" spans="1:25" ht="13.5" customHeight="1" x14ac:dyDescent="0.25">
      <c r="A269" s="499" t="s">
        <v>58</v>
      </c>
      <c r="B269" s="541" t="s">
        <v>59</v>
      </c>
      <c r="C269" s="531">
        <f>SUM(C270:C272)</f>
        <v>100000</v>
      </c>
      <c r="D269" s="542"/>
      <c r="E269" s="531"/>
      <c r="F269" s="506"/>
      <c r="G269" s="506"/>
      <c r="H269" s="515"/>
      <c r="I269" s="605"/>
      <c r="J269" s="515"/>
      <c r="K269" s="515"/>
      <c r="L269" s="515"/>
      <c r="M269" s="515"/>
      <c r="N269" s="515"/>
      <c r="O269" s="515"/>
      <c r="P269" s="515"/>
      <c r="Q269" s="515"/>
      <c r="R269" s="515"/>
      <c r="S269" s="515"/>
      <c r="T269" s="515"/>
      <c r="U269" s="515"/>
      <c r="V269" s="515"/>
      <c r="W269" s="515"/>
      <c r="X269" s="515"/>
      <c r="Y269" s="515"/>
    </row>
    <row r="270" spans="1:25" ht="13.5" customHeight="1" x14ac:dyDescent="0.25">
      <c r="A270" s="506" t="s">
        <v>60</v>
      </c>
      <c r="B270" s="507" t="s">
        <v>61</v>
      </c>
      <c r="C270" s="507">
        <v>80000</v>
      </c>
      <c r="D270" s="542"/>
      <c r="E270" s="531"/>
      <c r="F270" s="499"/>
      <c r="G270" s="499"/>
      <c r="H270" s="515"/>
      <c r="I270" s="515"/>
      <c r="J270" s="515"/>
      <c r="K270" s="515"/>
      <c r="L270" s="515"/>
      <c r="M270" s="515"/>
      <c r="N270" s="515"/>
      <c r="O270" s="515"/>
      <c r="P270" s="515"/>
      <c r="Q270" s="515"/>
      <c r="R270" s="515"/>
      <c r="S270" s="515"/>
      <c r="T270" s="515"/>
      <c r="U270" s="515"/>
      <c r="V270" s="515"/>
      <c r="W270" s="515"/>
      <c r="X270" s="515"/>
      <c r="Y270" s="515"/>
    </row>
    <row r="271" spans="1:25" ht="13.5" customHeight="1" x14ac:dyDescent="0.3">
      <c r="A271" s="506" t="s">
        <v>274</v>
      </c>
      <c r="B271" s="507" t="s">
        <v>273</v>
      </c>
      <c r="C271" s="548">
        <v>10000</v>
      </c>
      <c r="D271" s="543"/>
      <c r="E271" s="543"/>
      <c r="F271" s="539"/>
      <c r="G271" s="539"/>
      <c r="H271" s="515"/>
      <c r="I271" s="515"/>
      <c r="J271" s="515"/>
      <c r="K271" s="515"/>
      <c r="L271" s="515"/>
      <c r="M271" s="515"/>
      <c r="N271" s="515"/>
      <c r="O271" s="515"/>
      <c r="P271" s="515"/>
      <c r="Q271" s="515"/>
      <c r="R271" s="515"/>
      <c r="S271" s="515"/>
      <c r="T271" s="515"/>
      <c r="U271" s="515"/>
      <c r="V271" s="515"/>
      <c r="W271" s="515"/>
      <c r="X271" s="515"/>
      <c r="Y271" s="515"/>
    </row>
    <row r="272" spans="1:25" ht="13.5" customHeight="1" x14ac:dyDescent="0.25">
      <c r="A272" s="506" t="s">
        <v>91</v>
      </c>
      <c r="B272" s="542" t="s">
        <v>92</v>
      </c>
      <c r="C272" s="507">
        <v>10000</v>
      </c>
      <c r="D272" s="537"/>
      <c r="E272" s="540"/>
      <c r="F272" s="510"/>
      <c r="G272" s="518"/>
      <c r="H272" s="515"/>
      <c r="I272" s="515"/>
      <c r="J272" s="515"/>
      <c r="K272" s="515"/>
      <c r="L272" s="515"/>
      <c r="M272" s="515"/>
      <c r="N272" s="515"/>
      <c r="O272" s="515"/>
      <c r="P272" s="515"/>
      <c r="Q272" s="515"/>
      <c r="R272" s="515"/>
      <c r="S272" s="515"/>
      <c r="T272" s="515"/>
      <c r="U272" s="515"/>
      <c r="V272" s="515"/>
      <c r="W272" s="515"/>
      <c r="X272" s="515"/>
      <c r="Y272" s="515"/>
    </row>
    <row r="273" spans="1:25" ht="13.5" customHeight="1" thickBot="1" x14ac:dyDescent="0.3">
      <c r="A273" s="506"/>
      <c r="B273" s="507"/>
      <c r="C273" s="507"/>
      <c r="D273" s="542"/>
      <c r="E273" s="542"/>
      <c r="F273" s="540"/>
      <c r="G273" s="518"/>
      <c r="H273" s="515"/>
      <c r="I273" s="515"/>
      <c r="J273" s="515"/>
      <c r="K273" s="515"/>
      <c r="L273" s="515"/>
      <c r="M273" s="515"/>
      <c r="N273" s="515"/>
      <c r="O273" s="515"/>
      <c r="P273" s="515"/>
      <c r="Q273" s="515"/>
      <c r="R273" s="515"/>
      <c r="S273" s="515"/>
      <c r="T273" s="515"/>
      <c r="U273" s="515"/>
      <c r="V273" s="515"/>
      <c r="W273" s="515"/>
      <c r="X273" s="515"/>
      <c r="Y273" s="515"/>
    </row>
    <row r="274" spans="1:25" ht="13.5" customHeight="1" thickBot="1" x14ac:dyDescent="0.35">
      <c r="A274" s="1428" t="s">
        <v>93</v>
      </c>
      <c r="B274" s="1416"/>
      <c r="C274" s="546">
        <f>C275+C277+C279+C281</f>
        <v>170000</v>
      </c>
      <c r="D274" s="542"/>
      <c r="E274" s="542"/>
      <c r="F274" s="543"/>
      <c r="G274" s="543"/>
      <c r="H274" s="543"/>
      <c r="I274" s="543"/>
      <c r="J274" s="543"/>
      <c r="K274" s="543"/>
      <c r="L274" s="543"/>
      <c r="M274" s="543"/>
      <c r="N274" s="543"/>
      <c r="O274" s="543"/>
      <c r="P274" s="543"/>
      <c r="Q274" s="543"/>
      <c r="R274" s="543"/>
      <c r="S274" s="543"/>
      <c r="T274" s="543"/>
      <c r="U274" s="543"/>
      <c r="V274" s="543"/>
      <c r="W274" s="543"/>
      <c r="X274" s="543"/>
      <c r="Y274" s="543"/>
    </row>
    <row r="275" spans="1:25" ht="13.5" customHeight="1" x14ac:dyDescent="0.25">
      <c r="A275" s="499" t="s">
        <v>94</v>
      </c>
      <c r="B275" s="530" t="s">
        <v>95</v>
      </c>
      <c r="C275" s="531">
        <f>SUM(C276)</f>
        <v>10000</v>
      </c>
      <c r="D275" s="542"/>
      <c r="E275" s="542"/>
      <c r="F275" s="529"/>
      <c r="G275" s="518"/>
      <c r="H275" s="506"/>
      <c r="I275" s="506"/>
      <c r="J275" s="506"/>
      <c r="K275" s="506"/>
      <c r="L275" s="506"/>
      <c r="M275" s="506"/>
      <c r="N275" s="506"/>
      <c r="O275" s="506"/>
      <c r="P275" s="506"/>
      <c r="Q275" s="506"/>
      <c r="R275" s="506"/>
      <c r="S275" s="506"/>
      <c r="T275" s="506"/>
      <c r="U275" s="506"/>
      <c r="V275" s="506"/>
      <c r="W275" s="506"/>
      <c r="X275" s="506"/>
      <c r="Y275" s="506"/>
    </row>
    <row r="276" spans="1:25" ht="13.5" customHeight="1" x14ac:dyDescent="0.25">
      <c r="A276" s="506" t="s">
        <v>98</v>
      </c>
      <c r="B276" s="507" t="s">
        <v>99</v>
      </c>
      <c r="C276" s="507">
        <v>10000</v>
      </c>
      <c r="D276" s="542"/>
      <c r="E276" s="542"/>
      <c r="F276" s="540"/>
      <c r="G276" s="518"/>
      <c r="H276" s="506"/>
      <c r="I276" s="506"/>
      <c r="J276" s="506"/>
      <c r="K276" s="506"/>
      <c r="L276" s="506"/>
      <c r="M276" s="506"/>
      <c r="N276" s="506"/>
      <c r="O276" s="506"/>
      <c r="P276" s="506"/>
      <c r="Q276" s="506"/>
      <c r="R276" s="506"/>
      <c r="S276" s="506"/>
      <c r="T276" s="506"/>
      <c r="U276" s="506"/>
      <c r="V276" s="506"/>
      <c r="W276" s="506"/>
      <c r="X276" s="506"/>
      <c r="Y276" s="506"/>
    </row>
    <row r="277" spans="1:25" ht="13.5" customHeight="1" x14ac:dyDescent="0.25">
      <c r="A277" s="541" t="s">
        <v>158</v>
      </c>
      <c r="B277" s="560" t="s">
        <v>101</v>
      </c>
      <c r="C277" s="531">
        <f>SUM(C278)</f>
        <v>10000</v>
      </c>
      <c r="D277" s="542"/>
      <c r="E277" s="542"/>
      <c r="F277" s="540"/>
      <c r="G277" s="518"/>
      <c r="H277" s="506"/>
      <c r="I277" s="506"/>
      <c r="J277" s="506"/>
      <c r="K277" s="506"/>
      <c r="L277" s="506"/>
      <c r="M277" s="506"/>
      <c r="N277" s="506"/>
      <c r="O277" s="506"/>
      <c r="P277" s="506"/>
      <c r="Q277" s="506"/>
      <c r="R277" s="506"/>
      <c r="S277" s="506"/>
      <c r="T277" s="506"/>
      <c r="U277" s="506"/>
      <c r="V277" s="506"/>
      <c r="W277" s="506"/>
      <c r="X277" s="506"/>
      <c r="Y277" s="506"/>
    </row>
    <row r="278" spans="1:25" ht="13.5" customHeight="1" x14ac:dyDescent="0.25">
      <c r="A278" s="542" t="s">
        <v>104</v>
      </c>
      <c r="B278" s="542" t="s">
        <v>105</v>
      </c>
      <c r="C278" s="507">
        <v>10000</v>
      </c>
      <c r="D278" s="542"/>
      <c r="E278" s="542"/>
      <c r="F278" s="509"/>
      <c r="G278" s="510"/>
      <c r="H278" s="506"/>
      <c r="I278" s="506"/>
      <c r="J278" s="506"/>
      <c r="K278" s="506"/>
      <c r="L278" s="506"/>
      <c r="M278" s="506"/>
      <c r="N278" s="506"/>
      <c r="O278" s="506"/>
      <c r="P278" s="506"/>
      <c r="Q278" s="506"/>
      <c r="R278" s="506"/>
      <c r="S278" s="506"/>
      <c r="T278" s="506"/>
      <c r="U278" s="506"/>
      <c r="V278" s="506"/>
      <c r="W278" s="506"/>
      <c r="X278" s="506"/>
      <c r="Y278" s="506"/>
    </row>
    <row r="279" spans="1:25" ht="13.5" customHeight="1" x14ac:dyDescent="0.25">
      <c r="A279" s="541" t="s">
        <v>106</v>
      </c>
      <c r="B279" s="541" t="s">
        <v>107</v>
      </c>
      <c r="C279" s="531">
        <f>SUM(C280)</f>
        <v>40000</v>
      </c>
      <c r="D279" s="542"/>
      <c r="E279" s="542"/>
      <c r="F279" s="513"/>
      <c r="G279" s="518"/>
      <c r="H279" s="506"/>
      <c r="I279" s="506"/>
      <c r="J279" s="506"/>
      <c r="K279" s="506"/>
      <c r="L279" s="506"/>
      <c r="M279" s="506"/>
      <c r="N279" s="506"/>
      <c r="O279" s="506"/>
      <c r="P279" s="506"/>
      <c r="Q279" s="506"/>
      <c r="R279" s="506"/>
      <c r="S279" s="506"/>
      <c r="T279" s="506"/>
      <c r="U279" s="506"/>
      <c r="V279" s="506"/>
      <c r="W279" s="506"/>
      <c r="X279" s="506"/>
      <c r="Y279" s="506"/>
    </row>
    <row r="280" spans="1:25" ht="13.5" customHeight="1" x14ac:dyDescent="0.25">
      <c r="A280" s="506" t="s">
        <v>238</v>
      </c>
      <c r="B280" s="507" t="s">
        <v>111</v>
      </c>
      <c r="C280" s="507">
        <v>40000</v>
      </c>
      <c r="D280" s="542"/>
      <c r="E280" s="542"/>
      <c r="F280" s="513"/>
      <c r="G280" s="518"/>
      <c r="H280" s="506"/>
      <c r="I280" s="506"/>
      <c r="J280" s="506"/>
      <c r="K280" s="506"/>
      <c r="L280" s="506"/>
      <c r="M280" s="506"/>
      <c r="N280" s="506"/>
      <c r="O280" s="506"/>
      <c r="P280" s="506"/>
      <c r="Q280" s="506"/>
      <c r="R280" s="506"/>
      <c r="S280" s="506"/>
      <c r="T280" s="506"/>
      <c r="U280" s="506"/>
      <c r="V280" s="506"/>
      <c r="W280" s="506"/>
      <c r="X280" s="506"/>
      <c r="Y280" s="506"/>
    </row>
    <row r="281" spans="1:25" ht="13.5" customHeight="1" x14ac:dyDescent="0.25">
      <c r="A281" s="499" t="s">
        <v>119</v>
      </c>
      <c r="B281" s="531" t="s">
        <v>122</v>
      </c>
      <c r="C281" s="531">
        <f>SUM(C282:C284)</f>
        <v>110000</v>
      </c>
      <c r="D281" s="542"/>
      <c r="E281" s="542"/>
      <c r="F281" s="513"/>
      <c r="G281" s="518"/>
      <c r="H281" s="506"/>
      <c r="I281" s="506"/>
      <c r="J281" s="506"/>
      <c r="K281" s="506"/>
      <c r="L281" s="506"/>
      <c r="M281" s="506"/>
      <c r="N281" s="506"/>
      <c r="O281" s="506"/>
      <c r="P281" s="506"/>
      <c r="Q281" s="506"/>
      <c r="R281" s="506"/>
      <c r="S281" s="506"/>
      <c r="T281" s="506"/>
      <c r="U281" s="506"/>
      <c r="V281" s="506"/>
      <c r="W281" s="506"/>
      <c r="X281" s="506"/>
      <c r="Y281" s="506"/>
    </row>
    <row r="282" spans="1:25" ht="13.5" customHeight="1" x14ac:dyDescent="0.25">
      <c r="A282" s="506" t="s">
        <v>163</v>
      </c>
      <c r="B282" s="507" t="s">
        <v>122</v>
      </c>
      <c r="C282" s="507">
        <v>20000</v>
      </c>
      <c r="D282" s="542"/>
      <c r="E282" s="542"/>
      <c r="F282" s="513"/>
      <c r="G282" s="518"/>
      <c r="H282" s="506"/>
      <c r="I282" s="506"/>
      <c r="J282" s="506"/>
      <c r="K282" s="506"/>
      <c r="L282" s="506"/>
      <c r="M282" s="506"/>
      <c r="N282" s="506"/>
      <c r="O282" s="506"/>
      <c r="P282" s="506"/>
      <c r="Q282" s="506"/>
      <c r="R282" s="506"/>
      <c r="S282" s="506"/>
      <c r="T282" s="506"/>
      <c r="U282" s="506"/>
      <c r="V282" s="506"/>
      <c r="W282" s="506"/>
      <c r="X282" s="506"/>
      <c r="Y282" s="506"/>
    </row>
    <row r="283" spans="1:25" ht="13.5" customHeight="1" x14ac:dyDescent="0.3">
      <c r="A283" s="542" t="s">
        <v>125</v>
      </c>
      <c r="B283" s="542" t="s">
        <v>166</v>
      </c>
      <c r="C283" s="548">
        <v>80000</v>
      </c>
      <c r="D283" s="543"/>
      <c r="E283" s="543"/>
      <c r="F283" s="513"/>
      <c r="G283" s="518"/>
      <c r="H283" s="506"/>
      <c r="I283" s="506"/>
      <c r="J283" s="506"/>
      <c r="K283" s="506"/>
      <c r="L283" s="506"/>
      <c r="M283" s="506"/>
      <c r="N283" s="506"/>
      <c r="O283" s="506"/>
      <c r="P283" s="506"/>
      <c r="Q283" s="506"/>
      <c r="R283" s="506"/>
      <c r="S283" s="506"/>
      <c r="T283" s="506"/>
      <c r="U283" s="506"/>
      <c r="V283" s="506"/>
      <c r="W283" s="506"/>
      <c r="X283" s="506"/>
      <c r="Y283" s="506"/>
    </row>
    <row r="284" spans="1:25" ht="13.5" customHeight="1" x14ac:dyDescent="0.25">
      <c r="A284" s="506" t="s">
        <v>127</v>
      </c>
      <c r="B284" s="507" t="s">
        <v>120</v>
      </c>
      <c r="C284" s="507">
        <v>10000</v>
      </c>
      <c r="D284" s="590"/>
      <c r="E284" s="591"/>
      <c r="F284" s="506"/>
      <c r="G284" s="506"/>
      <c r="H284" s="506"/>
      <c r="I284" s="506"/>
      <c r="J284" s="506"/>
      <c r="K284" s="506"/>
      <c r="L284" s="506"/>
      <c r="M284" s="506"/>
      <c r="N284" s="506"/>
      <c r="O284" s="506"/>
      <c r="P284" s="506"/>
      <c r="Q284" s="506"/>
      <c r="R284" s="506"/>
      <c r="S284" s="506"/>
      <c r="T284" s="506"/>
      <c r="U284" s="506"/>
      <c r="V284" s="506"/>
      <c r="W284" s="506"/>
      <c r="X284" s="506"/>
      <c r="Y284" s="506"/>
    </row>
    <row r="285" spans="1:25" ht="13.5" customHeight="1" thickBot="1" x14ac:dyDescent="0.3">
      <c r="A285" s="506"/>
      <c r="B285" s="507"/>
      <c r="C285" s="507"/>
      <c r="D285" s="590"/>
      <c r="E285" s="531"/>
      <c r="F285" s="506"/>
      <c r="G285" s="506"/>
      <c r="H285" s="499"/>
      <c r="I285" s="499"/>
      <c r="J285" s="499"/>
      <c r="K285" s="499"/>
      <c r="L285" s="499"/>
      <c r="M285" s="499"/>
      <c r="N285" s="499"/>
      <c r="O285" s="499"/>
      <c r="P285" s="499"/>
      <c r="Q285" s="499"/>
      <c r="R285" s="499"/>
      <c r="S285" s="499"/>
      <c r="T285" s="499"/>
      <c r="U285" s="499"/>
      <c r="V285" s="499"/>
      <c r="W285" s="499"/>
      <c r="X285" s="499"/>
      <c r="Y285" s="499"/>
    </row>
    <row r="286" spans="1:25" ht="12.75" customHeight="1" thickBot="1" x14ac:dyDescent="0.3">
      <c r="A286" s="1436" t="s">
        <v>135</v>
      </c>
      <c r="B286" s="1416"/>
      <c r="C286" s="556">
        <f>+C287+C291</f>
        <v>195000</v>
      </c>
      <c r="D286" s="508"/>
      <c r="E286" s="531"/>
      <c r="F286" s="506"/>
      <c r="G286" s="506"/>
      <c r="H286" s="506"/>
      <c r="I286" s="506"/>
      <c r="J286" s="506"/>
      <c r="K286" s="506"/>
      <c r="L286" s="506"/>
      <c r="M286" s="506"/>
      <c r="N286" s="506"/>
      <c r="O286" s="506"/>
      <c r="P286" s="506"/>
      <c r="Q286" s="506"/>
      <c r="R286" s="506"/>
      <c r="S286" s="506"/>
      <c r="T286" s="506"/>
      <c r="U286" s="506"/>
      <c r="V286" s="506"/>
      <c r="W286" s="506"/>
      <c r="X286" s="506"/>
      <c r="Y286" s="506"/>
    </row>
    <row r="287" spans="1:25" ht="13.5" customHeight="1" x14ac:dyDescent="0.25">
      <c r="A287" s="499" t="s">
        <v>136</v>
      </c>
      <c r="B287" s="586" t="s">
        <v>137</v>
      </c>
      <c r="C287" s="531">
        <f>SUM(C288:C290)</f>
        <v>175000</v>
      </c>
      <c r="D287" s="508"/>
      <c r="E287" s="507"/>
      <c r="F287" s="499"/>
      <c r="G287" s="499"/>
      <c r="H287" s="515"/>
      <c r="I287" s="515"/>
      <c r="J287" s="515"/>
      <c r="K287" s="515"/>
      <c r="L287" s="515"/>
      <c r="M287" s="515"/>
      <c r="N287" s="515"/>
      <c r="O287" s="515"/>
      <c r="P287" s="515"/>
      <c r="Q287" s="515"/>
      <c r="R287" s="515"/>
      <c r="S287" s="515"/>
      <c r="T287" s="515"/>
      <c r="U287" s="515"/>
      <c r="V287" s="515"/>
      <c r="W287" s="515"/>
      <c r="X287" s="515"/>
      <c r="Y287" s="515"/>
    </row>
    <row r="288" spans="1:25" ht="13.5" customHeight="1" x14ac:dyDescent="0.25">
      <c r="A288" s="506" t="s">
        <v>138</v>
      </c>
      <c r="B288" s="507" t="s">
        <v>286</v>
      </c>
      <c r="C288" s="507">
        <v>140000</v>
      </c>
      <c r="D288" s="508"/>
      <c r="E288" s="531"/>
      <c r="F288" s="506"/>
      <c r="G288" s="506"/>
      <c r="H288" s="515"/>
      <c r="I288" s="515"/>
      <c r="J288" s="515"/>
      <c r="K288" s="515"/>
      <c r="L288" s="515"/>
      <c r="M288" s="515"/>
      <c r="N288" s="515"/>
      <c r="O288" s="515"/>
      <c r="P288" s="515"/>
      <c r="Q288" s="515"/>
      <c r="R288" s="515"/>
      <c r="S288" s="515"/>
      <c r="T288" s="515"/>
      <c r="U288" s="515"/>
      <c r="V288" s="515"/>
      <c r="W288" s="515"/>
      <c r="X288" s="515"/>
      <c r="Y288" s="515"/>
    </row>
    <row r="289" spans="1:25" ht="13.5" customHeight="1" x14ac:dyDescent="0.25">
      <c r="A289" s="506" t="s">
        <v>140</v>
      </c>
      <c r="B289" s="507" t="s">
        <v>141</v>
      </c>
      <c r="C289" s="507">
        <v>30000</v>
      </c>
      <c r="D289" s="508"/>
      <c r="E289" s="531"/>
      <c r="F289" s="509"/>
      <c r="G289" s="510"/>
      <c r="H289" s="499"/>
      <c r="I289" s="499"/>
      <c r="J289" s="499"/>
      <c r="K289" s="499"/>
      <c r="L289" s="499"/>
      <c r="M289" s="499"/>
      <c r="N289" s="499"/>
      <c r="O289" s="499"/>
      <c r="P289" s="499"/>
      <c r="Q289" s="499"/>
      <c r="R289" s="499"/>
      <c r="S289" s="499"/>
      <c r="T289" s="499"/>
      <c r="U289" s="499"/>
      <c r="V289" s="499"/>
      <c r="W289" s="499"/>
      <c r="X289" s="499"/>
      <c r="Y289" s="499"/>
    </row>
    <row r="290" spans="1:25" ht="13.5" customHeight="1" x14ac:dyDescent="0.25">
      <c r="A290" s="506" t="s">
        <v>142</v>
      </c>
      <c r="B290" s="507" t="s">
        <v>143</v>
      </c>
      <c r="C290" s="507">
        <v>5000</v>
      </c>
      <c r="D290" s="508"/>
      <c r="E290" s="531"/>
      <c r="F290" s="509"/>
      <c r="G290" s="510"/>
      <c r="H290" s="533"/>
      <c r="I290" s="533"/>
      <c r="J290" s="533"/>
      <c r="K290" s="533"/>
      <c r="L290" s="533"/>
      <c r="M290" s="533"/>
      <c r="N290" s="533"/>
      <c r="O290" s="533"/>
      <c r="P290" s="533"/>
      <c r="Q290" s="533"/>
      <c r="R290" s="533"/>
      <c r="S290" s="533"/>
      <c r="T290" s="533"/>
      <c r="U290" s="533"/>
      <c r="V290" s="533"/>
      <c r="W290" s="533"/>
      <c r="X290" s="533"/>
      <c r="Y290" s="533"/>
    </row>
    <row r="291" spans="1:25" ht="13.5" customHeight="1" x14ac:dyDescent="0.25">
      <c r="A291" s="499" t="s">
        <v>144</v>
      </c>
      <c r="B291" s="531" t="s">
        <v>318</v>
      </c>
      <c r="C291" s="531">
        <f>SUM(C292)</f>
        <v>20000</v>
      </c>
      <c r="D291" s="508"/>
      <c r="E291" s="531"/>
      <c r="F291" s="508"/>
      <c r="G291" s="529"/>
      <c r="H291" s="506"/>
      <c r="I291" s="506"/>
      <c r="J291" s="506"/>
      <c r="K291" s="506"/>
      <c r="L291" s="506"/>
      <c r="M291" s="506"/>
      <c r="N291" s="506"/>
      <c r="O291" s="506"/>
      <c r="P291" s="506"/>
      <c r="Q291" s="506"/>
      <c r="R291" s="506"/>
      <c r="S291" s="506"/>
      <c r="T291" s="506"/>
      <c r="U291" s="506"/>
      <c r="V291" s="506"/>
      <c r="W291" s="506"/>
      <c r="X291" s="506"/>
      <c r="Y291" s="506"/>
    </row>
    <row r="292" spans="1:25" ht="13.5" customHeight="1" x14ac:dyDescent="0.25">
      <c r="A292" s="506" t="s">
        <v>146</v>
      </c>
      <c r="B292" s="507" t="s">
        <v>147</v>
      </c>
      <c r="C292" s="507">
        <v>20000</v>
      </c>
      <c r="D292" s="508"/>
      <c r="E292" s="531"/>
      <c r="F292" s="521"/>
      <c r="G292" s="529"/>
      <c r="H292" s="506"/>
      <c r="I292" s="506"/>
      <c r="J292" s="506"/>
      <c r="K292" s="506"/>
      <c r="L292" s="506"/>
      <c r="M292" s="506"/>
      <c r="N292" s="506"/>
      <c r="O292" s="506"/>
      <c r="P292" s="506"/>
      <c r="Q292" s="506"/>
      <c r="R292" s="506"/>
      <c r="S292" s="506"/>
      <c r="T292" s="506"/>
      <c r="U292" s="506"/>
      <c r="V292" s="506"/>
      <c r="W292" s="506"/>
      <c r="X292" s="506"/>
      <c r="Y292" s="506"/>
    </row>
    <row r="293" spans="1:25" ht="13.5" customHeight="1" thickBot="1" x14ac:dyDescent="0.3">
      <c r="A293" s="506"/>
      <c r="B293" s="507"/>
      <c r="C293" s="507"/>
      <c r="D293" s="508"/>
      <c r="E293" s="531"/>
      <c r="F293" s="521"/>
      <c r="G293" s="529"/>
      <c r="H293" s="506"/>
      <c r="I293" s="506"/>
      <c r="J293" s="506"/>
      <c r="K293" s="506"/>
      <c r="L293" s="506"/>
      <c r="M293" s="506"/>
      <c r="N293" s="506"/>
      <c r="O293" s="506"/>
      <c r="P293" s="506"/>
      <c r="Q293" s="506"/>
      <c r="R293" s="506"/>
      <c r="S293" s="506"/>
      <c r="T293" s="506"/>
      <c r="U293" s="506"/>
      <c r="V293" s="506"/>
      <c r="W293" s="506"/>
      <c r="X293" s="506"/>
      <c r="Y293" s="506"/>
    </row>
    <row r="294" spans="1:25" ht="13.5" customHeight="1" x14ac:dyDescent="0.25">
      <c r="A294" s="1420" t="s">
        <v>505</v>
      </c>
      <c r="B294" s="1429"/>
      <c r="C294" s="1421"/>
      <c r="D294" s="564" t="s">
        <v>1</v>
      </c>
      <c r="E294" s="606">
        <v>1506</v>
      </c>
      <c r="F294" s="521"/>
      <c r="G294" s="539"/>
      <c r="H294" s="506"/>
      <c r="I294" s="506"/>
      <c r="J294" s="506"/>
      <c r="K294" s="506"/>
      <c r="L294" s="506"/>
      <c r="M294" s="506"/>
      <c r="N294" s="506"/>
      <c r="O294" s="506"/>
      <c r="P294" s="506"/>
      <c r="Q294" s="506"/>
      <c r="R294" s="506"/>
      <c r="S294" s="506"/>
      <c r="T294" s="506"/>
      <c r="U294" s="506"/>
      <c r="V294" s="506"/>
      <c r="W294" s="506"/>
      <c r="X294" s="506"/>
      <c r="Y294" s="506"/>
    </row>
    <row r="295" spans="1:25" ht="13.5" customHeight="1" thickBot="1" x14ac:dyDescent="0.3">
      <c r="A295" s="1422"/>
      <c r="B295" s="1435"/>
      <c r="C295" s="1423"/>
      <c r="D295" s="568"/>
      <c r="E295" s="607"/>
      <c r="F295" s="540"/>
      <c r="G295" s="518"/>
      <c r="H295" s="515"/>
      <c r="I295" s="515"/>
      <c r="J295" s="515"/>
      <c r="K295" s="515"/>
      <c r="L295" s="515"/>
      <c r="M295" s="515"/>
      <c r="N295" s="515"/>
      <c r="O295" s="515"/>
      <c r="P295" s="515"/>
      <c r="Q295" s="515"/>
      <c r="R295" s="515"/>
      <c r="S295" s="515"/>
      <c r="T295" s="515"/>
      <c r="U295" s="515"/>
      <c r="V295" s="515"/>
      <c r="W295" s="515"/>
      <c r="X295" s="515"/>
      <c r="Y295" s="515"/>
    </row>
    <row r="296" spans="1:25" ht="13.5" customHeight="1" x14ac:dyDescent="0.25">
      <c r="A296" s="1439" t="s">
        <v>1035</v>
      </c>
      <c r="B296" s="1429"/>
      <c r="C296" s="1429"/>
      <c r="D296" s="1429"/>
      <c r="E296" s="1421"/>
      <c r="F296" s="518"/>
      <c r="G296" s="506"/>
      <c r="H296" s="515"/>
      <c r="I296" s="515"/>
      <c r="J296" s="515"/>
      <c r="K296" s="515"/>
      <c r="L296" s="515"/>
      <c r="M296" s="515"/>
      <c r="N296" s="515"/>
      <c r="O296" s="515"/>
      <c r="P296" s="515"/>
      <c r="Q296" s="515"/>
      <c r="R296" s="515"/>
      <c r="S296" s="515"/>
      <c r="T296" s="515"/>
      <c r="U296" s="515"/>
      <c r="V296" s="515"/>
      <c r="W296" s="515"/>
      <c r="X296" s="515"/>
      <c r="Y296" s="515"/>
    </row>
    <row r="297" spans="1:25" ht="13.5" customHeight="1" x14ac:dyDescent="0.25">
      <c r="A297" s="1422"/>
      <c r="B297" s="1435"/>
      <c r="C297" s="1435"/>
      <c r="D297" s="1435"/>
      <c r="E297" s="1423"/>
      <c r="F297" s="518"/>
      <c r="G297" s="506"/>
      <c r="H297" s="515"/>
      <c r="I297" s="515"/>
      <c r="J297" s="515"/>
      <c r="K297" s="515"/>
      <c r="L297" s="515"/>
      <c r="M297" s="515"/>
      <c r="N297" s="515"/>
      <c r="O297" s="515"/>
      <c r="P297" s="515"/>
      <c r="Q297" s="515"/>
      <c r="R297" s="515"/>
      <c r="S297" s="515"/>
      <c r="T297" s="515"/>
      <c r="U297" s="515"/>
      <c r="V297" s="515"/>
      <c r="W297" s="515"/>
      <c r="X297" s="515"/>
      <c r="Y297" s="515"/>
    </row>
    <row r="298" spans="1:25" s="1124" customFormat="1" ht="13.5" customHeight="1" x14ac:dyDescent="0.25">
      <c r="A298" s="1422"/>
      <c r="B298" s="1435"/>
      <c r="C298" s="1435"/>
      <c r="D298" s="1435"/>
      <c r="E298" s="1423"/>
      <c r="F298" s="518"/>
      <c r="G298" s="506"/>
      <c r="H298" s="515"/>
      <c r="I298" s="515"/>
      <c r="J298" s="515"/>
      <c r="K298" s="515"/>
      <c r="L298" s="515"/>
      <c r="M298" s="515"/>
      <c r="N298" s="515"/>
      <c r="O298" s="515"/>
      <c r="P298" s="515"/>
      <c r="Q298" s="515"/>
      <c r="R298" s="515"/>
      <c r="S298" s="515"/>
      <c r="T298" s="515"/>
      <c r="U298" s="515"/>
      <c r="V298" s="515"/>
      <c r="W298" s="515"/>
      <c r="X298" s="515"/>
      <c r="Y298" s="515"/>
    </row>
    <row r="299" spans="1:25" s="1124" customFormat="1" ht="13.5" customHeight="1" x14ac:dyDescent="0.25">
      <c r="A299" s="1422"/>
      <c r="B299" s="1435"/>
      <c r="C299" s="1435"/>
      <c r="D299" s="1435"/>
      <c r="E299" s="1423"/>
      <c r="F299" s="518"/>
      <c r="G299" s="506"/>
      <c r="H299" s="515"/>
      <c r="I299" s="515"/>
      <c r="J299" s="515"/>
      <c r="K299" s="515"/>
      <c r="L299" s="515"/>
      <c r="M299" s="515"/>
      <c r="N299" s="515"/>
      <c r="O299" s="515"/>
      <c r="P299" s="515"/>
      <c r="Q299" s="515"/>
      <c r="R299" s="515"/>
      <c r="S299" s="515"/>
      <c r="T299" s="515"/>
      <c r="U299" s="515"/>
      <c r="V299" s="515"/>
      <c r="W299" s="515"/>
      <c r="X299" s="515"/>
      <c r="Y299" s="515"/>
    </row>
    <row r="300" spans="1:25" s="1124" customFormat="1" ht="13.5" customHeight="1" x14ac:dyDescent="0.25">
      <c r="A300" s="1422"/>
      <c r="B300" s="1435"/>
      <c r="C300" s="1435"/>
      <c r="D300" s="1435"/>
      <c r="E300" s="1423"/>
      <c r="F300" s="518"/>
      <c r="G300" s="506"/>
      <c r="H300" s="515"/>
      <c r="I300" s="515"/>
      <c r="J300" s="515"/>
      <c r="K300" s="515"/>
      <c r="L300" s="515"/>
      <c r="M300" s="515"/>
      <c r="N300" s="515"/>
      <c r="O300" s="515"/>
      <c r="P300" s="515"/>
      <c r="Q300" s="515"/>
      <c r="R300" s="515"/>
      <c r="S300" s="515"/>
      <c r="T300" s="515"/>
      <c r="U300" s="515"/>
      <c r="V300" s="515"/>
      <c r="W300" s="515"/>
      <c r="X300" s="515"/>
      <c r="Y300" s="515"/>
    </row>
    <row r="301" spans="1:25" s="1124" customFormat="1" ht="13.5" customHeight="1" x14ac:dyDescent="0.25">
      <c r="A301" s="1422"/>
      <c r="B301" s="1435"/>
      <c r="C301" s="1435"/>
      <c r="D301" s="1435"/>
      <c r="E301" s="1423"/>
      <c r="F301" s="518"/>
      <c r="G301" s="506"/>
      <c r="H301" s="515"/>
      <c r="I301" s="515"/>
      <c r="J301" s="515"/>
      <c r="K301" s="515"/>
      <c r="L301" s="515"/>
      <c r="M301" s="515"/>
      <c r="N301" s="515"/>
      <c r="O301" s="515"/>
      <c r="P301" s="515"/>
      <c r="Q301" s="515"/>
      <c r="R301" s="515"/>
      <c r="S301" s="515"/>
      <c r="T301" s="515"/>
      <c r="U301" s="515"/>
      <c r="V301" s="515"/>
      <c r="W301" s="515"/>
      <c r="X301" s="515"/>
      <c r="Y301" s="515"/>
    </row>
    <row r="302" spans="1:25" s="1124" customFormat="1" ht="13.5" customHeight="1" x14ac:dyDescent="0.25">
      <c r="A302" s="1422"/>
      <c r="B302" s="1435"/>
      <c r="C302" s="1435"/>
      <c r="D302" s="1435"/>
      <c r="E302" s="1423"/>
      <c r="F302" s="518"/>
      <c r="G302" s="506"/>
      <c r="H302" s="515"/>
      <c r="I302" s="515"/>
      <c r="J302" s="515"/>
      <c r="K302" s="515"/>
      <c r="L302" s="515"/>
      <c r="M302" s="515"/>
      <c r="N302" s="515"/>
      <c r="O302" s="515"/>
      <c r="P302" s="515"/>
      <c r="Q302" s="515"/>
      <c r="R302" s="515"/>
      <c r="S302" s="515"/>
      <c r="T302" s="515"/>
      <c r="U302" s="515"/>
      <c r="V302" s="515"/>
      <c r="W302" s="515"/>
      <c r="X302" s="515"/>
      <c r="Y302" s="515"/>
    </row>
    <row r="303" spans="1:25" ht="13.5" customHeight="1" x14ac:dyDescent="0.25">
      <c r="A303" s="1422"/>
      <c r="B303" s="1435"/>
      <c r="C303" s="1435"/>
      <c r="D303" s="1435"/>
      <c r="E303" s="1423"/>
      <c r="F303" s="540"/>
      <c r="G303" s="518"/>
      <c r="H303" s="515"/>
      <c r="I303" s="515"/>
      <c r="J303" s="515"/>
      <c r="K303" s="515"/>
      <c r="L303" s="515"/>
      <c r="M303" s="515"/>
      <c r="N303" s="515"/>
      <c r="O303" s="515"/>
      <c r="P303" s="515"/>
      <c r="Q303" s="515"/>
      <c r="R303" s="515"/>
      <c r="S303" s="515"/>
      <c r="T303" s="515"/>
      <c r="U303" s="515"/>
      <c r="V303" s="515"/>
      <c r="W303" s="515"/>
      <c r="X303" s="515"/>
      <c r="Y303" s="515"/>
    </row>
    <row r="304" spans="1:25" ht="21" customHeight="1" thickBot="1" x14ac:dyDescent="0.3">
      <c r="A304" s="1430"/>
      <c r="B304" s="1431"/>
      <c r="C304" s="1431"/>
      <c r="D304" s="1431"/>
      <c r="E304" s="1432"/>
      <c r="F304" s="540"/>
      <c r="G304" s="515"/>
      <c r="H304" s="515"/>
      <c r="I304" s="515"/>
      <c r="J304" s="515"/>
      <c r="K304" s="515"/>
      <c r="L304" s="515"/>
      <c r="M304" s="515"/>
      <c r="N304" s="515"/>
      <c r="O304" s="515"/>
      <c r="P304" s="515"/>
      <c r="Q304" s="515"/>
      <c r="R304" s="515"/>
      <c r="S304" s="515"/>
      <c r="T304" s="515"/>
      <c r="U304" s="515"/>
      <c r="V304" s="515"/>
      <c r="W304" s="515"/>
      <c r="X304" s="515"/>
      <c r="Y304" s="515"/>
    </row>
    <row r="305" spans="1:25" ht="13.5" customHeight="1" x14ac:dyDescent="0.25">
      <c r="A305" s="522" t="s">
        <v>487</v>
      </c>
      <c r="B305" s="522"/>
      <c r="C305" s="507"/>
      <c r="D305" s="508"/>
      <c r="E305" s="575"/>
      <c r="F305" s="518"/>
      <c r="G305" s="518"/>
      <c r="H305" s="515"/>
      <c r="I305" s="515"/>
      <c r="J305" s="515"/>
      <c r="K305" s="515"/>
      <c r="L305" s="515"/>
      <c r="M305" s="515"/>
      <c r="N305" s="515"/>
      <c r="O305" s="515"/>
      <c r="P305" s="515"/>
      <c r="Q305" s="515"/>
      <c r="R305" s="515"/>
      <c r="S305" s="515"/>
      <c r="T305" s="515"/>
      <c r="U305" s="515"/>
      <c r="V305" s="515"/>
      <c r="W305" s="515"/>
      <c r="X305" s="515"/>
      <c r="Y305" s="515"/>
    </row>
    <row r="306" spans="1:25" ht="13.5" customHeight="1" x14ac:dyDescent="0.25">
      <c r="A306" s="522" t="s">
        <v>506</v>
      </c>
      <c r="B306" s="522"/>
      <c r="C306" s="507"/>
      <c r="D306" s="508"/>
      <c r="E306" s="575"/>
      <c r="F306" s="510"/>
      <c r="G306" s="518"/>
      <c r="H306" s="515"/>
      <c r="I306" s="515"/>
      <c r="J306" s="515"/>
      <c r="K306" s="515"/>
      <c r="L306" s="515"/>
      <c r="M306" s="515"/>
      <c r="N306" s="515"/>
      <c r="O306" s="515"/>
      <c r="P306" s="515"/>
      <c r="Q306" s="515"/>
      <c r="R306" s="515"/>
      <c r="S306" s="515"/>
      <c r="T306" s="515"/>
      <c r="U306" s="515"/>
      <c r="V306" s="515"/>
      <c r="W306" s="515"/>
      <c r="X306" s="515"/>
      <c r="Y306" s="515"/>
    </row>
    <row r="307" spans="1:25" ht="13.5" customHeight="1" x14ac:dyDescent="0.3">
      <c r="A307" s="522" t="s">
        <v>507</v>
      </c>
      <c r="B307" s="522"/>
      <c r="C307" s="507"/>
      <c r="D307" s="508"/>
      <c r="E307" s="575"/>
      <c r="F307" s="543"/>
      <c r="G307" s="543"/>
      <c r="H307" s="543"/>
      <c r="I307" s="543"/>
      <c r="J307" s="543"/>
      <c r="K307" s="543"/>
      <c r="L307" s="543"/>
      <c r="M307" s="543"/>
      <c r="N307" s="543"/>
      <c r="O307" s="543"/>
      <c r="P307" s="543"/>
      <c r="Q307" s="543"/>
      <c r="R307" s="543"/>
      <c r="S307" s="543"/>
      <c r="T307" s="543"/>
      <c r="U307" s="543"/>
      <c r="V307" s="543"/>
      <c r="W307" s="543"/>
      <c r="X307" s="543"/>
      <c r="Y307" s="543"/>
    </row>
    <row r="308" spans="1:25" ht="13.5" customHeight="1" thickBot="1" x14ac:dyDescent="0.35">
      <c r="A308" s="522" t="s">
        <v>311</v>
      </c>
      <c r="B308" s="522"/>
      <c r="C308" s="507"/>
      <c r="D308" s="508"/>
      <c r="E308" s="575"/>
      <c r="F308" s="543"/>
      <c r="G308" s="543"/>
      <c r="H308" s="543"/>
      <c r="I308" s="543"/>
      <c r="J308" s="543"/>
      <c r="K308" s="543"/>
      <c r="L308" s="543"/>
      <c r="M308" s="543"/>
      <c r="N308" s="543"/>
      <c r="O308" s="543"/>
      <c r="P308" s="543"/>
      <c r="Q308" s="543"/>
      <c r="R308" s="543"/>
      <c r="S308" s="543"/>
      <c r="T308" s="543"/>
      <c r="U308" s="543"/>
      <c r="V308" s="543"/>
      <c r="W308" s="543"/>
      <c r="X308" s="543"/>
      <c r="Y308" s="543"/>
    </row>
    <row r="309" spans="1:25" ht="13.5" customHeight="1" thickBot="1" x14ac:dyDescent="0.35">
      <c r="A309" s="580" t="s">
        <v>312</v>
      </c>
      <c r="B309" s="581"/>
      <c r="C309" s="608"/>
      <c r="D309" s="609"/>
      <c r="E309" s="583">
        <f>C311+C328+C340+D360+D423+D518</f>
        <v>64960210</v>
      </c>
      <c r="F309" s="543"/>
      <c r="G309" s="543"/>
      <c r="H309" s="543"/>
      <c r="I309" s="543"/>
      <c r="J309" s="543"/>
      <c r="K309" s="543"/>
      <c r="L309" s="543"/>
      <c r="M309" s="543"/>
      <c r="N309" s="543"/>
      <c r="O309" s="543"/>
      <c r="P309" s="543"/>
      <c r="Q309" s="543"/>
      <c r="R309" s="543"/>
      <c r="S309" s="543"/>
      <c r="T309" s="543"/>
      <c r="U309" s="543"/>
      <c r="V309" s="543"/>
      <c r="W309" s="543"/>
      <c r="X309" s="543"/>
      <c r="Y309" s="543"/>
    </row>
    <row r="310" spans="1:25" ht="13.5" customHeight="1" thickBot="1" x14ac:dyDescent="0.3">
      <c r="A310" s="506"/>
      <c r="B310" s="506"/>
      <c r="C310" s="507"/>
      <c r="D310" s="520"/>
      <c r="E310" s="506"/>
      <c r="F310" s="515"/>
      <c r="G310" s="515"/>
      <c r="H310" s="515"/>
      <c r="I310" s="515"/>
      <c r="J310" s="515"/>
      <c r="K310" s="515"/>
      <c r="L310" s="515"/>
      <c r="M310" s="515"/>
      <c r="N310" s="515"/>
      <c r="O310" s="515"/>
      <c r="P310" s="515"/>
      <c r="Q310" s="515"/>
      <c r="R310" s="515"/>
      <c r="S310" s="515"/>
      <c r="T310" s="515"/>
      <c r="U310" s="515"/>
      <c r="V310" s="515"/>
      <c r="W310" s="515"/>
      <c r="X310" s="515"/>
      <c r="Y310" s="515"/>
    </row>
    <row r="311" spans="1:25" ht="13.5" customHeight="1" thickBot="1" x14ac:dyDescent="0.35">
      <c r="A311" s="1427" t="s">
        <v>49</v>
      </c>
      <c r="B311" s="1416"/>
      <c r="C311" s="534">
        <f>C312+C314+C316+C321+C323+C319</f>
        <v>535000</v>
      </c>
      <c r="D311" s="535"/>
      <c r="E311" s="499"/>
      <c r="F311" s="543"/>
      <c r="G311" s="543"/>
      <c r="H311" s="543"/>
      <c r="I311" s="543"/>
      <c r="J311" s="543"/>
      <c r="K311" s="543"/>
      <c r="L311" s="543"/>
      <c r="M311" s="543"/>
      <c r="N311" s="543"/>
      <c r="O311" s="543"/>
      <c r="P311" s="543"/>
      <c r="Q311" s="543"/>
      <c r="R311" s="543"/>
      <c r="S311" s="543"/>
      <c r="T311" s="543"/>
      <c r="U311" s="543"/>
      <c r="V311" s="543"/>
      <c r="W311" s="543"/>
      <c r="X311" s="543"/>
      <c r="Y311" s="543"/>
    </row>
    <row r="312" spans="1:25" ht="13.5" customHeight="1" x14ac:dyDescent="0.25">
      <c r="A312" s="499" t="s">
        <v>50</v>
      </c>
      <c r="B312" s="530" t="s">
        <v>51</v>
      </c>
      <c r="C312" s="536">
        <f>SUM(C313)</f>
        <v>40000</v>
      </c>
      <c r="D312" s="537"/>
      <c r="E312" s="538"/>
      <c r="F312" s="515"/>
      <c r="G312" s="515"/>
      <c r="H312" s="515"/>
      <c r="I312" s="515"/>
      <c r="J312" s="515"/>
      <c r="K312" s="515"/>
      <c r="L312" s="515"/>
      <c r="M312" s="515"/>
      <c r="N312" s="515"/>
      <c r="O312" s="515"/>
      <c r="P312" s="515"/>
      <c r="Q312" s="515"/>
      <c r="R312" s="515"/>
      <c r="S312" s="515"/>
      <c r="T312" s="515"/>
      <c r="U312" s="515"/>
      <c r="V312" s="515"/>
      <c r="W312" s="515"/>
      <c r="X312" s="515"/>
      <c r="Y312" s="515"/>
    </row>
    <row r="313" spans="1:25" ht="13.5" customHeight="1" x14ac:dyDescent="0.25">
      <c r="A313" s="506" t="s">
        <v>52</v>
      </c>
      <c r="B313" s="506" t="s">
        <v>53</v>
      </c>
      <c r="C313" s="507">
        <v>40000</v>
      </c>
      <c r="D313" s="537"/>
      <c r="E313" s="540"/>
      <c r="F313" s="518"/>
      <c r="G313" s="518"/>
      <c r="H313" s="515"/>
      <c r="I313" s="515"/>
      <c r="J313" s="515"/>
      <c r="K313" s="515"/>
      <c r="L313" s="515"/>
      <c r="M313" s="515"/>
      <c r="N313" s="515"/>
      <c r="O313" s="515"/>
      <c r="P313" s="515"/>
      <c r="Q313" s="515"/>
      <c r="R313" s="515"/>
      <c r="S313" s="515"/>
      <c r="T313" s="515"/>
      <c r="U313" s="515"/>
      <c r="V313" s="515"/>
      <c r="W313" s="515"/>
      <c r="X313" s="515"/>
      <c r="Y313" s="515"/>
    </row>
    <row r="314" spans="1:25" ht="13.5" customHeight="1" x14ac:dyDescent="0.25">
      <c r="A314" s="499" t="s">
        <v>54</v>
      </c>
      <c r="B314" s="499" t="s">
        <v>55</v>
      </c>
      <c r="C314" s="531">
        <f>SUM(C315)</f>
        <v>40000</v>
      </c>
      <c r="D314" s="540"/>
      <c r="E314" s="540"/>
      <c r="F314" s="510"/>
      <c r="G314" s="515"/>
      <c r="H314" s="515"/>
      <c r="I314" s="515"/>
      <c r="J314" s="515"/>
      <c r="K314" s="515"/>
      <c r="L314" s="515"/>
      <c r="M314" s="515"/>
      <c r="N314" s="515"/>
      <c r="O314" s="515"/>
      <c r="P314" s="515"/>
      <c r="Q314" s="515"/>
      <c r="R314" s="515"/>
      <c r="S314" s="515"/>
      <c r="T314" s="515"/>
      <c r="U314" s="515"/>
      <c r="V314" s="515"/>
      <c r="W314" s="515"/>
      <c r="X314" s="515"/>
      <c r="Y314" s="515"/>
    </row>
    <row r="315" spans="1:25" ht="13.5" customHeight="1" x14ac:dyDescent="0.25">
      <c r="A315" s="506" t="s">
        <v>56</v>
      </c>
      <c r="B315" s="506" t="s">
        <v>57</v>
      </c>
      <c r="C315" s="507">
        <v>40000</v>
      </c>
      <c r="D315" s="540"/>
      <c r="E315" s="540"/>
      <c r="F315" s="510"/>
      <c r="G315" s="515"/>
      <c r="H315" s="499"/>
      <c r="I315" s="499"/>
      <c r="J315" s="499"/>
      <c r="K315" s="499"/>
      <c r="L315" s="499"/>
      <c r="M315" s="499"/>
      <c r="N315" s="499"/>
      <c r="O315" s="499"/>
      <c r="P315" s="499"/>
      <c r="Q315" s="499"/>
      <c r="R315" s="499"/>
      <c r="S315" s="499"/>
      <c r="T315" s="499"/>
      <c r="U315" s="499"/>
      <c r="V315" s="499"/>
      <c r="W315" s="499"/>
      <c r="X315" s="499"/>
      <c r="Y315" s="499"/>
    </row>
    <row r="316" spans="1:25" ht="13.5" customHeight="1" x14ac:dyDescent="0.25">
      <c r="A316" s="499" t="s">
        <v>58</v>
      </c>
      <c r="B316" s="499" t="s">
        <v>59</v>
      </c>
      <c r="C316" s="531">
        <f>SUM(C317:C318)</f>
        <v>215000</v>
      </c>
      <c r="D316" s="540"/>
      <c r="E316" s="540"/>
      <c r="F316" s="510"/>
      <c r="G316" s="518"/>
      <c r="H316" s="499"/>
      <c r="I316" s="499"/>
      <c r="J316" s="499"/>
      <c r="K316" s="499"/>
      <c r="L316" s="499"/>
      <c r="M316" s="499"/>
      <c r="N316" s="499"/>
      <c r="O316" s="499"/>
      <c r="P316" s="499"/>
      <c r="Q316" s="499"/>
      <c r="R316" s="499"/>
      <c r="S316" s="499"/>
      <c r="T316" s="499"/>
      <c r="U316" s="499"/>
      <c r="V316" s="499"/>
      <c r="W316" s="499"/>
      <c r="X316" s="499"/>
      <c r="Y316" s="499"/>
    </row>
    <row r="317" spans="1:25" ht="13.5" customHeight="1" x14ac:dyDescent="0.25">
      <c r="A317" s="506" t="s">
        <v>60</v>
      </c>
      <c r="B317" s="507" t="s">
        <v>61</v>
      </c>
      <c r="C317" s="507">
        <v>175000</v>
      </c>
      <c r="D317" s="540"/>
      <c r="E317" s="540"/>
      <c r="F317" s="540"/>
      <c r="G317" s="518"/>
      <c r="H317" s="533"/>
      <c r="I317" s="533"/>
      <c r="J317" s="533"/>
      <c r="K317" s="533"/>
      <c r="L317" s="533"/>
      <c r="M317" s="533"/>
      <c r="N317" s="533"/>
      <c r="O317" s="533"/>
      <c r="P317" s="533"/>
      <c r="Q317" s="533"/>
      <c r="R317" s="533"/>
      <c r="S317" s="533"/>
      <c r="T317" s="533"/>
      <c r="U317" s="533"/>
      <c r="V317" s="533"/>
      <c r="W317" s="533"/>
      <c r="X317" s="533"/>
      <c r="Y317" s="533"/>
    </row>
    <row r="318" spans="1:25" ht="13.5" customHeight="1" x14ac:dyDescent="0.25">
      <c r="A318" s="506" t="s">
        <v>174</v>
      </c>
      <c r="B318" s="542" t="s">
        <v>175</v>
      </c>
      <c r="C318" s="507">
        <v>40000</v>
      </c>
      <c r="D318" s="540"/>
      <c r="E318" s="540"/>
      <c r="F318" s="540"/>
      <c r="G318" s="518"/>
      <c r="H318" s="507"/>
      <c r="I318" s="506"/>
      <c r="J318" s="506"/>
      <c r="K318" s="506"/>
      <c r="L318" s="506"/>
      <c r="M318" s="506"/>
      <c r="N318" s="506"/>
      <c r="O318" s="506"/>
      <c r="P318" s="506"/>
      <c r="Q318" s="506"/>
      <c r="R318" s="506"/>
      <c r="S318" s="506"/>
      <c r="T318" s="506"/>
      <c r="U318" s="506"/>
      <c r="V318" s="506"/>
      <c r="W318" s="506"/>
      <c r="X318" s="506"/>
      <c r="Y318" s="506"/>
    </row>
    <row r="319" spans="1:25" ht="13.5" customHeight="1" x14ac:dyDescent="0.25">
      <c r="A319" s="499" t="s">
        <v>66</v>
      </c>
      <c r="B319" s="541" t="s">
        <v>67</v>
      </c>
      <c r="C319" s="531">
        <f>SUM(C320)</f>
        <v>40000</v>
      </c>
      <c r="D319" s="540"/>
      <c r="E319" s="540"/>
      <c r="F319" s="540"/>
      <c r="G319" s="518"/>
      <c r="H319" s="507"/>
      <c r="I319" s="506"/>
      <c r="J319" s="506"/>
      <c r="K319" s="506"/>
      <c r="L319" s="506"/>
      <c r="M319" s="506"/>
      <c r="N319" s="506"/>
      <c r="O319" s="506"/>
      <c r="P319" s="506"/>
      <c r="Q319" s="506"/>
      <c r="R319" s="506"/>
      <c r="S319" s="506"/>
      <c r="T319" s="506"/>
      <c r="U319" s="506"/>
      <c r="V319" s="506"/>
      <c r="W319" s="506"/>
      <c r="X319" s="506"/>
      <c r="Y319" s="506"/>
    </row>
    <row r="320" spans="1:25" ht="13.5" customHeight="1" x14ac:dyDescent="0.25">
      <c r="A320" s="506" t="s">
        <v>178</v>
      </c>
      <c r="B320" s="542" t="s">
        <v>365</v>
      </c>
      <c r="C320" s="507">
        <v>40000</v>
      </c>
      <c r="D320" s="540"/>
      <c r="E320" s="540"/>
      <c r="F320" s="535"/>
      <c r="G320" s="529"/>
      <c r="H320" s="507"/>
      <c r="I320" s="506"/>
      <c r="J320" s="506"/>
      <c r="K320" s="506"/>
      <c r="L320" s="506"/>
      <c r="M320" s="506"/>
      <c r="N320" s="506"/>
      <c r="O320" s="506"/>
      <c r="P320" s="506"/>
      <c r="Q320" s="506"/>
      <c r="R320" s="506"/>
      <c r="S320" s="506"/>
      <c r="T320" s="506"/>
      <c r="U320" s="506"/>
      <c r="V320" s="506"/>
      <c r="W320" s="506"/>
      <c r="X320" s="506"/>
      <c r="Y320" s="506"/>
    </row>
    <row r="321" spans="1:25" ht="13.5" customHeight="1" x14ac:dyDescent="0.25">
      <c r="A321" s="499" t="s">
        <v>78</v>
      </c>
      <c r="B321" s="531" t="s">
        <v>79</v>
      </c>
      <c r="C321" s="531">
        <f>SUM(C322)</f>
        <v>40000</v>
      </c>
      <c r="D321" s="540"/>
      <c r="E321" s="540"/>
      <c r="F321" s="537"/>
      <c r="G321" s="539"/>
      <c r="H321" s="507"/>
      <c r="I321" s="506"/>
      <c r="J321" s="506"/>
      <c r="K321" s="506"/>
      <c r="L321" s="506"/>
      <c r="M321" s="506"/>
      <c r="N321" s="506"/>
      <c r="O321" s="506"/>
      <c r="P321" s="506"/>
      <c r="Q321" s="506"/>
      <c r="R321" s="506"/>
      <c r="S321" s="506"/>
      <c r="T321" s="506"/>
      <c r="U321" s="506"/>
      <c r="V321" s="506"/>
      <c r="W321" s="506"/>
      <c r="X321" s="506"/>
      <c r="Y321" s="506"/>
    </row>
    <row r="322" spans="1:25" ht="13.5" customHeight="1" x14ac:dyDescent="0.25">
      <c r="A322" s="506" t="s">
        <v>82</v>
      </c>
      <c r="B322" s="507" t="s">
        <v>83</v>
      </c>
      <c r="C322" s="507">
        <v>40000</v>
      </c>
      <c r="D322" s="540"/>
      <c r="E322" s="540"/>
      <c r="F322" s="540"/>
      <c r="G322" s="510"/>
      <c r="H322" s="507"/>
      <c r="I322" s="506"/>
      <c r="J322" s="506"/>
      <c r="K322" s="506"/>
      <c r="L322" s="506"/>
      <c r="M322" s="506"/>
      <c r="N322" s="506"/>
      <c r="O322" s="506"/>
      <c r="P322" s="506"/>
      <c r="Q322" s="506"/>
      <c r="R322" s="506"/>
      <c r="S322" s="506"/>
      <c r="T322" s="506"/>
      <c r="U322" s="506"/>
      <c r="V322" s="506"/>
      <c r="W322" s="506"/>
      <c r="X322" s="506"/>
      <c r="Y322" s="506"/>
    </row>
    <row r="323" spans="1:25" ht="13.5" customHeight="1" x14ac:dyDescent="0.25">
      <c r="A323" s="499" t="s">
        <v>84</v>
      </c>
      <c r="B323" s="531" t="s">
        <v>85</v>
      </c>
      <c r="C323" s="531">
        <f>SUM(C324:C326)</f>
        <v>160000</v>
      </c>
      <c r="D323" s="540"/>
      <c r="E323" s="540"/>
      <c r="F323" s="540"/>
      <c r="G323" s="510"/>
      <c r="H323" s="507"/>
      <c r="I323" s="506"/>
      <c r="J323" s="506"/>
      <c r="K323" s="506"/>
      <c r="L323" s="506"/>
      <c r="M323" s="506"/>
      <c r="N323" s="506"/>
      <c r="O323" s="506"/>
      <c r="P323" s="506"/>
      <c r="Q323" s="506"/>
      <c r="R323" s="506"/>
      <c r="S323" s="506"/>
      <c r="T323" s="506"/>
      <c r="U323" s="506"/>
      <c r="V323" s="506"/>
      <c r="W323" s="506"/>
      <c r="X323" s="506"/>
      <c r="Y323" s="506"/>
    </row>
    <row r="324" spans="1:25" ht="13.5" customHeight="1" x14ac:dyDescent="0.3">
      <c r="A324" s="506" t="s">
        <v>88</v>
      </c>
      <c r="B324" s="507" t="s">
        <v>89</v>
      </c>
      <c r="C324" s="507">
        <v>60000</v>
      </c>
      <c r="D324" s="540"/>
      <c r="E324" s="540"/>
      <c r="F324" s="543"/>
      <c r="G324" s="548"/>
      <c r="H324" s="544"/>
      <c r="I324" s="544"/>
      <c r="J324" s="543"/>
      <c r="K324" s="543"/>
      <c r="L324" s="543"/>
      <c r="M324" s="543"/>
      <c r="N324" s="543"/>
      <c r="O324" s="543"/>
      <c r="P324" s="543"/>
      <c r="Q324" s="543"/>
      <c r="R324" s="543"/>
      <c r="S324" s="543"/>
      <c r="T324" s="543"/>
      <c r="U324" s="543"/>
      <c r="V324" s="543"/>
      <c r="W324" s="543"/>
      <c r="X324" s="543"/>
      <c r="Y324" s="543"/>
    </row>
    <row r="325" spans="1:25" ht="13.5" customHeight="1" x14ac:dyDescent="0.25">
      <c r="A325" s="506" t="s">
        <v>90</v>
      </c>
      <c r="B325" s="507" t="s">
        <v>85</v>
      </c>
      <c r="C325" s="507">
        <v>40000</v>
      </c>
      <c r="D325" s="537"/>
      <c r="E325" s="540"/>
      <c r="F325" s="540"/>
      <c r="G325" s="510"/>
      <c r="H325" s="507"/>
      <c r="I325" s="506"/>
      <c r="J325" s="506"/>
      <c r="K325" s="506"/>
      <c r="L325" s="506"/>
      <c r="M325" s="506"/>
      <c r="N325" s="506"/>
      <c r="O325" s="506"/>
      <c r="P325" s="506"/>
      <c r="Q325" s="506"/>
      <c r="R325" s="506"/>
      <c r="S325" s="506"/>
      <c r="T325" s="506"/>
      <c r="U325" s="506"/>
      <c r="V325" s="506"/>
      <c r="W325" s="506"/>
      <c r="X325" s="506"/>
      <c r="Y325" s="506"/>
    </row>
    <row r="326" spans="1:25" ht="13.5" customHeight="1" x14ac:dyDescent="0.25">
      <c r="A326" s="506" t="s">
        <v>91</v>
      </c>
      <c r="B326" s="542" t="s">
        <v>92</v>
      </c>
      <c r="C326" s="507">
        <v>60000</v>
      </c>
      <c r="D326" s="537"/>
      <c r="E326" s="540"/>
      <c r="F326" s="540"/>
      <c r="G326" s="510"/>
      <c r="H326" s="515"/>
      <c r="I326" s="515"/>
      <c r="J326" s="515"/>
      <c r="K326" s="515"/>
      <c r="L326" s="515"/>
      <c r="M326" s="515"/>
      <c r="N326" s="515"/>
      <c r="O326" s="515"/>
      <c r="P326" s="515"/>
      <c r="Q326" s="515"/>
      <c r="R326" s="515"/>
      <c r="S326" s="515"/>
      <c r="T326" s="515"/>
      <c r="U326" s="515"/>
      <c r="V326" s="515"/>
      <c r="W326" s="515"/>
      <c r="X326" s="515"/>
      <c r="Y326" s="515"/>
    </row>
    <row r="327" spans="1:25" ht="13.5" customHeight="1" thickBot="1" x14ac:dyDescent="0.3">
      <c r="A327" s="506"/>
      <c r="B327" s="507"/>
      <c r="C327" s="507"/>
      <c r="D327" s="537"/>
      <c r="E327" s="540"/>
      <c r="F327" s="540"/>
      <c r="G327" s="510"/>
      <c r="H327" s="506"/>
      <c r="I327" s="506"/>
      <c r="J327" s="506"/>
      <c r="K327" s="506"/>
      <c r="L327" s="506"/>
      <c r="M327" s="506"/>
      <c r="N327" s="506"/>
      <c r="O327" s="506"/>
      <c r="P327" s="506"/>
      <c r="Q327" s="506"/>
      <c r="R327" s="506"/>
      <c r="S327" s="506"/>
      <c r="T327" s="506"/>
      <c r="U327" s="506"/>
      <c r="V327" s="506"/>
      <c r="W327" s="506"/>
      <c r="X327" s="506"/>
      <c r="Y327" s="506"/>
    </row>
    <row r="328" spans="1:25" ht="13.5" customHeight="1" thickBot="1" x14ac:dyDescent="0.3">
      <c r="A328" s="1428" t="s">
        <v>93</v>
      </c>
      <c r="B328" s="1416"/>
      <c r="C328" s="546">
        <f>+C331+C333+C335+C329</f>
        <v>1040000</v>
      </c>
      <c r="D328" s="540"/>
      <c r="E328" s="535"/>
      <c r="F328" s="539"/>
      <c r="G328" s="506"/>
      <c r="H328" s="506"/>
      <c r="I328" s="506"/>
      <c r="J328" s="506"/>
      <c r="K328" s="506"/>
      <c r="L328" s="506"/>
      <c r="M328" s="506"/>
      <c r="N328" s="506"/>
      <c r="O328" s="506"/>
      <c r="P328" s="506"/>
      <c r="Q328" s="506"/>
      <c r="R328" s="506"/>
      <c r="S328" s="506"/>
      <c r="T328" s="506"/>
      <c r="U328" s="506"/>
      <c r="V328" s="506"/>
      <c r="W328" s="506"/>
      <c r="X328" s="506"/>
      <c r="Y328" s="506"/>
    </row>
    <row r="329" spans="1:25" ht="13.5" customHeight="1" x14ac:dyDescent="0.25">
      <c r="A329" s="499" t="s">
        <v>94</v>
      </c>
      <c r="B329" s="530" t="s">
        <v>95</v>
      </c>
      <c r="C329" s="536">
        <f>SUM(C330)</f>
        <v>40000</v>
      </c>
      <c r="D329" s="547"/>
      <c r="E329" s="547"/>
      <c r="F329" s="540"/>
      <c r="G329" s="510"/>
      <c r="H329" s="506"/>
      <c r="I329" s="506"/>
      <c r="J329" s="507"/>
      <c r="K329" s="506"/>
      <c r="L329" s="506"/>
      <c r="M329" s="506"/>
      <c r="N329" s="506"/>
      <c r="O329" s="506"/>
      <c r="P329" s="506"/>
      <c r="Q329" s="506"/>
      <c r="R329" s="506"/>
      <c r="S329" s="506"/>
      <c r="T329" s="506"/>
      <c r="U329" s="506"/>
      <c r="V329" s="506"/>
      <c r="W329" s="506"/>
      <c r="X329" s="506"/>
      <c r="Y329" s="506"/>
    </row>
    <row r="330" spans="1:25" ht="13.5" customHeight="1" x14ac:dyDescent="0.25">
      <c r="A330" s="506" t="s">
        <v>98</v>
      </c>
      <c r="B330" s="507" t="s">
        <v>99</v>
      </c>
      <c r="C330" s="507">
        <v>40000</v>
      </c>
      <c r="D330" s="514"/>
      <c r="E330" s="514"/>
      <c r="F330" s="539"/>
      <c r="G330" s="506"/>
      <c r="H330" s="506"/>
      <c r="I330" s="506"/>
      <c r="J330" s="506"/>
      <c r="K330" s="506"/>
      <c r="L330" s="506"/>
      <c r="M330" s="506"/>
      <c r="N330" s="506"/>
      <c r="O330" s="506"/>
      <c r="P330" s="506"/>
      <c r="Q330" s="506"/>
      <c r="R330" s="506"/>
      <c r="S330" s="506"/>
      <c r="T330" s="506"/>
      <c r="U330" s="506"/>
      <c r="V330" s="506"/>
      <c r="W330" s="506"/>
      <c r="X330" s="506"/>
      <c r="Y330" s="506"/>
    </row>
    <row r="331" spans="1:25" ht="13.5" customHeight="1" x14ac:dyDescent="0.25">
      <c r="A331" s="499" t="s">
        <v>158</v>
      </c>
      <c r="B331" s="531" t="s">
        <v>101</v>
      </c>
      <c r="C331" s="531">
        <f>SUM(C332)</f>
        <v>40000</v>
      </c>
      <c r="D331" s="540"/>
      <c r="E331" s="540"/>
      <c r="F331" s="506"/>
      <c r="G331" s="515"/>
      <c r="H331" s="499"/>
      <c r="I331" s="499"/>
      <c r="J331" s="499"/>
      <c r="K331" s="499"/>
      <c r="L331" s="499"/>
      <c r="M331" s="499"/>
      <c r="N331" s="499"/>
      <c r="O331" s="499"/>
      <c r="P331" s="499"/>
      <c r="Q331" s="499"/>
      <c r="R331" s="499"/>
      <c r="S331" s="499"/>
      <c r="T331" s="499"/>
      <c r="U331" s="499"/>
      <c r="V331" s="499"/>
      <c r="W331" s="499"/>
      <c r="X331" s="499"/>
      <c r="Y331" s="499"/>
    </row>
    <row r="332" spans="1:25" ht="13.5" customHeight="1" x14ac:dyDescent="0.25">
      <c r="A332" s="506" t="s">
        <v>104</v>
      </c>
      <c r="B332" s="506" t="s">
        <v>105</v>
      </c>
      <c r="C332" s="507">
        <v>40000</v>
      </c>
      <c r="D332" s="540"/>
      <c r="E332" s="540"/>
      <c r="F332" s="610"/>
      <c r="G332" s="510"/>
      <c r="H332" s="506"/>
      <c r="I332" s="506"/>
      <c r="J332" s="507"/>
      <c r="K332" s="506"/>
      <c r="L332" s="506"/>
      <c r="M332" s="506"/>
      <c r="N332" s="506"/>
      <c r="O332" s="506"/>
      <c r="P332" s="506"/>
      <c r="Q332" s="506"/>
      <c r="R332" s="506"/>
      <c r="S332" s="506"/>
      <c r="T332" s="506"/>
      <c r="U332" s="506"/>
      <c r="V332" s="506"/>
      <c r="W332" s="506"/>
      <c r="X332" s="506"/>
      <c r="Y332" s="506"/>
    </row>
    <row r="333" spans="1:25" ht="13.5" customHeight="1" x14ac:dyDescent="0.25">
      <c r="A333" s="499" t="s">
        <v>106</v>
      </c>
      <c r="B333" s="531" t="s">
        <v>107</v>
      </c>
      <c r="C333" s="531">
        <f>SUM(C334)</f>
        <v>520000</v>
      </c>
      <c r="D333" s="540"/>
      <c r="E333" s="540"/>
      <c r="F333" s="518"/>
      <c r="G333" s="510"/>
      <c r="H333" s="506"/>
      <c r="I333" s="506"/>
      <c r="J333" s="506"/>
      <c r="K333" s="506"/>
      <c r="L333" s="506"/>
      <c r="M333" s="506"/>
      <c r="N333" s="506"/>
      <c r="O333" s="506"/>
      <c r="P333" s="506"/>
      <c r="Q333" s="506"/>
      <c r="R333" s="506"/>
      <c r="S333" s="506"/>
      <c r="T333" s="506"/>
      <c r="U333" s="506"/>
      <c r="V333" s="506"/>
      <c r="W333" s="506"/>
      <c r="X333" s="506"/>
      <c r="Y333" s="506"/>
    </row>
    <row r="334" spans="1:25" ht="13.5" customHeight="1" x14ac:dyDescent="0.25">
      <c r="A334" s="506" t="s">
        <v>238</v>
      </c>
      <c r="B334" s="507" t="s">
        <v>111</v>
      </c>
      <c r="C334" s="507">
        <v>520000</v>
      </c>
      <c r="D334" s="506"/>
      <c r="E334" s="540"/>
      <c r="F334" s="610"/>
      <c r="G334" s="510"/>
      <c r="H334" s="515"/>
      <c r="I334" s="515"/>
      <c r="J334" s="515"/>
      <c r="K334" s="515"/>
      <c r="L334" s="515"/>
      <c r="M334" s="515"/>
      <c r="N334" s="515"/>
      <c r="O334" s="515"/>
      <c r="P334" s="515"/>
      <c r="Q334" s="515"/>
      <c r="R334" s="515"/>
      <c r="S334" s="515"/>
      <c r="T334" s="515"/>
      <c r="U334" s="515"/>
      <c r="V334" s="515"/>
      <c r="W334" s="515"/>
      <c r="X334" s="515"/>
      <c r="Y334" s="515"/>
    </row>
    <row r="335" spans="1:25" ht="13.5" customHeight="1" x14ac:dyDescent="0.25">
      <c r="A335" s="499" t="s">
        <v>119</v>
      </c>
      <c r="B335" s="531" t="s">
        <v>122</v>
      </c>
      <c r="C335" s="531">
        <f>SUM(C336:C338)</f>
        <v>440000</v>
      </c>
      <c r="D335" s="506"/>
      <c r="E335" s="540"/>
      <c r="F335" s="604"/>
      <c r="G335" s="510"/>
      <c r="H335" s="545"/>
      <c r="I335" s="545"/>
      <c r="J335" s="545"/>
      <c r="K335" s="545"/>
      <c r="L335" s="545"/>
      <c r="M335" s="545"/>
      <c r="N335" s="545"/>
      <c r="O335" s="545"/>
      <c r="P335" s="545"/>
      <c r="Q335" s="545"/>
      <c r="R335" s="545"/>
      <c r="S335" s="545"/>
      <c r="T335" s="545"/>
      <c r="U335" s="545"/>
      <c r="V335" s="545"/>
      <c r="W335" s="545"/>
      <c r="X335" s="545"/>
      <c r="Y335" s="545"/>
    </row>
    <row r="336" spans="1:25" ht="13.5" customHeight="1" x14ac:dyDescent="0.25">
      <c r="A336" s="506" t="s">
        <v>163</v>
      </c>
      <c r="B336" s="507" t="s">
        <v>122</v>
      </c>
      <c r="C336" s="507">
        <v>240000</v>
      </c>
      <c r="D336" s="506"/>
      <c r="E336" s="540"/>
      <c r="F336" s="506"/>
      <c r="G336" s="510"/>
      <c r="H336" s="515"/>
      <c r="I336" s="515"/>
      <c r="J336" s="515"/>
      <c r="K336" s="515"/>
      <c r="L336" s="515"/>
      <c r="M336" s="515"/>
      <c r="N336" s="515"/>
      <c r="O336" s="515"/>
      <c r="P336" s="515"/>
      <c r="Q336" s="515"/>
      <c r="R336" s="515"/>
      <c r="S336" s="515"/>
      <c r="T336" s="515"/>
      <c r="U336" s="515"/>
      <c r="V336" s="515"/>
      <c r="W336" s="515"/>
      <c r="X336" s="515"/>
      <c r="Y336" s="515"/>
    </row>
    <row r="337" spans="1:25" ht="13.5" customHeight="1" x14ac:dyDescent="0.25">
      <c r="A337" s="506" t="s">
        <v>125</v>
      </c>
      <c r="B337" s="506" t="s">
        <v>166</v>
      </c>
      <c r="C337" s="507">
        <v>140000</v>
      </c>
      <c r="D337" s="540"/>
      <c r="E337" s="540"/>
      <c r="F337" s="518"/>
      <c r="G337" s="510"/>
      <c r="H337" s="515"/>
      <c r="I337" s="515"/>
      <c r="J337" s="515"/>
      <c r="K337" s="515"/>
      <c r="L337" s="515"/>
      <c r="M337" s="515"/>
      <c r="N337" s="515"/>
      <c r="O337" s="515"/>
      <c r="P337" s="515"/>
      <c r="Q337" s="515"/>
      <c r="R337" s="515"/>
      <c r="S337" s="515"/>
      <c r="T337" s="515"/>
      <c r="U337" s="515"/>
      <c r="V337" s="515"/>
      <c r="W337" s="515"/>
      <c r="X337" s="515"/>
      <c r="Y337" s="515"/>
    </row>
    <row r="338" spans="1:25" ht="13.5" customHeight="1" x14ac:dyDescent="0.25">
      <c r="A338" s="506" t="s">
        <v>127</v>
      </c>
      <c r="B338" s="507" t="s">
        <v>120</v>
      </c>
      <c r="C338" s="507">
        <v>60000</v>
      </c>
      <c r="D338" s="540"/>
      <c r="E338" s="540"/>
      <c r="F338" s="514"/>
      <c r="G338" s="529"/>
      <c r="H338" s="506"/>
      <c r="I338" s="506"/>
      <c r="J338" s="506"/>
      <c r="K338" s="506"/>
      <c r="L338" s="506"/>
      <c r="M338" s="506"/>
      <c r="N338" s="506"/>
      <c r="O338" s="506"/>
      <c r="P338" s="506"/>
      <c r="Q338" s="506"/>
      <c r="R338" s="506"/>
      <c r="S338" s="506"/>
      <c r="T338" s="506"/>
      <c r="U338" s="506"/>
      <c r="V338" s="506"/>
      <c r="W338" s="506"/>
      <c r="X338" s="506"/>
      <c r="Y338" s="506"/>
    </row>
    <row r="339" spans="1:25" ht="13.5" customHeight="1" thickBot="1" x14ac:dyDescent="0.3">
      <c r="A339" s="506"/>
      <c r="B339" s="507"/>
      <c r="C339" s="507"/>
      <c r="D339" s="510"/>
      <c r="E339" s="540"/>
      <c r="F339" s="547"/>
      <c r="G339" s="539"/>
      <c r="H339" s="533"/>
      <c r="I339" s="533"/>
      <c r="J339" s="533"/>
      <c r="K339" s="533"/>
      <c r="L339" s="533"/>
      <c r="M339" s="533"/>
      <c r="N339" s="533"/>
      <c r="O339" s="533"/>
      <c r="P339" s="533"/>
      <c r="Q339" s="533"/>
      <c r="R339" s="533"/>
      <c r="S339" s="533"/>
      <c r="T339" s="533"/>
      <c r="U339" s="533"/>
      <c r="V339" s="533"/>
      <c r="W339" s="533"/>
      <c r="X339" s="533"/>
      <c r="Y339" s="533"/>
    </row>
    <row r="340" spans="1:25" ht="13.5" customHeight="1" thickBot="1" x14ac:dyDescent="0.3">
      <c r="A340" s="1436" t="s">
        <v>135</v>
      </c>
      <c r="B340" s="1416"/>
      <c r="C340" s="556">
        <f>C341+C345</f>
        <v>230000</v>
      </c>
      <c r="D340" s="557"/>
      <c r="E340" s="540"/>
      <c r="F340" s="506"/>
      <c r="G340" s="510"/>
      <c r="H340" s="515"/>
      <c r="I340" s="515"/>
      <c r="J340" s="515"/>
      <c r="K340" s="515"/>
      <c r="L340" s="515"/>
      <c r="M340" s="515"/>
      <c r="N340" s="515"/>
      <c r="O340" s="515"/>
      <c r="P340" s="515"/>
      <c r="Q340" s="515"/>
      <c r="R340" s="515"/>
      <c r="S340" s="515"/>
      <c r="T340" s="515"/>
      <c r="U340" s="515"/>
      <c r="V340" s="515"/>
      <c r="W340" s="515"/>
      <c r="X340" s="515"/>
      <c r="Y340" s="515"/>
    </row>
    <row r="341" spans="1:25" ht="13.5" customHeight="1" x14ac:dyDescent="0.25">
      <c r="A341" s="499" t="s">
        <v>136</v>
      </c>
      <c r="B341" s="530" t="s">
        <v>137</v>
      </c>
      <c r="C341" s="536">
        <f>SUM(C342:C344)</f>
        <v>200000</v>
      </c>
      <c r="D341" s="537"/>
      <c r="E341" s="540"/>
      <c r="F341" s="509"/>
      <c r="G341" s="510"/>
      <c r="H341" s="515"/>
      <c r="I341" s="515"/>
      <c r="J341" s="515"/>
      <c r="K341" s="515"/>
      <c r="L341" s="515"/>
      <c r="M341" s="515"/>
      <c r="N341" s="515"/>
      <c r="O341" s="515"/>
      <c r="P341" s="515"/>
      <c r="Q341" s="515"/>
      <c r="R341" s="515"/>
      <c r="S341" s="515"/>
      <c r="T341" s="515"/>
      <c r="U341" s="515"/>
      <c r="V341" s="515"/>
      <c r="W341" s="515"/>
      <c r="X341" s="515"/>
      <c r="Y341" s="515"/>
    </row>
    <row r="342" spans="1:25" ht="13.5" customHeight="1" x14ac:dyDescent="0.25">
      <c r="A342" s="506" t="s">
        <v>138</v>
      </c>
      <c r="B342" s="506" t="s">
        <v>139</v>
      </c>
      <c r="C342" s="507">
        <v>120000</v>
      </c>
      <c r="D342" s="540"/>
      <c r="E342" s="540"/>
      <c r="F342" s="611"/>
      <c r="G342" s="529"/>
      <c r="H342" s="515"/>
      <c r="I342" s="515"/>
      <c r="J342" s="515"/>
      <c r="K342" s="515"/>
      <c r="L342" s="515"/>
      <c r="M342" s="515"/>
      <c r="N342" s="515"/>
      <c r="O342" s="515"/>
      <c r="P342" s="515"/>
      <c r="Q342" s="515"/>
      <c r="R342" s="515"/>
      <c r="S342" s="515"/>
      <c r="T342" s="515"/>
      <c r="U342" s="515"/>
      <c r="V342" s="515"/>
      <c r="W342" s="515"/>
      <c r="X342" s="515"/>
      <c r="Y342" s="515"/>
    </row>
    <row r="343" spans="1:25" ht="13.5" customHeight="1" x14ac:dyDescent="0.25">
      <c r="A343" s="506" t="s">
        <v>140</v>
      </c>
      <c r="B343" s="506" t="s">
        <v>141</v>
      </c>
      <c r="C343" s="507">
        <v>40000</v>
      </c>
      <c r="D343" s="540"/>
      <c r="E343" s="540"/>
      <c r="F343" s="533"/>
      <c r="G343" s="539"/>
      <c r="H343" s="515"/>
      <c r="I343" s="515"/>
      <c r="J343" s="515"/>
      <c r="K343" s="515"/>
      <c r="L343" s="515"/>
      <c r="M343" s="515"/>
      <c r="N343" s="515"/>
      <c r="O343" s="515"/>
      <c r="P343" s="515"/>
      <c r="Q343" s="515"/>
      <c r="R343" s="515"/>
      <c r="S343" s="515"/>
      <c r="T343" s="515"/>
      <c r="U343" s="515"/>
      <c r="V343" s="515"/>
      <c r="W343" s="515"/>
      <c r="X343" s="515"/>
      <c r="Y343" s="515"/>
    </row>
    <row r="344" spans="1:25" ht="13.5" customHeight="1" x14ac:dyDescent="0.3">
      <c r="A344" s="506" t="s">
        <v>142</v>
      </c>
      <c r="B344" s="507" t="s">
        <v>143</v>
      </c>
      <c r="C344" s="548">
        <v>40000</v>
      </c>
      <c r="D344" s="543"/>
      <c r="E344" s="543"/>
      <c r="F344" s="510"/>
      <c r="G344" s="518"/>
      <c r="H344" s="515"/>
      <c r="I344" s="515"/>
      <c r="J344" s="515"/>
      <c r="K344" s="515"/>
      <c r="L344" s="515"/>
      <c r="M344" s="515"/>
      <c r="N344" s="515"/>
      <c r="O344" s="515"/>
      <c r="P344" s="515"/>
      <c r="Q344" s="515"/>
      <c r="R344" s="515"/>
      <c r="S344" s="515"/>
      <c r="T344" s="515"/>
      <c r="U344" s="515"/>
      <c r="V344" s="515"/>
      <c r="W344" s="515"/>
      <c r="X344" s="515"/>
      <c r="Y344" s="515"/>
    </row>
    <row r="345" spans="1:25" ht="13.5" customHeight="1" x14ac:dyDescent="0.25">
      <c r="A345" s="499" t="s">
        <v>144</v>
      </c>
      <c r="B345" s="531" t="s">
        <v>145</v>
      </c>
      <c r="C345" s="531">
        <f>SUM(C346)</f>
        <v>30000</v>
      </c>
      <c r="D345" s="540"/>
      <c r="E345" s="540"/>
      <c r="F345" s="540"/>
      <c r="G345" s="518"/>
      <c r="H345" s="515"/>
      <c r="I345" s="515"/>
      <c r="J345" s="515"/>
      <c r="K345" s="515"/>
      <c r="L345" s="515"/>
      <c r="M345" s="515"/>
      <c r="N345" s="515"/>
      <c r="O345" s="515"/>
      <c r="P345" s="515"/>
      <c r="Q345" s="515"/>
      <c r="R345" s="515"/>
      <c r="S345" s="515"/>
      <c r="T345" s="515"/>
      <c r="U345" s="515"/>
      <c r="V345" s="515"/>
      <c r="W345" s="515"/>
      <c r="X345" s="515"/>
      <c r="Y345" s="515"/>
    </row>
    <row r="346" spans="1:25" ht="13.5" customHeight="1" x14ac:dyDescent="0.25">
      <c r="A346" s="506" t="s">
        <v>146</v>
      </c>
      <c r="B346" s="507" t="s">
        <v>147</v>
      </c>
      <c r="C346" s="507">
        <v>30000</v>
      </c>
      <c r="D346" s="540"/>
      <c r="E346" s="540"/>
      <c r="F346" s="540"/>
      <c r="G346" s="518"/>
      <c r="H346" s="515"/>
      <c r="I346" s="515"/>
      <c r="J346" s="515"/>
      <c r="K346" s="515"/>
      <c r="L346" s="515"/>
      <c r="M346" s="515"/>
      <c r="N346" s="515"/>
      <c r="O346" s="515"/>
      <c r="P346" s="515"/>
      <c r="Q346" s="515"/>
      <c r="R346" s="515"/>
      <c r="S346" s="515"/>
      <c r="T346" s="515"/>
      <c r="U346" s="515"/>
      <c r="V346" s="515"/>
      <c r="W346" s="515"/>
      <c r="X346" s="515"/>
      <c r="Y346" s="515"/>
    </row>
    <row r="347" spans="1:25" ht="13.5" customHeight="1" x14ac:dyDescent="0.25">
      <c r="A347" s="506"/>
      <c r="B347" s="507"/>
      <c r="C347" s="507"/>
      <c r="D347" s="540"/>
      <c r="E347" s="540"/>
      <c r="F347" s="540"/>
      <c r="G347" s="518"/>
      <c r="H347" s="515"/>
      <c r="I347" s="515"/>
      <c r="J347" s="515"/>
      <c r="K347" s="515"/>
      <c r="L347" s="515"/>
      <c r="M347" s="515"/>
      <c r="N347" s="515"/>
      <c r="O347" s="515"/>
      <c r="P347" s="515"/>
      <c r="Q347" s="515"/>
      <c r="R347" s="515"/>
      <c r="S347" s="515"/>
      <c r="T347" s="515"/>
      <c r="U347" s="515"/>
      <c r="V347" s="515"/>
      <c r="W347" s="515"/>
      <c r="X347" s="515"/>
      <c r="Y347" s="515"/>
    </row>
    <row r="348" spans="1:25" ht="13.5" customHeight="1" thickBot="1" x14ac:dyDescent="0.3">
      <c r="A348" s="506"/>
      <c r="B348" s="506"/>
      <c r="C348" s="507"/>
      <c r="D348" s="508"/>
      <c r="E348" s="507"/>
      <c r="F348" s="509"/>
      <c r="G348" s="510"/>
      <c r="H348" s="506"/>
      <c r="I348" s="506"/>
      <c r="J348" s="506"/>
      <c r="K348" s="506"/>
      <c r="L348" s="506"/>
      <c r="M348" s="506"/>
      <c r="N348" s="506"/>
      <c r="O348" s="506"/>
      <c r="P348" s="506"/>
      <c r="Q348" s="506"/>
      <c r="R348" s="506"/>
      <c r="S348" s="506"/>
      <c r="T348" s="506"/>
      <c r="U348" s="506"/>
      <c r="V348" s="506"/>
      <c r="W348" s="506"/>
      <c r="X348" s="506"/>
      <c r="Y348" s="506"/>
    </row>
    <row r="349" spans="1:25" ht="13.5" customHeight="1" x14ac:dyDescent="0.25">
      <c r="A349" s="1459" t="s">
        <v>508</v>
      </c>
      <c r="B349" s="1421"/>
      <c r="C349" s="612" t="s">
        <v>509</v>
      </c>
      <c r="D349" s="613" t="s">
        <v>510</v>
      </c>
      <c r="E349" s="614"/>
      <c r="F349" s="509"/>
      <c r="G349" s="510"/>
      <c r="H349" s="506"/>
      <c r="I349" s="506"/>
      <c r="J349" s="506"/>
      <c r="K349" s="506"/>
      <c r="L349" s="506"/>
      <c r="M349" s="506"/>
      <c r="N349" s="506"/>
      <c r="O349" s="506"/>
      <c r="P349" s="506"/>
      <c r="Q349" s="506"/>
      <c r="R349" s="506"/>
      <c r="S349" s="506"/>
      <c r="T349" s="506"/>
      <c r="U349" s="506"/>
      <c r="V349" s="506"/>
      <c r="W349" s="506"/>
      <c r="X349" s="506"/>
      <c r="Y349" s="506"/>
    </row>
    <row r="350" spans="1:25" ht="13.5" customHeight="1" thickBot="1" x14ac:dyDescent="0.3">
      <c r="A350" s="1430"/>
      <c r="B350" s="1432"/>
      <c r="C350" s="615"/>
      <c r="D350" s="616"/>
      <c r="E350" s="617"/>
      <c r="F350" s="509"/>
      <c r="G350" s="510"/>
      <c r="H350" s="506"/>
      <c r="I350" s="506"/>
      <c r="J350" s="506"/>
      <c r="K350" s="506"/>
      <c r="L350" s="506"/>
      <c r="M350" s="506"/>
      <c r="N350" s="506"/>
      <c r="O350" s="506"/>
      <c r="P350" s="506"/>
      <c r="Q350" s="506"/>
      <c r="R350" s="506"/>
      <c r="S350" s="506"/>
      <c r="T350" s="506"/>
      <c r="U350" s="506"/>
      <c r="V350" s="506"/>
      <c r="W350" s="506"/>
      <c r="X350" s="506"/>
      <c r="Y350" s="506"/>
    </row>
    <row r="351" spans="1:25" ht="13.5" customHeight="1" x14ac:dyDescent="0.25">
      <c r="A351" s="1439" t="s">
        <v>1036</v>
      </c>
      <c r="B351" s="1460"/>
      <c r="C351" s="1460"/>
      <c r="D351" s="1461"/>
      <c r="E351" s="618"/>
      <c r="F351" s="509"/>
      <c r="G351" s="510"/>
      <c r="H351" s="506"/>
      <c r="I351" s="506"/>
      <c r="J351" s="506"/>
      <c r="K351" s="506"/>
      <c r="L351" s="506"/>
      <c r="M351" s="506"/>
      <c r="N351" s="506"/>
      <c r="O351" s="506"/>
      <c r="P351" s="506"/>
      <c r="Q351" s="506"/>
      <c r="R351" s="506"/>
      <c r="S351" s="506"/>
      <c r="T351" s="506"/>
      <c r="U351" s="506"/>
      <c r="V351" s="506"/>
      <c r="W351" s="506"/>
      <c r="X351" s="506"/>
      <c r="Y351" s="506"/>
    </row>
    <row r="352" spans="1:25" ht="13.5" customHeight="1" x14ac:dyDescent="0.25">
      <c r="A352" s="1462"/>
      <c r="B352" s="1463"/>
      <c r="C352" s="1463"/>
      <c r="D352" s="1464"/>
      <c r="E352" s="618"/>
      <c r="F352" s="509"/>
      <c r="G352" s="510"/>
      <c r="H352" s="506"/>
      <c r="I352" s="506"/>
      <c r="J352" s="506"/>
      <c r="K352" s="506"/>
      <c r="L352" s="506"/>
      <c r="M352" s="506"/>
      <c r="N352" s="506"/>
      <c r="O352" s="506"/>
      <c r="P352" s="506"/>
      <c r="Q352" s="506"/>
      <c r="R352" s="506"/>
      <c r="S352" s="506"/>
      <c r="T352" s="506"/>
      <c r="U352" s="506"/>
      <c r="V352" s="506"/>
      <c r="W352" s="506"/>
      <c r="X352" s="506"/>
      <c r="Y352" s="506"/>
    </row>
    <row r="353" spans="1:25" ht="13.5" customHeight="1" x14ac:dyDescent="0.25">
      <c r="A353" s="1462"/>
      <c r="B353" s="1463"/>
      <c r="C353" s="1463"/>
      <c r="D353" s="1464"/>
      <c r="E353" s="618"/>
      <c r="F353" s="509"/>
      <c r="G353" s="510"/>
      <c r="H353" s="506"/>
      <c r="I353" s="506"/>
      <c r="J353" s="506"/>
      <c r="K353" s="506"/>
      <c r="L353" s="506"/>
      <c r="M353" s="506"/>
      <c r="N353" s="506"/>
      <c r="O353" s="506"/>
      <c r="P353" s="506"/>
      <c r="Q353" s="506"/>
      <c r="R353" s="506"/>
      <c r="S353" s="506"/>
      <c r="T353" s="506"/>
      <c r="U353" s="506"/>
      <c r="V353" s="506"/>
      <c r="W353" s="506"/>
      <c r="X353" s="506"/>
      <c r="Y353" s="506"/>
    </row>
    <row r="354" spans="1:25" ht="13.5" customHeight="1" x14ac:dyDescent="0.25">
      <c r="A354" s="1462"/>
      <c r="B354" s="1463"/>
      <c r="C354" s="1463"/>
      <c r="D354" s="1464"/>
      <c r="E354" s="618"/>
      <c r="F354" s="509"/>
      <c r="G354" s="510"/>
      <c r="H354" s="506"/>
      <c r="I354" s="506"/>
      <c r="J354" s="506"/>
      <c r="K354" s="506"/>
      <c r="L354" s="506"/>
      <c r="M354" s="506"/>
      <c r="N354" s="506"/>
      <c r="O354" s="506"/>
      <c r="P354" s="506"/>
      <c r="Q354" s="506"/>
      <c r="R354" s="506"/>
      <c r="S354" s="506"/>
      <c r="T354" s="506"/>
      <c r="U354" s="506"/>
      <c r="V354" s="506"/>
      <c r="W354" s="506"/>
      <c r="X354" s="506"/>
      <c r="Y354" s="506"/>
    </row>
    <row r="355" spans="1:25" ht="23.25" customHeight="1" thickBot="1" x14ac:dyDescent="0.3">
      <c r="A355" s="1465"/>
      <c r="B355" s="1466"/>
      <c r="C355" s="1466"/>
      <c r="D355" s="1467"/>
      <c r="E355" s="618"/>
      <c r="F355" s="509"/>
      <c r="G355" s="510"/>
      <c r="H355" s="506"/>
      <c r="I355" s="506"/>
      <c r="J355" s="506"/>
      <c r="K355" s="506"/>
      <c r="L355" s="506"/>
      <c r="M355" s="506"/>
      <c r="N355" s="506"/>
      <c r="O355" s="506"/>
      <c r="P355" s="506"/>
      <c r="Q355" s="506"/>
      <c r="R355" s="506"/>
      <c r="S355" s="506"/>
      <c r="T355" s="506"/>
      <c r="U355" s="506"/>
      <c r="V355" s="506"/>
      <c r="W355" s="506"/>
      <c r="X355" s="506"/>
      <c r="Y355" s="506"/>
    </row>
    <row r="356" spans="1:25" ht="13.5" customHeight="1" x14ac:dyDescent="0.25">
      <c r="A356" s="522" t="s">
        <v>487</v>
      </c>
      <c r="B356" s="506"/>
      <c r="C356" s="507"/>
      <c r="D356" s="507"/>
      <c r="E356" s="507"/>
      <c r="F356" s="509"/>
      <c r="G356" s="510"/>
      <c r="H356" s="506"/>
      <c r="I356" s="506"/>
      <c r="J356" s="506"/>
      <c r="K356" s="506"/>
      <c r="L356" s="506"/>
      <c r="M356" s="506"/>
      <c r="N356" s="506"/>
      <c r="O356" s="506"/>
      <c r="P356" s="506"/>
      <c r="Q356" s="506"/>
      <c r="R356" s="506"/>
      <c r="S356" s="506"/>
      <c r="T356" s="506"/>
      <c r="U356" s="506"/>
      <c r="V356" s="506"/>
      <c r="W356" s="506"/>
      <c r="X356" s="506"/>
      <c r="Y356" s="506"/>
    </row>
    <row r="357" spans="1:25" ht="13.5" customHeight="1" x14ac:dyDescent="0.25">
      <c r="A357" s="522" t="s">
        <v>511</v>
      </c>
      <c r="B357" s="522"/>
      <c r="C357" s="507"/>
      <c r="D357" s="507"/>
      <c r="E357" s="507"/>
      <c r="F357" s="509"/>
      <c r="G357" s="510"/>
      <c r="H357" s="506"/>
      <c r="I357" s="506"/>
      <c r="J357" s="506"/>
      <c r="K357" s="506"/>
      <c r="L357" s="506"/>
      <c r="M357" s="506"/>
      <c r="N357" s="506"/>
      <c r="O357" s="506"/>
      <c r="P357" s="506"/>
      <c r="Q357" s="506"/>
      <c r="R357" s="506"/>
      <c r="S357" s="506"/>
      <c r="T357" s="506"/>
      <c r="U357" s="506"/>
      <c r="V357" s="506"/>
      <c r="W357" s="506"/>
      <c r="X357" s="506"/>
      <c r="Y357" s="506"/>
    </row>
    <row r="358" spans="1:25" ht="13.5" customHeight="1" x14ac:dyDescent="0.25">
      <c r="A358" s="522" t="s">
        <v>507</v>
      </c>
      <c r="B358" s="522"/>
      <c r="C358" s="507"/>
      <c r="D358" s="507"/>
      <c r="E358" s="507"/>
      <c r="F358" s="509"/>
      <c r="G358" s="510"/>
      <c r="H358" s="506"/>
      <c r="I358" s="506"/>
      <c r="J358" s="506"/>
      <c r="K358" s="506"/>
      <c r="L358" s="506"/>
      <c r="M358" s="506"/>
      <c r="N358" s="506"/>
      <c r="O358" s="506"/>
      <c r="P358" s="506"/>
      <c r="Q358" s="506"/>
      <c r="R358" s="506"/>
      <c r="S358" s="506"/>
      <c r="T358" s="506"/>
      <c r="U358" s="506"/>
      <c r="V358" s="506"/>
      <c r="W358" s="506"/>
      <c r="X358" s="506"/>
      <c r="Y358" s="506"/>
    </row>
    <row r="359" spans="1:25" ht="13.5" customHeight="1" thickBot="1" x14ac:dyDescent="0.3">
      <c r="A359" s="522" t="s">
        <v>4</v>
      </c>
      <c r="B359" s="506"/>
      <c r="C359" s="507"/>
      <c r="D359" s="507"/>
      <c r="E359" s="507"/>
      <c r="F359" s="509"/>
      <c r="G359" s="510"/>
      <c r="H359" s="506"/>
      <c r="I359" s="506"/>
      <c r="J359" s="506"/>
      <c r="K359" s="506"/>
      <c r="L359" s="506"/>
      <c r="M359" s="506"/>
      <c r="N359" s="506"/>
      <c r="O359" s="506"/>
      <c r="P359" s="506"/>
      <c r="Q359" s="506"/>
      <c r="R359" s="506"/>
      <c r="S359" s="506"/>
      <c r="T359" s="506"/>
      <c r="U359" s="506"/>
      <c r="V359" s="506"/>
      <c r="W359" s="506"/>
      <c r="X359" s="506"/>
      <c r="Y359" s="506"/>
    </row>
    <row r="360" spans="1:25" ht="13.5" customHeight="1" thickBot="1" x14ac:dyDescent="0.3">
      <c r="A360" s="580" t="s">
        <v>5</v>
      </c>
      <c r="B360" s="581"/>
      <c r="C360" s="582"/>
      <c r="D360" s="583">
        <f>+C362+C378+C394+C400</f>
        <v>2436000</v>
      </c>
      <c r="E360" s="507"/>
      <c r="F360" s="509"/>
      <c r="G360" s="510"/>
      <c r="H360" s="506"/>
      <c r="I360" s="506"/>
      <c r="J360" s="506"/>
      <c r="K360" s="506"/>
      <c r="L360" s="506"/>
      <c r="M360" s="506"/>
      <c r="N360" s="506"/>
      <c r="O360" s="506"/>
      <c r="P360" s="506"/>
      <c r="Q360" s="506"/>
      <c r="R360" s="506"/>
      <c r="S360" s="506"/>
      <c r="T360" s="506"/>
      <c r="U360" s="506"/>
      <c r="V360" s="506"/>
      <c r="W360" s="506"/>
      <c r="X360" s="506"/>
      <c r="Y360" s="506"/>
    </row>
    <row r="361" spans="1:25" ht="13.5" customHeight="1" thickBot="1" x14ac:dyDescent="0.3">
      <c r="A361" s="499"/>
      <c r="B361" s="499"/>
      <c r="C361" s="531"/>
      <c r="D361" s="531"/>
      <c r="E361" s="510"/>
      <c r="F361" s="509"/>
      <c r="G361" s="510"/>
      <c r="H361" s="506"/>
      <c r="I361" s="506"/>
      <c r="J361" s="506"/>
      <c r="K361" s="506"/>
      <c r="L361" s="506"/>
      <c r="M361" s="506"/>
      <c r="N361" s="506"/>
      <c r="O361" s="506"/>
      <c r="P361" s="506"/>
      <c r="Q361" s="506"/>
      <c r="R361" s="506"/>
      <c r="S361" s="506"/>
      <c r="T361" s="506"/>
      <c r="U361" s="506"/>
      <c r="V361" s="506"/>
      <c r="W361" s="506"/>
      <c r="X361" s="506"/>
      <c r="Y361" s="506"/>
    </row>
    <row r="362" spans="1:25" ht="13.5" customHeight="1" thickBot="1" x14ac:dyDescent="0.3">
      <c r="A362" s="1427" t="s">
        <v>49</v>
      </c>
      <c r="B362" s="1416"/>
      <c r="C362" s="534">
        <f>C363+C365+C367+C369+C371+C373</f>
        <v>980000</v>
      </c>
      <c r="D362" s="514"/>
      <c r="E362" s="518"/>
      <c r="F362" s="509"/>
      <c r="G362" s="510"/>
      <c r="H362" s="506"/>
      <c r="I362" s="506"/>
      <c r="J362" s="506"/>
      <c r="K362" s="506"/>
      <c r="L362" s="506"/>
      <c r="M362" s="506"/>
      <c r="N362" s="506"/>
      <c r="O362" s="506"/>
      <c r="P362" s="506"/>
      <c r="Q362" s="506"/>
      <c r="R362" s="506"/>
      <c r="S362" s="506"/>
      <c r="T362" s="506"/>
      <c r="U362" s="506"/>
      <c r="V362" s="506"/>
      <c r="W362" s="506"/>
      <c r="X362" s="506"/>
      <c r="Y362" s="506"/>
    </row>
    <row r="363" spans="1:25" ht="13.5" customHeight="1" x14ac:dyDescent="0.25">
      <c r="A363" s="499" t="s">
        <v>50</v>
      </c>
      <c r="B363" s="530" t="s">
        <v>51</v>
      </c>
      <c r="C363" s="536">
        <f>SUM(C364)</f>
        <v>40000</v>
      </c>
      <c r="D363" s="547"/>
      <c r="E363" s="533"/>
      <c r="F363" s="509"/>
      <c r="G363" s="510"/>
      <c r="H363" s="506"/>
      <c r="I363" s="506"/>
      <c r="J363" s="506"/>
      <c r="K363" s="506"/>
      <c r="L363" s="506"/>
      <c r="M363" s="506"/>
      <c r="N363" s="506"/>
      <c r="O363" s="506"/>
      <c r="P363" s="506"/>
      <c r="Q363" s="506"/>
      <c r="R363" s="506"/>
      <c r="S363" s="506"/>
      <c r="T363" s="506"/>
      <c r="U363" s="506"/>
      <c r="V363" s="506"/>
      <c r="W363" s="506"/>
      <c r="X363" s="506"/>
      <c r="Y363" s="506"/>
    </row>
    <row r="364" spans="1:25" ht="13.5" customHeight="1" x14ac:dyDescent="0.25">
      <c r="A364" s="506" t="s">
        <v>52</v>
      </c>
      <c r="B364" s="506" t="s">
        <v>53</v>
      </c>
      <c r="C364" s="507">
        <v>40000</v>
      </c>
      <c r="D364" s="588"/>
      <c r="E364" s="506"/>
      <c r="F364" s="509"/>
      <c r="G364" s="510"/>
      <c r="H364" s="506"/>
      <c r="I364" s="506"/>
      <c r="J364" s="506"/>
      <c r="K364" s="506"/>
      <c r="L364" s="506"/>
      <c r="M364" s="506"/>
      <c r="N364" s="506"/>
      <c r="O364" s="506"/>
      <c r="P364" s="506"/>
      <c r="Q364" s="506"/>
      <c r="R364" s="506"/>
      <c r="S364" s="506"/>
      <c r="T364" s="506"/>
      <c r="U364" s="506"/>
      <c r="V364" s="506"/>
      <c r="W364" s="506"/>
      <c r="X364" s="506"/>
      <c r="Y364" s="506"/>
    </row>
    <row r="365" spans="1:25" ht="13.5" customHeight="1" x14ac:dyDescent="0.25">
      <c r="A365" s="530" t="s">
        <v>512</v>
      </c>
      <c r="B365" s="530" t="s">
        <v>230</v>
      </c>
      <c r="C365" s="531">
        <f>SUM(C366)</f>
        <v>120000</v>
      </c>
      <c r="D365" s="514"/>
      <c r="E365" s="518"/>
      <c r="F365" s="509"/>
      <c r="G365" s="510"/>
      <c r="H365" s="506"/>
      <c r="I365" s="506"/>
      <c r="J365" s="506"/>
      <c r="K365" s="506"/>
      <c r="L365" s="506"/>
      <c r="M365" s="506"/>
      <c r="N365" s="506"/>
      <c r="O365" s="506"/>
      <c r="P365" s="506"/>
      <c r="Q365" s="506"/>
      <c r="R365" s="506"/>
      <c r="S365" s="506"/>
      <c r="T365" s="506"/>
      <c r="U365" s="506"/>
      <c r="V365" s="506"/>
      <c r="W365" s="506"/>
      <c r="X365" s="506"/>
      <c r="Y365" s="506"/>
    </row>
    <row r="366" spans="1:25" ht="13.5" customHeight="1" x14ac:dyDescent="0.25">
      <c r="A366" s="506" t="s">
        <v>152</v>
      </c>
      <c r="B366" s="533" t="s">
        <v>153</v>
      </c>
      <c r="C366" s="507">
        <v>120000</v>
      </c>
      <c r="D366" s="514"/>
      <c r="E366" s="518"/>
      <c r="F366" s="509"/>
      <c r="G366" s="510"/>
      <c r="H366" s="506"/>
      <c r="I366" s="506"/>
      <c r="J366" s="506"/>
      <c r="K366" s="506"/>
      <c r="L366" s="506"/>
      <c r="M366" s="506"/>
      <c r="N366" s="506"/>
      <c r="O366" s="506"/>
      <c r="P366" s="506"/>
      <c r="Q366" s="506"/>
      <c r="R366" s="506"/>
      <c r="S366" s="506"/>
      <c r="T366" s="506"/>
      <c r="U366" s="506"/>
      <c r="V366" s="506"/>
      <c r="W366" s="506"/>
      <c r="X366" s="506"/>
      <c r="Y366" s="506"/>
    </row>
    <row r="367" spans="1:25" ht="13.5" customHeight="1" x14ac:dyDescent="0.25">
      <c r="A367" s="499" t="s">
        <v>54</v>
      </c>
      <c r="B367" s="499" t="s">
        <v>55</v>
      </c>
      <c r="C367" s="536">
        <f>SUM(C368)</f>
        <v>200000</v>
      </c>
      <c r="D367" s="514"/>
      <c r="E367" s="514"/>
      <c r="F367" s="509"/>
      <c r="G367" s="510"/>
      <c r="H367" s="506"/>
      <c r="I367" s="506"/>
      <c r="J367" s="506"/>
      <c r="K367" s="506"/>
      <c r="L367" s="506"/>
      <c r="M367" s="506"/>
      <c r="N367" s="506"/>
      <c r="O367" s="506"/>
      <c r="P367" s="506"/>
      <c r="Q367" s="506"/>
      <c r="R367" s="506"/>
      <c r="S367" s="506"/>
      <c r="T367" s="506"/>
      <c r="U367" s="506"/>
      <c r="V367" s="506"/>
      <c r="W367" s="506"/>
      <c r="X367" s="506"/>
      <c r="Y367" s="506"/>
    </row>
    <row r="368" spans="1:25" ht="13.5" customHeight="1" x14ac:dyDescent="0.25">
      <c r="A368" s="506" t="s">
        <v>56</v>
      </c>
      <c r="B368" s="506" t="s">
        <v>57</v>
      </c>
      <c r="C368" s="507">
        <v>200000</v>
      </c>
      <c r="D368" s="619"/>
      <c r="E368" s="514"/>
      <c r="F368" s="509"/>
      <c r="G368" s="510"/>
      <c r="H368" s="506"/>
      <c r="I368" s="506"/>
      <c r="J368" s="506"/>
      <c r="K368" s="506"/>
      <c r="L368" s="506"/>
      <c r="M368" s="506"/>
      <c r="N368" s="506"/>
      <c r="O368" s="506"/>
      <c r="P368" s="506"/>
      <c r="Q368" s="506"/>
      <c r="R368" s="506"/>
      <c r="S368" s="506"/>
      <c r="T368" s="506"/>
      <c r="U368" s="506"/>
      <c r="V368" s="506"/>
      <c r="W368" s="506"/>
      <c r="X368" s="506"/>
      <c r="Y368" s="506"/>
    </row>
    <row r="369" spans="1:25" ht="13.5" customHeight="1" x14ac:dyDescent="0.25">
      <c r="A369" s="499" t="s">
        <v>58</v>
      </c>
      <c r="B369" s="499" t="s">
        <v>59</v>
      </c>
      <c r="C369" s="531">
        <f>SUM(C370)</f>
        <v>40000</v>
      </c>
      <c r="D369" s="514"/>
      <c r="E369" s="514"/>
      <c r="F369" s="509"/>
      <c r="G369" s="510"/>
      <c r="H369" s="506"/>
      <c r="I369" s="506"/>
      <c r="J369" s="506"/>
      <c r="K369" s="506"/>
      <c r="L369" s="506"/>
      <c r="M369" s="506"/>
      <c r="N369" s="506"/>
      <c r="O369" s="506"/>
      <c r="P369" s="506"/>
      <c r="Q369" s="506"/>
      <c r="R369" s="506"/>
      <c r="S369" s="506"/>
      <c r="T369" s="506"/>
      <c r="U369" s="506"/>
      <c r="V369" s="506"/>
      <c r="W369" s="506"/>
      <c r="X369" s="506"/>
      <c r="Y369" s="506"/>
    </row>
    <row r="370" spans="1:25" ht="13.5" customHeight="1" x14ac:dyDescent="0.25">
      <c r="A370" s="506" t="s">
        <v>60</v>
      </c>
      <c r="B370" s="507" t="s">
        <v>61</v>
      </c>
      <c r="C370" s="507">
        <v>40000</v>
      </c>
      <c r="D370" s="514"/>
      <c r="E370" s="514"/>
      <c r="F370" s="509"/>
      <c r="G370" s="510"/>
      <c r="H370" s="506"/>
      <c r="I370" s="506"/>
      <c r="J370" s="506"/>
      <c r="K370" s="506"/>
      <c r="L370" s="506"/>
      <c r="M370" s="506"/>
      <c r="N370" s="506"/>
      <c r="O370" s="506"/>
      <c r="P370" s="506"/>
      <c r="Q370" s="506"/>
      <c r="R370" s="506"/>
      <c r="S370" s="506"/>
      <c r="T370" s="506"/>
      <c r="U370" s="506"/>
      <c r="V370" s="506"/>
      <c r="W370" s="506"/>
      <c r="X370" s="506"/>
      <c r="Y370" s="506"/>
    </row>
    <row r="371" spans="1:25" ht="13.5" customHeight="1" x14ac:dyDescent="0.25">
      <c r="A371" s="499" t="s">
        <v>78</v>
      </c>
      <c r="B371" s="531" t="s">
        <v>79</v>
      </c>
      <c r="C371" s="531">
        <f>SUM(C372)</f>
        <v>120000</v>
      </c>
      <c r="D371" s="514"/>
      <c r="E371" s="514"/>
      <c r="F371" s="509"/>
      <c r="G371" s="510"/>
      <c r="H371" s="506"/>
      <c r="I371" s="506"/>
      <c r="J371" s="506"/>
      <c r="K371" s="506"/>
      <c r="L371" s="506"/>
      <c r="M371" s="506"/>
      <c r="N371" s="506"/>
      <c r="O371" s="506"/>
      <c r="P371" s="506"/>
      <c r="Q371" s="506"/>
      <c r="R371" s="506"/>
      <c r="S371" s="506"/>
      <c r="T371" s="506"/>
      <c r="U371" s="506"/>
      <c r="V371" s="506"/>
      <c r="W371" s="506"/>
      <c r="X371" s="506"/>
      <c r="Y371" s="506"/>
    </row>
    <row r="372" spans="1:25" ht="13.5" customHeight="1" x14ac:dyDescent="0.25">
      <c r="A372" s="506" t="s">
        <v>82</v>
      </c>
      <c r="B372" s="507" t="s">
        <v>83</v>
      </c>
      <c r="C372" s="507">
        <v>120000</v>
      </c>
      <c r="D372" s="518"/>
      <c r="E372" s="514"/>
      <c r="F372" s="509"/>
      <c r="G372" s="510"/>
      <c r="H372" s="506"/>
      <c r="I372" s="506"/>
      <c r="J372" s="506"/>
      <c r="K372" s="506"/>
      <c r="L372" s="506"/>
      <c r="M372" s="506"/>
      <c r="N372" s="506"/>
      <c r="O372" s="506"/>
      <c r="P372" s="506"/>
      <c r="Q372" s="506"/>
      <c r="R372" s="506"/>
      <c r="S372" s="506"/>
      <c r="T372" s="506"/>
      <c r="U372" s="506"/>
      <c r="V372" s="506"/>
      <c r="W372" s="506"/>
      <c r="X372" s="506"/>
      <c r="Y372" s="506"/>
    </row>
    <row r="373" spans="1:25" ht="13.5" customHeight="1" x14ac:dyDescent="0.25">
      <c r="A373" s="499" t="s">
        <v>84</v>
      </c>
      <c r="B373" s="531" t="s">
        <v>513</v>
      </c>
      <c r="C373" s="531">
        <f>SUM(C374:C376)</f>
        <v>460000</v>
      </c>
      <c r="D373" s="518"/>
      <c r="E373" s="514"/>
      <c r="F373" s="509"/>
      <c r="G373" s="510"/>
      <c r="H373" s="506"/>
      <c r="I373" s="506"/>
      <c r="J373" s="506"/>
      <c r="K373" s="506"/>
      <c r="L373" s="506"/>
      <c r="M373" s="506"/>
      <c r="N373" s="506"/>
      <c r="O373" s="506"/>
      <c r="P373" s="506"/>
      <c r="Q373" s="506"/>
      <c r="R373" s="506"/>
      <c r="S373" s="506"/>
      <c r="T373" s="506"/>
      <c r="U373" s="506"/>
      <c r="V373" s="506"/>
      <c r="W373" s="506"/>
      <c r="X373" s="506"/>
      <c r="Y373" s="506"/>
    </row>
    <row r="374" spans="1:25" ht="13.5" customHeight="1" x14ac:dyDescent="0.25">
      <c r="A374" s="506" t="s">
        <v>88</v>
      </c>
      <c r="B374" s="507" t="s">
        <v>89</v>
      </c>
      <c r="C374" s="507">
        <v>120000</v>
      </c>
      <c r="D374" s="508"/>
      <c r="E374" s="531"/>
      <c r="F374" s="509"/>
      <c r="G374" s="510"/>
      <c r="H374" s="506"/>
      <c r="I374" s="506"/>
      <c r="J374" s="506"/>
      <c r="K374" s="506"/>
      <c r="L374" s="506"/>
      <c r="M374" s="506"/>
      <c r="N374" s="506"/>
      <c r="O374" s="506"/>
      <c r="P374" s="506"/>
      <c r="Q374" s="506"/>
      <c r="R374" s="506"/>
      <c r="S374" s="506"/>
      <c r="T374" s="506"/>
      <c r="U374" s="506"/>
      <c r="V374" s="506"/>
      <c r="W374" s="506"/>
      <c r="X374" s="506"/>
      <c r="Y374" s="506"/>
    </row>
    <row r="375" spans="1:25" ht="13.5" customHeight="1" x14ac:dyDescent="0.25">
      <c r="A375" s="506" t="s">
        <v>90</v>
      </c>
      <c r="B375" s="507" t="s">
        <v>513</v>
      </c>
      <c r="C375" s="507">
        <v>40000</v>
      </c>
      <c r="D375" s="539"/>
      <c r="E375" s="514"/>
      <c r="F375" s="509"/>
      <c r="G375" s="510"/>
      <c r="H375" s="506"/>
      <c r="I375" s="506"/>
      <c r="J375" s="506"/>
      <c r="K375" s="506"/>
      <c r="L375" s="506"/>
      <c r="M375" s="506"/>
      <c r="N375" s="506"/>
      <c r="O375" s="506"/>
      <c r="P375" s="506"/>
      <c r="Q375" s="506"/>
      <c r="R375" s="506"/>
      <c r="S375" s="506"/>
      <c r="T375" s="506"/>
      <c r="U375" s="506"/>
      <c r="V375" s="506"/>
      <c r="W375" s="506"/>
      <c r="X375" s="506"/>
      <c r="Y375" s="506"/>
    </row>
    <row r="376" spans="1:25" ht="13.5" customHeight="1" x14ac:dyDescent="0.25">
      <c r="A376" s="506" t="s">
        <v>91</v>
      </c>
      <c r="B376" s="542" t="s">
        <v>92</v>
      </c>
      <c r="C376" s="507">
        <v>300000</v>
      </c>
      <c r="D376" s="539"/>
      <c r="E376" s="514"/>
      <c r="F376" s="509"/>
      <c r="G376" s="510"/>
      <c r="H376" s="506"/>
      <c r="I376" s="506"/>
      <c r="J376" s="506"/>
      <c r="K376" s="506"/>
      <c r="L376" s="506"/>
      <c r="M376" s="506"/>
      <c r="N376" s="506"/>
      <c r="O376" s="506"/>
      <c r="P376" s="506"/>
      <c r="Q376" s="506"/>
      <c r="R376" s="506"/>
      <c r="S376" s="506"/>
      <c r="T376" s="506"/>
      <c r="U376" s="506"/>
      <c r="V376" s="506"/>
      <c r="W376" s="506"/>
      <c r="X376" s="506"/>
      <c r="Y376" s="506"/>
    </row>
    <row r="377" spans="1:25" ht="13.5" customHeight="1" thickBot="1" x14ac:dyDescent="0.3">
      <c r="A377" s="506"/>
      <c r="B377" s="507"/>
      <c r="C377" s="507"/>
      <c r="D377" s="539"/>
      <c r="E377" s="514"/>
      <c r="F377" s="509"/>
      <c r="G377" s="510"/>
      <c r="H377" s="506"/>
      <c r="I377" s="506"/>
      <c r="J377" s="506"/>
      <c r="K377" s="506"/>
      <c r="L377" s="506"/>
      <c r="M377" s="506"/>
      <c r="N377" s="506"/>
      <c r="O377" s="506"/>
      <c r="P377" s="506"/>
      <c r="Q377" s="506"/>
      <c r="R377" s="506"/>
      <c r="S377" s="506"/>
      <c r="T377" s="506"/>
      <c r="U377" s="506"/>
      <c r="V377" s="506"/>
      <c r="W377" s="506"/>
      <c r="X377" s="506"/>
      <c r="Y377" s="506"/>
    </row>
    <row r="378" spans="1:25" ht="13.5" customHeight="1" thickBot="1" x14ac:dyDescent="0.3">
      <c r="A378" s="1428" t="s">
        <v>93</v>
      </c>
      <c r="B378" s="1416"/>
      <c r="C378" s="546">
        <f>C379+C381+C383+C386+C388</f>
        <v>1070000</v>
      </c>
      <c r="D378" s="518"/>
      <c r="E378" s="514"/>
      <c r="F378" s="509"/>
      <c r="G378" s="510"/>
      <c r="H378" s="506"/>
      <c r="I378" s="506"/>
      <c r="J378" s="506"/>
      <c r="K378" s="506"/>
      <c r="L378" s="506"/>
      <c r="M378" s="506"/>
      <c r="N378" s="506"/>
      <c r="O378" s="506"/>
      <c r="P378" s="506"/>
      <c r="Q378" s="506"/>
      <c r="R378" s="506"/>
      <c r="S378" s="506"/>
      <c r="T378" s="506"/>
      <c r="U378" s="506"/>
      <c r="V378" s="506"/>
      <c r="W378" s="506"/>
      <c r="X378" s="506"/>
      <c r="Y378" s="506"/>
    </row>
    <row r="379" spans="1:25" ht="13.5" customHeight="1" x14ac:dyDescent="0.25">
      <c r="A379" s="499" t="s">
        <v>94</v>
      </c>
      <c r="B379" s="499" t="s">
        <v>95</v>
      </c>
      <c r="C379" s="536">
        <f>SUM(C380)</f>
        <v>200000</v>
      </c>
      <c r="D379" s="620"/>
      <c r="E379" s="620"/>
      <c r="F379" s="509"/>
      <c r="G379" s="510"/>
      <c r="H379" s="506"/>
      <c r="I379" s="506"/>
      <c r="J379" s="506"/>
      <c r="K379" s="506"/>
      <c r="L379" s="506"/>
      <c r="M379" s="506"/>
      <c r="N379" s="506"/>
      <c r="O379" s="506"/>
      <c r="P379" s="506"/>
      <c r="Q379" s="506"/>
      <c r="R379" s="506"/>
      <c r="S379" s="506"/>
      <c r="T379" s="506"/>
      <c r="U379" s="506"/>
      <c r="V379" s="506"/>
      <c r="W379" s="506"/>
      <c r="X379" s="506"/>
      <c r="Y379" s="506"/>
    </row>
    <row r="380" spans="1:25" ht="13.5" customHeight="1" x14ac:dyDescent="0.25">
      <c r="A380" s="506" t="s">
        <v>98</v>
      </c>
      <c r="B380" s="506" t="s">
        <v>99</v>
      </c>
      <c r="C380" s="507">
        <v>200000</v>
      </c>
      <c r="D380" s="532"/>
      <c r="E380" s="532"/>
      <c r="F380" s="509"/>
      <c r="G380" s="510"/>
      <c r="H380" s="506"/>
      <c r="I380" s="506"/>
      <c r="J380" s="506"/>
      <c r="K380" s="506"/>
      <c r="L380" s="506"/>
      <c r="M380" s="506"/>
      <c r="N380" s="506"/>
      <c r="O380" s="506"/>
      <c r="P380" s="506"/>
      <c r="Q380" s="506"/>
      <c r="R380" s="506"/>
      <c r="S380" s="506"/>
      <c r="T380" s="506"/>
      <c r="U380" s="506"/>
      <c r="V380" s="506"/>
      <c r="W380" s="506"/>
      <c r="X380" s="506"/>
      <c r="Y380" s="506"/>
    </row>
    <row r="381" spans="1:25" ht="13.5" customHeight="1" x14ac:dyDescent="0.25">
      <c r="A381" s="499" t="s">
        <v>106</v>
      </c>
      <c r="B381" s="499" t="s">
        <v>107</v>
      </c>
      <c r="C381" s="531">
        <f>SUM(C382)</f>
        <v>180000</v>
      </c>
      <c r="D381" s="532"/>
      <c r="E381" s="532"/>
      <c r="F381" s="509"/>
      <c r="G381" s="510"/>
      <c r="H381" s="506"/>
      <c r="I381" s="506"/>
      <c r="J381" s="506"/>
      <c r="K381" s="506"/>
      <c r="L381" s="506"/>
      <c r="M381" s="506"/>
      <c r="N381" s="506"/>
      <c r="O381" s="506"/>
      <c r="P381" s="506"/>
      <c r="Q381" s="506"/>
      <c r="R381" s="506"/>
      <c r="S381" s="506"/>
      <c r="T381" s="506"/>
      <c r="U381" s="506"/>
      <c r="V381" s="506"/>
      <c r="W381" s="506"/>
      <c r="X381" s="506"/>
      <c r="Y381" s="506"/>
    </row>
    <row r="382" spans="1:25" ht="13.5" customHeight="1" x14ac:dyDescent="0.25">
      <c r="A382" s="506" t="s">
        <v>238</v>
      </c>
      <c r="B382" s="507" t="s">
        <v>111</v>
      </c>
      <c r="C382" s="507">
        <v>180000</v>
      </c>
      <c r="D382" s="532"/>
      <c r="E382" s="532"/>
      <c r="F382" s="509"/>
      <c r="G382" s="510"/>
      <c r="H382" s="506"/>
      <c r="I382" s="506"/>
      <c r="J382" s="506"/>
      <c r="K382" s="506"/>
      <c r="L382" s="506"/>
      <c r="M382" s="506"/>
      <c r="N382" s="506"/>
      <c r="O382" s="506"/>
      <c r="P382" s="506"/>
      <c r="Q382" s="506"/>
      <c r="R382" s="506"/>
      <c r="S382" s="506"/>
      <c r="T382" s="506"/>
      <c r="U382" s="506"/>
      <c r="V382" s="506"/>
      <c r="W382" s="506"/>
      <c r="X382" s="506"/>
      <c r="Y382" s="506"/>
    </row>
    <row r="383" spans="1:25" ht="13.5" customHeight="1" x14ac:dyDescent="0.25">
      <c r="A383" s="499" t="s">
        <v>112</v>
      </c>
      <c r="B383" s="531" t="s">
        <v>113</v>
      </c>
      <c r="C383" s="531">
        <f>SUM(C384:C385)</f>
        <v>30000</v>
      </c>
      <c r="D383" s="532"/>
      <c r="E383" s="532"/>
      <c r="F383" s="509"/>
      <c r="G383" s="510"/>
      <c r="H383" s="506"/>
      <c r="I383" s="506"/>
      <c r="J383" s="506"/>
      <c r="K383" s="506"/>
      <c r="L383" s="506"/>
      <c r="M383" s="506"/>
      <c r="N383" s="506"/>
      <c r="O383" s="506"/>
      <c r="P383" s="506"/>
      <c r="Q383" s="506"/>
      <c r="R383" s="506"/>
      <c r="S383" s="506"/>
      <c r="T383" s="506"/>
      <c r="U383" s="506"/>
      <c r="V383" s="506"/>
      <c r="W383" s="506"/>
      <c r="X383" s="506"/>
      <c r="Y383" s="506"/>
    </row>
    <row r="384" spans="1:25" ht="13.5" customHeight="1" x14ac:dyDescent="0.25">
      <c r="A384" s="506" t="s">
        <v>114</v>
      </c>
      <c r="B384" s="506" t="s">
        <v>115</v>
      </c>
      <c r="C384" s="507">
        <v>15000</v>
      </c>
      <c r="D384" s="506"/>
      <c r="E384" s="506"/>
      <c r="F384" s="509"/>
      <c r="G384" s="510"/>
      <c r="H384" s="506"/>
      <c r="I384" s="506"/>
      <c r="J384" s="506"/>
      <c r="K384" s="506"/>
      <c r="L384" s="506"/>
      <c r="M384" s="506"/>
      <c r="N384" s="506"/>
      <c r="O384" s="506"/>
      <c r="P384" s="506"/>
      <c r="Q384" s="506"/>
      <c r="R384" s="506"/>
      <c r="S384" s="506"/>
      <c r="T384" s="506"/>
      <c r="U384" s="506"/>
      <c r="V384" s="506"/>
      <c r="W384" s="506"/>
      <c r="X384" s="506"/>
      <c r="Y384" s="506"/>
    </row>
    <row r="385" spans="1:25" ht="13.5" customHeight="1" x14ac:dyDescent="0.25">
      <c r="A385" s="506" t="s">
        <v>277</v>
      </c>
      <c r="B385" s="507" t="s">
        <v>278</v>
      </c>
      <c r="C385" s="507">
        <v>15000</v>
      </c>
      <c r="D385" s="506"/>
      <c r="E385" s="506"/>
      <c r="F385" s="509"/>
      <c r="G385" s="510"/>
      <c r="H385" s="506"/>
      <c r="I385" s="506"/>
      <c r="J385" s="506"/>
      <c r="K385" s="506"/>
      <c r="L385" s="506"/>
      <c r="M385" s="506"/>
      <c r="N385" s="506"/>
      <c r="O385" s="506"/>
      <c r="P385" s="506"/>
      <c r="Q385" s="506"/>
      <c r="R385" s="506"/>
      <c r="S385" s="506"/>
      <c r="T385" s="506"/>
      <c r="U385" s="506"/>
      <c r="V385" s="506"/>
      <c r="W385" s="506"/>
      <c r="X385" s="506"/>
      <c r="Y385" s="506"/>
    </row>
    <row r="386" spans="1:25" ht="13.5" customHeight="1" x14ac:dyDescent="0.25">
      <c r="A386" s="499" t="s">
        <v>279</v>
      </c>
      <c r="B386" s="531" t="s">
        <v>117</v>
      </c>
      <c r="C386" s="531">
        <f>SUM(C387)</f>
        <v>140000</v>
      </c>
      <c r="D386" s="506"/>
      <c r="E386" s="506"/>
      <c r="F386" s="509"/>
      <c r="G386" s="510"/>
      <c r="H386" s="506"/>
      <c r="I386" s="506"/>
      <c r="J386" s="506"/>
      <c r="K386" s="506"/>
      <c r="L386" s="506"/>
      <c r="M386" s="506"/>
      <c r="N386" s="506"/>
      <c r="O386" s="506"/>
      <c r="P386" s="506"/>
      <c r="Q386" s="506"/>
      <c r="R386" s="506"/>
      <c r="S386" s="506"/>
      <c r="T386" s="506"/>
      <c r="U386" s="506"/>
      <c r="V386" s="506"/>
      <c r="W386" s="506"/>
      <c r="X386" s="506"/>
      <c r="Y386" s="506"/>
    </row>
    <row r="387" spans="1:25" ht="13.5" customHeight="1" x14ac:dyDescent="0.25">
      <c r="A387" s="506" t="s">
        <v>118</v>
      </c>
      <c r="B387" s="506" t="s">
        <v>117</v>
      </c>
      <c r="C387" s="507">
        <v>140000</v>
      </c>
      <c r="D387" s="532"/>
      <c r="E387" s="532"/>
      <c r="F387" s="509"/>
      <c r="G387" s="510"/>
      <c r="H387" s="506"/>
      <c r="I387" s="506"/>
      <c r="J387" s="506"/>
      <c r="K387" s="506"/>
      <c r="L387" s="506"/>
      <c r="M387" s="506"/>
      <c r="N387" s="506"/>
      <c r="O387" s="506"/>
      <c r="P387" s="506"/>
      <c r="Q387" s="506"/>
      <c r="R387" s="506"/>
      <c r="S387" s="506"/>
      <c r="T387" s="506"/>
      <c r="U387" s="506"/>
      <c r="V387" s="506"/>
      <c r="W387" s="506"/>
      <c r="X387" s="506"/>
      <c r="Y387" s="506"/>
    </row>
    <row r="388" spans="1:25" ht="13.5" customHeight="1" x14ac:dyDescent="0.25">
      <c r="A388" s="499" t="s">
        <v>119</v>
      </c>
      <c r="B388" s="531" t="s">
        <v>122</v>
      </c>
      <c r="C388" s="531">
        <f>SUM(C389:C392)</f>
        <v>520000</v>
      </c>
      <c r="D388" s="532"/>
      <c r="E388" s="532"/>
      <c r="F388" s="509"/>
      <c r="G388" s="510"/>
      <c r="H388" s="506"/>
      <c r="I388" s="506"/>
      <c r="J388" s="506"/>
      <c r="K388" s="506"/>
      <c r="L388" s="506"/>
      <c r="M388" s="506"/>
      <c r="N388" s="506"/>
      <c r="O388" s="506"/>
      <c r="P388" s="506"/>
      <c r="Q388" s="506"/>
      <c r="R388" s="506"/>
      <c r="S388" s="506"/>
      <c r="T388" s="506"/>
      <c r="U388" s="506"/>
      <c r="V388" s="506"/>
      <c r="W388" s="506"/>
      <c r="X388" s="506"/>
      <c r="Y388" s="506"/>
    </row>
    <row r="389" spans="1:25" ht="13.5" customHeight="1" x14ac:dyDescent="0.25">
      <c r="A389" s="506" t="s">
        <v>163</v>
      </c>
      <c r="B389" s="507" t="s">
        <v>122</v>
      </c>
      <c r="C389" s="507">
        <v>200000</v>
      </c>
      <c r="D389" s="506"/>
      <c r="E389" s="506"/>
      <c r="F389" s="509"/>
      <c r="G389" s="510"/>
      <c r="H389" s="506"/>
      <c r="I389" s="506"/>
      <c r="J389" s="506"/>
      <c r="K389" s="506"/>
      <c r="L389" s="506"/>
      <c r="M389" s="506"/>
      <c r="N389" s="506"/>
      <c r="O389" s="506"/>
      <c r="P389" s="506"/>
      <c r="Q389" s="506"/>
      <c r="R389" s="506"/>
      <c r="S389" s="506"/>
      <c r="T389" s="506"/>
      <c r="U389" s="506"/>
      <c r="V389" s="506"/>
      <c r="W389" s="506"/>
      <c r="X389" s="506"/>
      <c r="Y389" s="506"/>
    </row>
    <row r="390" spans="1:25" ht="13.5" customHeight="1" x14ac:dyDescent="0.25">
      <c r="A390" s="506" t="s">
        <v>123</v>
      </c>
      <c r="B390" s="507" t="s">
        <v>124</v>
      </c>
      <c r="C390" s="507">
        <v>20000</v>
      </c>
      <c r="D390" s="506"/>
      <c r="E390" s="506"/>
      <c r="F390" s="509"/>
      <c r="G390" s="510"/>
      <c r="H390" s="506"/>
      <c r="I390" s="506"/>
      <c r="J390" s="506"/>
      <c r="K390" s="506"/>
      <c r="L390" s="506"/>
      <c r="M390" s="506"/>
      <c r="N390" s="506"/>
      <c r="O390" s="506"/>
      <c r="P390" s="506"/>
      <c r="Q390" s="506"/>
      <c r="R390" s="506"/>
      <c r="S390" s="506"/>
      <c r="T390" s="506"/>
      <c r="U390" s="506"/>
      <c r="V390" s="506"/>
      <c r="W390" s="506"/>
      <c r="X390" s="506"/>
      <c r="Y390" s="506"/>
    </row>
    <row r="391" spans="1:25" ht="13.5" customHeight="1" x14ac:dyDescent="0.25">
      <c r="A391" s="506" t="s">
        <v>125</v>
      </c>
      <c r="B391" s="506" t="s">
        <v>166</v>
      </c>
      <c r="C391" s="507">
        <v>100000</v>
      </c>
      <c r="D391" s="515"/>
      <c r="E391" s="515"/>
      <c r="F391" s="509"/>
      <c r="G391" s="510"/>
      <c r="H391" s="506"/>
      <c r="I391" s="506"/>
      <c r="J391" s="506"/>
      <c r="K391" s="506"/>
      <c r="L391" s="506"/>
      <c r="M391" s="506"/>
      <c r="N391" s="506"/>
      <c r="O391" s="506"/>
      <c r="P391" s="506"/>
      <c r="Q391" s="506"/>
      <c r="R391" s="506"/>
      <c r="S391" s="506"/>
      <c r="T391" s="506"/>
      <c r="U391" s="506"/>
      <c r="V391" s="506"/>
      <c r="W391" s="506"/>
      <c r="X391" s="506"/>
      <c r="Y391" s="506"/>
    </row>
    <row r="392" spans="1:25" ht="13.5" customHeight="1" x14ac:dyDescent="0.25">
      <c r="A392" s="506" t="s">
        <v>127</v>
      </c>
      <c r="B392" s="507" t="s">
        <v>120</v>
      </c>
      <c r="C392" s="508">
        <v>200000</v>
      </c>
      <c r="D392" s="532"/>
      <c r="E392" s="619"/>
      <c r="F392" s="509"/>
      <c r="G392" s="510"/>
      <c r="H392" s="506"/>
      <c r="I392" s="506"/>
      <c r="J392" s="506"/>
      <c r="K392" s="506"/>
      <c r="L392" s="506"/>
      <c r="M392" s="506"/>
      <c r="N392" s="506"/>
      <c r="O392" s="506"/>
      <c r="P392" s="506"/>
      <c r="Q392" s="506"/>
      <c r="R392" s="506"/>
      <c r="S392" s="506"/>
      <c r="T392" s="506"/>
      <c r="U392" s="506"/>
      <c r="V392" s="506"/>
      <c r="W392" s="506"/>
      <c r="X392" s="506"/>
      <c r="Y392" s="506"/>
    </row>
    <row r="393" spans="1:25" ht="13.5" customHeight="1" thickBot="1" x14ac:dyDescent="0.3">
      <c r="A393" s="506"/>
      <c r="B393" s="506"/>
      <c r="C393" s="588"/>
      <c r="D393" s="514"/>
      <c r="E393" s="619"/>
      <c r="F393" s="509"/>
      <c r="G393" s="510"/>
      <c r="H393" s="506"/>
      <c r="I393" s="506"/>
      <c r="J393" s="506"/>
      <c r="K393" s="506"/>
      <c r="L393" s="506"/>
      <c r="M393" s="506"/>
      <c r="N393" s="506"/>
      <c r="O393" s="506"/>
      <c r="P393" s="506"/>
      <c r="Q393" s="506"/>
      <c r="R393" s="506"/>
      <c r="S393" s="506"/>
      <c r="T393" s="506"/>
      <c r="U393" s="506"/>
      <c r="V393" s="506"/>
      <c r="W393" s="506"/>
      <c r="X393" s="506"/>
      <c r="Y393" s="506"/>
    </row>
    <row r="394" spans="1:25" ht="13.5" customHeight="1" thickBot="1" x14ac:dyDescent="0.3">
      <c r="A394" s="1446" t="s">
        <v>128</v>
      </c>
      <c r="B394" s="1416"/>
      <c r="C394" s="551">
        <f>C395</f>
        <v>320000</v>
      </c>
      <c r="D394" s="540"/>
      <c r="E394" s="540"/>
      <c r="F394" s="509"/>
      <c r="G394" s="510"/>
      <c r="H394" s="506"/>
      <c r="I394" s="506"/>
      <c r="J394" s="506"/>
      <c r="K394" s="506"/>
      <c r="L394" s="506"/>
      <c r="M394" s="506"/>
      <c r="N394" s="506"/>
      <c r="O394" s="506"/>
      <c r="P394" s="506"/>
      <c r="Q394" s="506"/>
      <c r="R394" s="506"/>
      <c r="S394" s="506"/>
      <c r="T394" s="506"/>
      <c r="U394" s="506"/>
      <c r="V394" s="506"/>
      <c r="W394" s="506"/>
      <c r="X394" s="506"/>
      <c r="Y394" s="506"/>
    </row>
    <row r="395" spans="1:25" ht="13.5" customHeight="1" x14ac:dyDescent="0.25">
      <c r="A395" s="499" t="s">
        <v>129</v>
      </c>
      <c r="B395" s="530" t="s">
        <v>130</v>
      </c>
      <c r="C395" s="536">
        <f>SUM(C396:C398)</f>
        <v>320000</v>
      </c>
      <c r="D395" s="550"/>
      <c r="E395" s="537"/>
      <c r="F395" s="509"/>
      <c r="G395" s="510"/>
      <c r="H395" s="506"/>
      <c r="I395" s="506"/>
      <c r="J395" s="506"/>
      <c r="K395" s="506"/>
      <c r="L395" s="506"/>
      <c r="M395" s="506"/>
      <c r="N395" s="506"/>
      <c r="O395" s="506"/>
      <c r="P395" s="506"/>
      <c r="Q395" s="506"/>
      <c r="R395" s="506"/>
      <c r="S395" s="506"/>
      <c r="T395" s="506"/>
      <c r="U395" s="506"/>
      <c r="V395" s="506"/>
      <c r="W395" s="506"/>
      <c r="X395" s="506"/>
      <c r="Y395" s="506"/>
    </row>
    <row r="396" spans="1:25" ht="13.5" customHeight="1" x14ac:dyDescent="0.25">
      <c r="A396" s="506" t="s">
        <v>514</v>
      </c>
      <c r="B396" s="506" t="s">
        <v>515</v>
      </c>
      <c r="C396" s="507">
        <v>200000</v>
      </c>
      <c r="D396" s="552"/>
      <c r="E396" s="507"/>
      <c r="F396" s="509"/>
      <c r="G396" s="510"/>
      <c r="H396" s="506"/>
      <c r="I396" s="506"/>
      <c r="J396" s="506"/>
      <c r="K396" s="506"/>
      <c r="L396" s="506"/>
      <c r="M396" s="506"/>
      <c r="N396" s="506"/>
      <c r="O396" s="506"/>
      <c r="P396" s="506"/>
      <c r="Q396" s="506"/>
      <c r="R396" s="506"/>
      <c r="S396" s="506"/>
      <c r="T396" s="506"/>
      <c r="U396" s="506"/>
      <c r="V396" s="506"/>
      <c r="W396" s="506"/>
      <c r="X396" s="506"/>
      <c r="Y396" s="506"/>
    </row>
    <row r="397" spans="1:25" ht="13.5" customHeight="1" x14ac:dyDescent="0.25">
      <c r="A397" s="506" t="s">
        <v>389</v>
      </c>
      <c r="B397" s="542" t="s">
        <v>390</v>
      </c>
      <c r="C397" s="507">
        <v>50000</v>
      </c>
      <c r="D397" s="552"/>
      <c r="E397" s="507"/>
      <c r="F397" s="509"/>
      <c r="G397" s="510"/>
      <c r="H397" s="506"/>
      <c r="I397" s="506"/>
      <c r="J397" s="506"/>
      <c r="K397" s="506"/>
      <c r="L397" s="506"/>
      <c r="M397" s="506"/>
      <c r="N397" s="506"/>
      <c r="O397" s="506"/>
      <c r="P397" s="506"/>
      <c r="Q397" s="506"/>
      <c r="R397" s="506"/>
      <c r="S397" s="506"/>
      <c r="T397" s="506"/>
      <c r="U397" s="506"/>
      <c r="V397" s="506"/>
      <c r="W397" s="506"/>
      <c r="X397" s="506"/>
      <c r="Y397" s="506"/>
    </row>
    <row r="398" spans="1:25" ht="13.5" customHeight="1" x14ac:dyDescent="0.25">
      <c r="A398" s="506" t="s">
        <v>133</v>
      </c>
      <c r="B398" s="507" t="s">
        <v>134</v>
      </c>
      <c r="C398" s="507">
        <v>70000</v>
      </c>
      <c r="D398" s="554"/>
      <c r="E398" s="540"/>
      <c r="F398" s="509"/>
      <c r="G398" s="510"/>
      <c r="H398" s="506"/>
      <c r="I398" s="506"/>
      <c r="J398" s="506"/>
      <c r="K398" s="506"/>
      <c r="L398" s="506"/>
      <c r="M398" s="506"/>
      <c r="N398" s="506"/>
      <c r="O398" s="506"/>
      <c r="P398" s="506"/>
      <c r="Q398" s="506"/>
      <c r="R398" s="506"/>
      <c r="S398" s="506"/>
      <c r="T398" s="506"/>
      <c r="U398" s="506"/>
      <c r="V398" s="506"/>
      <c r="W398" s="506"/>
      <c r="X398" s="506"/>
      <c r="Y398" s="506"/>
    </row>
    <row r="399" spans="1:25" ht="13.5" customHeight="1" thickBot="1" x14ac:dyDescent="0.3">
      <c r="A399" s="506"/>
      <c r="B399" s="507"/>
      <c r="C399" s="507"/>
      <c r="D399" s="554"/>
      <c r="E399" s="540"/>
      <c r="F399" s="509"/>
      <c r="G399" s="510"/>
      <c r="H399" s="506"/>
      <c r="I399" s="506"/>
      <c r="J399" s="506"/>
      <c r="K399" s="506"/>
      <c r="L399" s="506"/>
      <c r="M399" s="506"/>
      <c r="N399" s="506"/>
      <c r="O399" s="506"/>
      <c r="P399" s="506"/>
      <c r="Q399" s="506"/>
      <c r="R399" s="506"/>
      <c r="S399" s="506"/>
      <c r="T399" s="506"/>
      <c r="U399" s="506"/>
      <c r="V399" s="506"/>
      <c r="W399" s="506"/>
      <c r="X399" s="506"/>
      <c r="Y399" s="506"/>
    </row>
    <row r="400" spans="1:25" ht="13.5" customHeight="1" thickBot="1" x14ac:dyDescent="0.3">
      <c r="A400" s="1436" t="s">
        <v>135</v>
      </c>
      <c r="B400" s="1416"/>
      <c r="C400" s="556">
        <f>+C401+C403</f>
        <v>66000</v>
      </c>
      <c r="D400" s="514"/>
      <c r="E400" s="619"/>
      <c r="F400" s="509"/>
      <c r="G400" s="510"/>
      <c r="H400" s="506"/>
      <c r="I400" s="506"/>
      <c r="J400" s="506"/>
      <c r="K400" s="506"/>
      <c r="L400" s="506"/>
      <c r="M400" s="506"/>
      <c r="N400" s="506"/>
      <c r="O400" s="506"/>
      <c r="P400" s="506"/>
      <c r="Q400" s="506"/>
      <c r="R400" s="506"/>
      <c r="S400" s="506"/>
      <c r="T400" s="506"/>
      <c r="U400" s="506"/>
      <c r="V400" s="506"/>
      <c r="W400" s="506"/>
      <c r="X400" s="506"/>
      <c r="Y400" s="506"/>
    </row>
    <row r="401" spans="1:25" ht="13.5" customHeight="1" x14ac:dyDescent="0.25">
      <c r="A401" s="499" t="s">
        <v>136</v>
      </c>
      <c r="B401" s="499" t="s">
        <v>137</v>
      </c>
      <c r="C401" s="531">
        <f>SUM(C402)</f>
        <v>26000</v>
      </c>
      <c r="D401" s="507"/>
      <c r="E401" s="533"/>
      <c r="F401" s="509"/>
      <c r="G401" s="510"/>
      <c r="H401" s="506"/>
      <c r="I401" s="506"/>
      <c r="J401" s="506"/>
      <c r="K401" s="506"/>
      <c r="L401" s="506"/>
      <c r="M401" s="506"/>
      <c r="N401" s="506"/>
      <c r="O401" s="506"/>
      <c r="P401" s="506"/>
      <c r="Q401" s="506"/>
      <c r="R401" s="506"/>
      <c r="S401" s="506"/>
      <c r="T401" s="506"/>
      <c r="U401" s="506"/>
      <c r="V401" s="506"/>
      <c r="W401" s="506"/>
      <c r="X401" s="506"/>
      <c r="Y401" s="506"/>
    </row>
    <row r="402" spans="1:25" ht="13.5" customHeight="1" x14ac:dyDescent="0.25">
      <c r="A402" s="506" t="s">
        <v>138</v>
      </c>
      <c r="B402" s="506" t="s">
        <v>139</v>
      </c>
      <c r="C402" s="507">
        <v>26000</v>
      </c>
      <c r="D402" s="507"/>
      <c r="E402" s="533"/>
      <c r="F402" s="509"/>
      <c r="G402" s="510"/>
      <c r="H402" s="506"/>
      <c r="I402" s="506"/>
      <c r="J402" s="506"/>
      <c r="K402" s="506"/>
      <c r="L402" s="506"/>
      <c r="M402" s="506"/>
      <c r="N402" s="506"/>
      <c r="O402" s="506"/>
      <c r="P402" s="506"/>
      <c r="Q402" s="506"/>
      <c r="R402" s="506"/>
      <c r="S402" s="506"/>
      <c r="T402" s="506"/>
      <c r="U402" s="506"/>
      <c r="V402" s="506"/>
      <c r="W402" s="506"/>
      <c r="X402" s="506"/>
      <c r="Y402" s="506"/>
    </row>
    <row r="403" spans="1:25" ht="13.5" customHeight="1" x14ac:dyDescent="0.25">
      <c r="A403" s="499" t="s">
        <v>144</v>
      </c>
      <c r="B403" s="531" t="s">
        <v>318</v>
      </c>
      <c r="C403" s="531">
        <f>SUM(C404)</f>
        <v>40000</v>
      </c>
      <c r="D403" s="507"/>
      <c r="E403" s="533"/>
      <c r="F403" s="509"/>
      <c r="G403" s="510"/>
      <c r="H403" s="506"/>
      <c r="I403" s="506"/>
      <c r="J403" s="506"/>
      <c r="K403" s="506"/>
      <c r="L403" s="506"/>
      <c r="M403" s="506"/>
      <c r="N403" s="506"/>
      <c r="O403" s="506"/>
      <c r="P403" s="506"/>
      <c r="Q403" s="506"/>
      <c r="R403" s="506"/>
      <c r="S403" s="506"/>
      <c r="T403" s="506"/>
      <c r="U403" s="506"/>
      <c r="V403" s="506"/>
      <c r="W403" s="506"/>
      <c r="X403" s="506"/>
      <c r="Y403" s="506"/>
    </row>
    <row r="404" spans="1:25" ht="13.5" customHeight="1" x14ac:dyDescent="0.25">
      <c r="A404" s="506" t="s">
        <v>146</v>
      </c>
      <c r="B404" s="507" t="s">
        <v>147</v>
      </c>
      <c r="C404" s="507">
        <v>40000</v>
      </c>
      <c r="D404" s="514"/>
      <c r="E404" s="545"/>
      <c r="F404" s="509"/>
      <c r="G404" s="510"/>
      <c r="H404" s="506"/>
      <c r="I404" s="506"/>
      <c r="J404" s="506"/>
      <c r="K404" s="506"/>
      <c r="L404" s="506"/>
      <c r="M404" s="506"/>
      <c r="N404" s="506"/>
      <c r="O404" s="506"/>
      <c r="P404" s="506"/>
      <c r="Q404" s="506"/>
      <c r="R404" s="506"/>
      <c r="S404" s="506"/>
      <c r="T404" s="506"/>
      <c r="U404" s="506"/>
      <c r="V404" s="506"/>
      <c r="W404" s="506"/>
      <c r="X404" s="506"/>
      <c r="Y404" s="506"/>
    </row>
    <row r="405" spans="1:25" ht="13.5" customHeight="1" thickBot="1" x14ac:dyDescent="0.3">
      <c r="A405" s="506"/>
      <c r="B405" s="506"/>
      <c r="C405" s="507"/>
      <c r="D405" s="508"/>
      <c r="E405" s="507"/>
      <c r="F405" s="509"/>
      <c r="G405" s="510"/>
      <c r="H405" s="506"/>
      <c r="I405" s="506"/>
      <c r="J405" s="506"/>
      <c r="K405" s="506"/>
      <c r="L405" s="506"/>
      <c r="M405" s="506"/>
      <c r="N405" s="506"/>
      <c r="O405" s="506"/>
      <c r="P405" s="506"/>
      <c r="Q405" s="506"/>
      <c r="R405" s="506"/>
      <c r="S405" s="506"/>
      <c r="T405" s="506"/>
      <c r="U405" s="506"/>
      <c r="V405" s="506"/>
      <c r="W405" s="506"/>
      <c r="X405" s="506"/>
      <c r="Y405" s="506"/>
    </row>
    <row r="406" spans="1:25" ht="13.5" customHeight="1" x14ac:dyDescent="0.25">
      <c r="A406" s="1459" t="s">
        <v>516</v>
      </c>
      <c r="B406" s="1429"/>
      <c r="C406" s="612" t="s">
        <v>509</v>
      </c>
      <c r="D406" s="613" t="s">
        <v>517</v>
      </c>
      <c r="E406" s="621"/>
      <c r="F406" s="509"/>
      <c r="G406" s="510"/>
      <c r="H406" s="506"/>
      <c r="I406" s="506"/>
      <c r="J406" s="506"/>
      <c r="K406" s="506"/>
      <c r="L406" s="506"/>
      <c r="M406" s="506"/>
      <c r="N406" s="506"/>
      <c r="O406" s="506"/>
      <c r="P406" s="506"/>
      <c r="Q406" s="506"/>
      <c r="R406" s="506"/>
      <c r="S406" s="506"/>
      <c r="T406" s="506"/>
      <c r="U406" s="506"/>
      <c r="V406" s="506"/>
      <c r="W406" s="506"/>
      <c r="X406" s="506"/>
      <c r="Y406" s="506"/>
    </row>
    <row r="407" spans="1:25" ht="13.5" customHeight="1" thickBot="1" x14ac:dyDescent="0.3">
      <c r="A407" s="1430"/>
      <c r="B407" s="1431"/>
      <c r="C407" s="615"/>
      <c r="D407" s="616"/>
      <c r="E407" s="622"/>
      <c r="F407" s="509"/>
      <c r="G407" s="510"/>
      <c r="H407" s="506"/>
      <c r="I407" s="506"/>
      <c r="J407" s="506"/>
      <c r="K407" s="506"/>
      <c r="L407" s="506"/>
      <c r="M407" s="506"/>
      <c r="N407" s="506"/>
      <c r="O407" s="506"/>
      <c r="P407" s="506"/>
      <c r="Q407" s="506"/>
      <c r="R407" s="506"/>
      <c r="S407" s="506"/>
      <c r="T407" s="506"/>
      <c r="U407" s="506"/>
      <c r="V407" s="506"/>
      <c r="W407" s="506"/>
      <c r="X407" s="506"/>
      <c r="Y407" s="506"/>
    </row>
    <row r="408" spans="1:25" ht="13.5" customHeight="1" x14ac:dyDescent="0.25">
      <c r="A408" s="1439" t="s">
        <v>1048</v>
      </c>
      <c r="B408" s="1429"/>
      <c r="C408" s="1429"/>
      <c r="D408" s="1421"/>
      <c r="E408" s="618"/>
      <c r="F408" s="509"/>
      <c r="G408" s="510"/>
      <c r="H408" s="506"/>
      <c r="I408" s="506"/>
      <c r="J408" s="506"/>
      <c r="K408" s="506"/>
      <c r="L408" s="506"/>
      <c r="M408" s="506"/>
      <c r="N408" s="506"/>
      <c r="O408" s="506"/>
      <c r="P408" s="506"/>
      <c r="Q408" s="506"/>
      <c r="R408" s="506"/>
      <c r="S408" s="506"/>
      <c r="T408" s="506"/>
      <c r="U408" s="506"/>
      <c r="V408" s="506"/>
      <c r="W408" s="506"/>
      <c r="X408" s="506"/>
      <c r="Y408" s="506"/>
    </row>
    <row r="409" spans="1:25" ht="13.5" customHeight="1" x14ac:dyDescent="0.25">
      <c r="A409" s="1422"/>
      <c r="B409" s="1435"/>
      <c r="C409" s="1435"/>
      <c r="D409" s="1423"/>
      <c r="E409" s="618"/>
      <c r="F409" s="509"/>
      <c r="G409" s="510"/>
      <c r="H409" s="506"/>
      <c r="I409" s="506"/>
      <c r="J409" s="506"/>
      <c r="K409" s="506"/>
      <c r="L409" s="506"/>
      <c r="M409" s="506"/>
      <c r="N409" s="506"/>
      <c r="O409" s="506"/>
      <c r="P409" s="506"/>
      <c r="Q409" s="506"/>
      <c r="R409" s="506"/>
      <c r="S409" s="506"/>
      <c r="T409" s="506"/>
      <c r="U409" s="506"/>
      <c r="V409" s="506"/>
      <c r="W409" s="506"/>
      <c r="X409" s="506"/>
      <c r="Y409" s="506"/>
    </row>
    <row r="410" spans="1:25" ht="13.5" customHeight="1" x14ac:dyDescent="0.25">
      <c r="A410" s="1422"/>
      <c r="B410" s="1435"/>
      <c r="C410" s="1435"/>
      <c r="D410" s="1423"/>
      <c r="E410" s="618"/>
      <c r="F410" s="509"/>
      <c r="G410" s="510"/>
      <c r="H410" s="506"/>
      <c r="I410" s="506"/>
      <c r="J410" s="506"/>
      <c r="K410" s="506"/>
      <c r="L410" s="506"/>
      <c r="M410" s="506"/>
      <c r="N410" s="506"/>
      <c r="O410" s="506"/>
      <c r="P410" s="506"/>
      <c r="Q410" s="506"/>
      <c r="R410" s="506"/>
      <c r="S410" s="506"/>
      <c r="T410" s="506"/>
      <c r="U410" s="506"/>
      <c r="V410" s="506"/>
      <c r="W410" s="506"/>
      <c r="X410" s="506"/>
      <c r="Y410" s="506"/>
    </row>
    <row r="411" spans="1:25" s="1124" customFormat="1" ht="13.5" customHeight="1" x14ac:dyDescent="0.25">
      <c r="A411" s="1422"/>
      <c r="B411" s="1435"/>
      <c r="C411" s="1435"/>
      <c r="D411" s="1423"/>
      <c r="E411" s="618"/>
      <c r="F411" s="509"/>
      <c r="G411" s="510"/>
      <c r="H411" s="506"/>
      <c r="I411" s="506"/>
      <c r="J411" s="506"/>
      <c r="K411" s="506"/>
      <c r="L411" s="506"/>
      <c r="M411" s="506"/>
      <c r="N411" s="506"/>
      <c r="O411" s="506"/>
      <c r="P411" s="506"/>
      <c r="Q411" s="506"/>
      <c r="R411" s="506"/>
      <c r="S411" s="506"/>
      <c r="T411" s="506"/>
      <c r="U411" s="506"/>
      <c r="V411" s="506"/>
      <c r="W411" s="506"/>
      <c r="X411" s="506"/>
      <c r="Y411" s="506"/>
    </row>
    <row r="412" spans="1:25" s="1124" customFormat="1" ht="13.5" customHeight="1" x14ac:dyDescent="0.25">
      <c r="A412" s="1422"/>
      <c r="B412" s="1435"/>
      <c r="C412" s="1435"/>
      <c r="D412" s="1423"/>
      <c r="E412" s="618"/>
      <c r="F412" s="509"/>
      <c r="G412" s="510"/>
      <c r="H412" s="506"/>
      <c r="I412" s="506"/>
      <c r="J412" s="506"/>
      <c r="K412" s="506"/>
      <c r="L412" s="506"/>
      <c r="M412" s="506"/>
      <c r="N412" s="506"/>
      <c r="O412" s="506"/>
      <c r="P412" s="506"/>
      <c r="Q412" s="506"/>
      <c r="R412" s="506"/>
      <c r="S412" s="506"/>
      <c r="T412" s="506"/>
      <c r="U412" s="506"/>
      <c r="V412" s="506"/>
      <c r="W412" s="506"/>
      <c r="X412" s="506"/>
      <c r="Y412" s="506"/>
    </row>
    <row r="413" spans="1:25" s="1124" customFormat="1" ht="13.5" customHeight="1" x14ac:dyDescent="0.25">
      <c r="A413" s="1422"/>
      <c r="B413" s="1435"/>
      <c r="C413" s="1435"/>
      <c r="D413" s="1423"/>
      <c r="E413" s="618"/>
      <c r="F413" s="509"/>
      <c r="G413" s="510"/>
      <c r="H413" s="506"/>
      <c r="I413" s="506"/>
      <c r="J413" s="506"/>
      <c r="K413" s="506"/>
      <c r="L413" s="506"/>
      <c r="M413" s="506"/>
      <c r="N413" s="506"/>
      <c r="O413" s="506"/>
      <c r="P413" s="506"/>
      <c r="Q413" s="506"/>
      <c r="R413" s="506"/>
      <c r="S413" s="506"/>
      <c r="T413" s="506"/>
      <c r="U413" s="506"/>
      <c r="V413" s="506"/>
      <c r="W413" s="506"/>
      <c r="X413" s="506"/>
      <c r="Y413" s="506"/>
    </row>
    <row r="414" spans="1:25" s="1124" customFormat="1" ht="13.5" customHeight="1" x14ac:dyDescent="0.25">
      <c r="A414" s="1422"/>
      <c r="B414" s="1435"/>
      <c r="C414" s="1435"/>
      <c r="D414" s="1423"/>
      <c r="E414" s="618"/>
      <c r="F414" s="509"/>
      <c r="G414" s="510"/>
      <c r="H414" s="506"/>
      <c r="I414" s="506"/>
      <c r="J414" s="506"/>
      <c r="K414" s="506"/>
      <c r="L414" s="506"/>
      <c r="M414" s="506"/>
      <c r="N414" s="506"/>
      <c r="O414" s="506"/>
      <c r="P414" s="506"/>
      <c r="Q414" s="506"/>
      <c r="R414" s="506"/>
      <c r="S414" s="506"/>
      <c r="T414" s="506"/>
      <c r="U414" s="506"/>
      <c r="V414" s="506"/>
      <c r="W414" s="506"/>
      <c r="X414" s="506"/>
      <c r="Y414" s="506"/>
    </row>
    <row r="415" spans="1:25" ht="13.5" customHeight="1" x14ac:dyDescent="0.25">
      <c r="A415" s="1422"/>
      <c r="B415" s="1435"/>
      <c r="C415" s="1435"/>
      <c r="D415" s="1423"/>
      <c r="E415" s="618"/>
      <c r="F415" s="509"/>
      <c r="G415" s="510"/>
      <c r="H415" s="506"/>
      <c r="I415" s="506"/>
      <c r="J415" s="506"/>
      <c r="K415" s="506"/>
      <c r="L415" s="506"/>
      <c r="M415" s="506"/>
      <c r="N415" s="506"/>
      <c r="O415" s="506"/>
      <c r="P415" s="506"/>
      <c r="Q415" s="506"/>
      <c r="R415" s="506"/>
      <c r="S415" s="506"/>
      <c r="T415" s="506"/>
      <c r="U415" s="506"/>
      <c r="V415" s="506"/>
      <c r="W415" s="506"/>
      <c r="X415" s="506"/>
      <c r="Y415" s="506"/>
    </row>
    <row r="416" spans="1:25" s="1124" customFormat="1" ht="13.5" customHeight="1" x14ac:dyDescent="0.25">
      <c r="A416" s="1422"/>
      <c r="B416" s="1435"/>
      <c r="C416" s="1435"/>
      <c r="D416" s="1423"/>
      <c r="E416" s="618"/>
      <c r="F416" s="509"/>
      <c r="G416" s="510"/>
      <c r="H416" s="506"/>
      <c r="I416" s="506"/>
      <c r="J416" s="506"/>
      <c r="K416" s="506"/>
      <c r="L416" s="506"/>
      <c r="M416" s="506"/>
      <c r="N416" s="506"/>
      <c r="O416" s="506"/>
      <c r="P416" s="506"/>
      <c r="Q416" s="506"/>
      <c r="R416" s="506"/>
      <c r="S416" s="506"/>
      <c r="T416" s="506"/>
      <c r="U416" s="506"/>
      <c r="V416" s="506"/>
      <c r="W416" s="506"/>
      <c r="X416" s="506"/>
      <c r="Y416" s="506"/>
    </row>
    <row r="417" spans="1:25" ht="13.5" customHeight="1" x14ac:dyDescent="0.25">
      <c r="A417" s="1422"/>
      <c r="B417" s="1435"/>
      <c r="C417" s="1435"/>
      <c r="D417" s="1423"/>
      <c r="E417" s="618"/>
      <c r="F417" s="509"/>
      <c r="G417" s="510"/>
      <c r="H417" s="506"/>
      <c r="I417" s="506"/>
      <c r="J417" s="506"/>
      <c r="K417" s="506"/>
      <c r="L417" s="506"/>
      <c r="M417" s="506"/>
      <c r="N417" s="506"/>
      <c r="O417" s="506"/>
      <c r="P417" s="506"/>
      <c r="Q417" s="506"/>
      <c r="R417" s="506"/>
      <c r="S417" s="506"/>
      <c r="T417" s="506"/>
      <c r="U417" s="506"/>
      <c r="V417" s="506"/>
      <c r="W417" s="506"/>
      <c r="X417" s="506"/>
      <c r="Y417" s="506"/>
    </row>
    <row r="418" spans="1:25" ht="20.25" customHeight="1" thickBot="1" x14ac:dyDescent="0.3">
      <c r="A418" s="1430"/>
      <c r="B418" s="1431"/>
      <c r="C418" s="1431"/>
      <c r="D418" s="1432"/>
      <c r="E418" s="618"/>
      <c r="F418" s="509"/>
      <c r="G418" s="510"/>
      <c r="H418" s="506"/>
      <c r="I418" s="506"/>
      <c r="J418" s="506"/>
      <c r="K418" s="506"/>
      <c r="L418" s="506"/>
      <c r="M418" s="506"/>
      <c r="N418" s="506"/>
      <c r="O418" s="506"/>
      <c r="P418" s="506"/>
      <c r="Q418" s="506"/>
      <c r="R418" s="506"/>
      <c r="S418" s="506"/>
      <c r="T418" s="506"/>
      <c r="U418" s="506"/>
      <c r="V418" s="506"/>
      <c r="W418" s="506"/>
      <c r="X418" s="506"/>
      <c r="Y418" s="506"/>
    </row>
    <row r="419" spans="1:25" ht="13.5" customHeight="1" x14ac:dyDescent="0.25">
      <c r="A419" s="519" t="s">
        <v>487</v>
      </c>
      <c r="B419" s="519"/>
      <c r="C419" s="595"/>
      <c r="D419" s="623"/>
      <c r="E419" s="507"/>
      <c r="F419" s="509"/>
      <c r="G419" s="510"/>
      <c r="H419" s="506"/>
      <c r="I419" s="506"/>
      <c r="J419" s="506"/>
      <c r="K419" s="506"/>
      <c r="L419" s="506"/>
      <c r="M419" s="506"/>
      <c r="N419" s="506"/>
      <c r="O419" s="506"/>
      <c r="P419" s="506"/>
      <c r="Q419" s="506"/>
      <c r="R419" s="506"/>
      <c r="S419" s="506"/>
      <c r="T419" s="506"/>
      <c r="U419" s="506"/>
      <c r="V419" s="506"/>
      <c r="W419" s="506"/>
      <c r="X419" s="506"/>
      <c r="Y419" s="506"/>
    </row>
    <row r="420" spans="1:25" ht="13.5" customHeight="1" x14ac:dyDescent="0.25">
      <c r="A420" s="522" t="s">
        <v>518</v>
      </c>
      <c r="B420" s="522"/>
      <c r="C420" s="574"/>
      <c r="D420" s="624"/>
      <c r="E420" s="507"/>
      <c r="F420" s="509"/>
      <c r="G420" s="510"/>
      <c r="H420" s="506"/>
      <c r="I420" s="506"/>
      <c r="J420" s="506"/>
      <c r="K420" s="506"/>
      <c r="L420" s="506"/>
      <c r="M420" s="506"/>
      <c r="N420" s="506"/>
      <c r="O420" s="506"/>
      <c r="P420" s="506"/>
      <c r="Q420" s="506"/>
      <c r="R420" s="506"/>
      <c r="S420" s="506"/>
      <c r="T420" s="506"/>
      <c r="U420" s="506"/>
      <c r="V420" s="506"/>
      <c r="W420" s="506"/>
      <c r="X420" s="506"/>
      <c r="Y420" s="506"/>
    </row>
    <row r="421" spans="1:25" ht="13.5" customHeight="1" x14ac:dyDescent="0.25">
      <c r="A421" s="522" t="s">
        <v>507</v>
      </c>
      <c r="B421" s="522"/>
      <c r="C421" s="574"/>
      <c r="D421" s="624"/>
      <c r="E421" s="507"/>
      <c r="F421" s="509"/>
      <c r="G421" s="510"/>
      <c r="H421" s="506"/>
      <c r="I421" s="506"/>
      <c r="J421" s="506"/>
      <c r="K421" s="506"/>
      <c r="L421" s="506"/>
      <c r="M421" s="506"/>
      <c r="N421" s="506"/>
      <c r="O421" s="506"/>
      <c r="P421" s="506"/>
      <c r="Q421" s="506"/>
      <c r="R421" s="506"/>
      <c r="S421" s="506"/>
      <c r="T421" s="506"/>
      <c r="U421" s="506"/>
      <c r="V421" s="506"/>
      <c r="W421" s="506"/>
      <c r="X421" s="506"/>
      <c r="Y421" s="506"/>
    </row>
    <row r="422" spans="1:25" ht="13.5" customHeight="1" thickBot="1" x14ac:dyDescent="0.3">
      <c r="A422" s="576" t="s">
        <v>311</v>
      </c>
      <c r="B422" s="576"/>
      <c r="C422" s="578"/>
      <c r="D422" s="625"/>
      <c r="E422" s="507"/>
      <c r="F422" s="509"/>
      <c r="G422" s="510"/>
      <c r="H422" s="506"/>
      <c r="I422" s="506"/>
      <c r="J422" s="506"/>
      <c r="K422" s="506"/>
      <c r="L422" s="506"/>
      <c r="M422" s="506"/>
      <c r="N422" s="506"/>
      <c r="O422" s="506"/>
      <c r="P422" s="506"/>
      <c r="Q422" s="506"/>
      <c r="R422" s="506"/>
      <c r="S422" s="506"/>
      <c r="T422" s="506"/>
      <c r="U422" s="506"/>
      <c r="V422" s="506"/>
      <c r="W422" s="506"/>
      <c r="X422" s="506"/>
      <c r="Y422" s="506"/>
    </row>
    <row r="423" spans="1:25" ht="13.5" customHeight="1" thickBot="1" x14ac:dyDescent="0.3">
      <c r="A423" s="580" t="s">
        <v>312</v>
      </c>
      <c r="B423" s="580"/>
      <c r="C423" s="582"/>
      <c r="D423" s="583">
        <f>+C425+C451+C469+C473</f>
        <v>7074110</v>
      </c>
      <c r="E423" s="507"/>
      <c r="F423" s="509"/>
      <c r="G423" s="510"/>
      <c r="H423" s="506"/>
      <c r="I423" s="506"/>
      <c r="J423" s="506"/>
      <c r="K423" s="506"/>
      <c r="L423" s="506"/>
      <c r="M423" s="506"/>
      <c r="N423" s="506"/>
      <c r="O423" s="506"/>
      <c r="P423" s="506"/>
      <c r="Q423" s="506"/>
      <c r="R423" s="506"/>
      <c r="S423" s="506"/>
      <c r="T423" s="506"/>
      <c r="U423" s="506"/>
      <c r="V423" s="506"/>
      <c r="W423" s="506"/>
      <c r="X423" s="506"/>
      <c r="Y423" s="506"/>
    </row>
    <row r="424" spans="1:25" ht="13.5" customHeight="1" thickBot="1" x14ac:dyDescent="0.3">
      <c r="A424" s="626"/>
      <c r="B424" s="499"/>
      <c r="C424" s="531"/>
      <c r="D424" s="536"/>
      <c r="E424" s="515"/>
      <c r="F424" s="509"/>
      <c r="G424" s="510"/>
      <c r="H424" s="506"/>
      <c r="I424" s="506"/>
      <c r="J424" s="506"/>
      <c r="K424" s="506"/>
      <c r="L424" s="506"/>
      <c r="M424" s="506"/>
      <c r="N424" s="506"/>
      <c r="O424" s="506"/>
      <c r="P424" s="506"/>
      <c r="Q424" s="506"/>
      <c r="R424" s="506"/>
      <c r="S424" s="506"/>
      <c r="T424" s="506"/>
      <c r="U424" s="506"/>
      <c r="V424" s="506"/>
      <c r="W424" s="506"/>
      <c r="X424" s="506"/>
      <c r="Y424" s="506"/>
    </row>
    <row r="425" spans="1:25" ht="13.5" customHeight="1" thickBot="1" x14ac:dyDescent="0.3">
      <c r="A425" s="1427" t="s">
        <v>49</v>
      </c>
      <c r="B425" s="1416"/>
      <c r="C425" s="534">
        <f>+C426+C428+C430+C432+C435+C441+C444</f>
        <v>1985000</v>
      </c>
      <c r="D425" s="535"/>
      <c r="E425" s="499"/>
      <c r="F425" s="509"/>
      <c r="G425" s="510"/>
      <c r="H425" s="506"/>
      <c r="I425" s="506"/>
      <c r="J425" s="506"/>
      <c r="K425" s="506"/>
      <c r="L425" s="506"/>
      <c r="M425" s="506"/>
      <c r="N425" s="506"/>
      <c r="O425" s="506"/>
      <c r="P425" s="506"/>
      <c r="Q425" s="506"/>
      <c r="R425" s="506"/>
      <c r="S425" s="506"/>
      <c r="T425" s="506"/>
      <c r="U425" s="506"/>
      <c r="V425" s="506"/>
      <c r="W425" s="506"/>
      <c r="X425" s="506"/>
      <c r="Y425" s="506"/>
    </row>
    <row r="426" spans="1:25" ht="13.5" customHeight="1" x14ac:dyDescent="0.25">
      <c r="A426" s="499" t="s">
        <v>50</v>
      </c>
      <c r="B426" s="530" t="s">
        <v>51</v>
      </c>
      <c r="C426" s="536">
        <f>SUM(C427)</f>
        <v>350000</v>
      </c>
      <c r="D426" s="537"/>
      <c r="E426" s="533"/>
      <c r="F426" s="509"/>
      <c r="G426" s="510"/>
      <c r="H426" s="506"/>
      <c r="I426" s="506"/>
      <c r="J426" s="506"/>
      <c r="K426" s="506"/>
      <c r="L426" s="506"/>
      <c r="M426" s="506"/>
      <c r="N426" s="506"/>
      <c r="O426" s="506"/>
      <c r="P426" s="506"/>
      <c r="Q426" s="506"/>
      <c r="R426" s="506"/>
      <c r="S426" s="506"/>
      <c r="T426" s="506"/>
      <c r="U426" s="506"/>
      <c r="V426" s="506"/>
      <c r="W426" s="506"/>
      <c r="X426" s="506"/>
      <c r="Y426" s="506"/>
    </row>
    <row r="427" spans="1:25" ht="13.5" customHeight="1" x14ac:dyDescent="0.25">
      <c r="A427" s="506" t="s">
        <v>52</v>
      </c>
      <c r="B427" s="506" t="s">
        <v>53</v>
      </c>
      <c r="C427" s="507">
        <v>350000</v>
      </c>
      <c r="D427" s="610"/>
      <c r="E427" s="540"/>
      <c r="F427" s="509"/>
      <c r="G427" s="510"/>
      <c r="H427" s="506"/>
      <c r="I427" s="506"/>
      <c r="J427" s="506"/>
      <c r="K427" s="506"/>
      <c r="L427" s="506"/>
      <c r="M427" s="506"/>
      <c r="N427" s="506"/>
      <c r="O427" s="506"/>
      <c r="P427" s="506"/>
      <c r="Q427" s="506"/>
      <c r="R427" s="506"/>
      <c r="S427" s="506"/>
      <c r="T427" s="506"/>
      <c r="U427" s="506"/>
      <c r="V427" s="506"/>
      <c r="W427" s="506"/>
      <c r="X427" s="506"/>
      <c r="Y427" s="506"/>
    </row>
    <row r="428" spans="1:25" ht="13.5" customHeight="1" x14ac:dyDescent="0.25">
      <c r="A428" s="499" t="s">
        <v>150</v>
      </c>
      <c r="B428" s="499" t="s">
        <v>230</v>
      </c>
      <c r="C428" s="531">
        <f>SUM(C429)</f>
        <v>60000</v>
      </c>
      <c r="D428" s="533"/>
      <c r="E428" s="506"/>
      <c r="F428" s="509"/>
      <c r="G428" s="510"/>
      <c r="H428" s="506"/>
      <c r="I428" s="506"/>
      <c r="J428" s="506"/>
      <c r="K428" s="506"/>
      <c r="L428" s="506"/>
      <c r="M428" s="506"/>
      <c r="N428" s="506"/>
      <c r="O428" s="506"/>
      <c r="P428" s="506"/>
      <c r="Q428" s="506"/>
      <c r="R428" s="506"/>
      <c r="S428" s="506"/>
      <c r="T428" s="506"/>
      <c r="U428" s="506"/>
      <c r="V428" s="506"/>
      <c r="W428" s="506"/>
      <c r="X428" s="506"/>
      <c r="Y428" s="506"/>
    </row>
    <row r="429" spans="1:25" ht="13.5" customHeight="1" x14ac:dyDescent="0.25">
      <c r="A429" s="506" t="s">
        <v>152</v>
      </c>
      <c r="B429" s="506" t="s">
        <v>153</v>
      </c>
      <c r="C429" s="507">
        <v>60000</v>
      </c>
      <c r="D429" s="627"/>
      <c r="E429" s="506"/>
      <c r="F429" s="509"/>
      <c r="G429" s="510"/>
      <c r="H429" s="506"/>
      <c r="I429" s="506"/>
      <c r="J429" s="506"/>
      <c r="K429" s="506"/>
      <c r="L429" s="506"/>
      <c r="M429" s="506"/>
      <c r="N429" s="506"/>
      <c r="O429" s="506"/>
      <c r="P429" s="506"/>
      <c r="Q429" s="506"/>
      <c r="R429" s="506"/>
      <c r="S429" s="506"/>
      <c r="T429" s="506"/>
      <c r="U429" s="506"/>
      <c r="V429" s="506"/>
      <c r="W429" s="506"/>
      <c r="X429" s="506"/>
      <c r="Y429" s="506"/>
    </row>
    <row r="430" spans="1:25" ht="13.5" customHeight="1" x14ac:dyDescent="0.25">
      <c r="A430" s="499" t="s">
        <v>54</v>
      </c>
      <c r="B430" s="499" t="s">
        <v>55</v>
      </c>
      <c r="C430" s="531">
        <f>SUM(C431)</f>
        <v>20000</v>
      </c>
      <c r="D430" s="610"/>
      <c r="E430" s="540"/>
      <c r="F430" s="509"/>
      <c r="G430" s="510"/>
      <c r="H430" s="506"/>
      <c r="I430" s="506"/>
      <c r="J430" s="506"/>
      <c r="K430" s="506"/>
      <c r="L430" s="506"/>
      <c r="M430" s="506"/>
      <c r="N430" s="506"/>
      <c r="O430" s="506"/>
      <c r="P430" s="506"/>
      <c r="Q430" s="506"/>
      <c r="R430" s="506"/>
      <c r="S430" s="506"/>
      <c r="T430" s="506"/>
      <c r="U430" s="506"/>
      <c r="V430" s="506"/>
      <c r="W430" s="506"/>
      <c r="X430" s="506"/>
      <c r="Y430" s="506"/>
    </row>
    <row r="431" spans="1:25" ht="13.5" customHeight="1" x14ac:dyDescent="0.25">
      <c r="A431" s="506" t="s">
        <v>56</v>
      </c>
      <c r="B431" s="506" t="s">
        <v>57</v>
      </c>
      <c r="C431" s="507">
        <v>20000</v>
      </c>
      <c r="D431" s="610"/>
      <c r="E431" s="540"/>
      <c r="F431" s="509"/>
      <c r="G431" s="510"/>
      <c r="H431" s="506"/>
      <c r="I431" s="506"/>
      <c r="J431" s="506"/>
      <c r="K431" s="506"/>
      <c r="L431" s="506"/>
      <c r="M431" s="506"/>
      <c r="N431" s="506"/>
      <c r="O431" s="506"/>
      <c r="P431" s="506"/>
      <c r="Q431" s="506"/>
      <c r="R431" s="506"/>
      <c r="S431" s="506"/>
      <c r="T431" s="506"/>
      <c r="U431" s="506"/>
      <c r="V431" s="506"/>
      <c r="W431" s="506"/>
      <c r="X431" s="506"/>
      <c r="Y431" s="506"/>
    </row>
    <row r="432" spans="1:25" ht="13.5" customHeight="1" x14ac:dyDescent="0.25">
      <c r="A432" s="499" t="s">
        <v>58</v>
      </c>
      <c r="B432" s="499" t="s">
        <v>59</v>
      </c>
      <c r="C432" s="531">
        <f>SUM(C433:C434)</f>
        <v>355000</v>
      </c>
      <c r="D432" s="610"/>
      <c r="E432" s="540"/>
      <c r="F432" s="509"/>
      <c r="G432" s="510"/>
      <c r="H432" s="506"/>
      <c r="I432" s="506"/>
      <c r="J432" s="506"/>
      <c r="K432" s="506"/>
      <c r="L432" s="506"/>
      <c r="M432" s="506"/>
      <c r="N432" s="506"/>
      <c r="O432" s="506"/>
      <c r="P432" s="506"/>
      <c r="Q432" s="506"/>
      <c r="R432" s="506"/>
      <c r="S432" s="506"/>
      <c r="T432" s="506"/>
      <c r="U432" s="506"/>
      <c r="V432" s="506"/>
      <c r="W432" s="506"/>
      <c r="X432" s="506"/>
      <c r="Y432" s="506"/>
    </row>
    <row r="433" spans="1:25" ht="13.5" customHeight="1" x14ac:dyDescent="0.25">
      <c r="A433" s="506" t="s">
        <v>60</v>
      </c>
      <c r="B433" s="507" t="s">
        <v>61</v>
      </c>
      <c r="C433" s="507">
        <v>110000</v>
      </c>
      <c r="D433" s="610"/>
      <c r="E433" s="515"/>
      <c r="F433" s="509"/>
      <c r="G433" s="510"/>
      <c r="H433" s="506"/>
      <c r="I433" s="506"/>
      <c r="J433" s="506"/>
      <c r="K433" s="506"/>
      <c r="L433" s="506"/>
      <c r="M433" s="506"/>
      <c r="N433" s="506"/>
      <c r="O433" s="506"/>
      <c r="P433" s="506"/>
      <c r="Q433" s="506"/>
      <c r="R433" s="506"/>
      <c r="S433" s="506"/>
      <c r="T433" s="506"/>
      <c r="U433" s="506"/>
      <c r="V433" s="506"/>
      <c r="W433" s="506"/>
      <c r="X433" s="506"/>
      <c r="Y433" s="506"/>
    </row>
    <row r="434" spans="1:25" ht="13.5" customHeight="1" x14ac:dyDescent="0.25">
      <c r="A434" s="506" t="s">
        <v>174</v>
      </c>
      <c r="B434" s="542" t="s">
        <v>175</v>
      </c>
      <c r="C434" s="507">
        <v>245000</v>
      </c>
      <c r="D434" s="540"/>
      <c r="E434" s="540"/>
      <c r="F434" s="509"/>
      <c r="G434" s="510"/>
      <c r="H434" s="506"/>
      <c r="I434" s="506"/>
      <c r="J434" s="506"/>
      <c r="K434" s="506"/>
      <c r="L434" s="506"/>
      <c r="M434" s="506"/>
      <c r="N434" s="506"/>
      <c r="O434" s="506"/>
      <c r="P434" s="506"/>
      <c r="Q434" s="506"/>
      <c r="R434" s="506"/>
      <c r="S434" s="506"/>
      <c r="T434" s="506"/>
      <c r="U434" s="506"/>
      <c r="V434" s="506"/>
      <c r="W434" s="506"/>
      <c r="X434" s="506"/>
      <c r="Y434" s="506"/>
    </row>
    <row r="435" spans="1:25" ht="13.5" customHeight="1" x14ac:dyDescent="0.25">
      <c r="A435" s="499" t="s">
        <v>66</v>
      </c>
      <c r="B435" s="531" t="s">
        <v>154</v>
      </c>
      <c r="C435" s="531">
        <f>SUM(C436:C440)</f>
        <v>320000</v>
      </c>
      <c r="D435" s="610"/>
      <c r="E435" s="533"/>
      <c r="F435" s="509"/>
      <c r="G435" s="510"/>
      <c r="H435" s="506"/>
      <c r="I435" s="506"/>
      <c r="J435" s="506"/>
      <c r="K435" s="506"/>
      <c r="L435" s="506"/>
      <c r="M435" s="506"/>
      <c r="N435" s="506"/>
      <c r="O435" s="506"/>
      <c r="P435" s="506"/>
      <c r="Q435" s="506"/>
      <c r="R435" s="506"/>
      <c r="S435" s="506"/>
      <c r="T435" s="506"/>
      <c r="U435" s="506"/>
      <c r="V435" s="506"/>
      <c r="W435" s="506"/>
      <c r="X435" s="506"/>
      <c r="Y435" s="506"/>
    </row>
    <row r="436" spans="1:25" ht="13.5" customHeight="1" x14ac:dyDescent="0.25">
      <c r="A436" s="506" t="s">
        <v>68</v>
      </c>
      <c r="B436" s="507" t="s">
        <v>155</v>
      </c>
      <c r="C436" s="507">
        <v>60000</v>
      </c>
      <c r="D436" s="610"/>
      <c r="E436" s="533"/>
      <c r="F436" s="509"/>
      <c r="G436" s="510"/>
      <c r="H436" s="506"/>
      <c r="I436" s="506"/>
      <c r="J436" s="506"/>
      <c r="K436" s="506"/>
      <c r="L436" s="506"/>
      <c r="M436" s="506"/>
      <c r="N436" s="506"/>
      <c r="O436" s="506"/>
      <c r="P436" s="506"/>
      <c r="Q436" s="506"/>
      <c r="R436" s="506"/>
      <c r="S436" s="506"/>
      <c r="T436" s="506"/>
      <c r="U436" s="506"/>
      <c r="V436" s="506"/>
      <c r="W436" s="506"/>
      <c r="X436" s="506"/>
      <c r="Y436" s="506"/>
    </row>
    <row r="437" spans="1:25" ht="13.5" customHeight="1" x14ac:dyDescent="0.25">
      <c r="A437" s="506" t="s">
        <v>70</v>
      </c>
      <c r="B437" s="542" t="s">
        <v>71</v>
      </c>
      <c r="C437" s="507">
        <v>20000</v>
      </c>
      <c r="D437" s="514"/>
      <c r="E437" s="515"/>
      <c r="F437" s="509"/>
      <c r="G437" s="510"/>
      <c r="H437" s="506"/>
      <c r="I437" s="506"/>
      <c r="J437" s="506"/>
      <c r="K437" s="506"/>
      <c r="L437" s="506"/>
      <c r="M437" s="506"/>
      <c r="N437" s="506"/>
      <c r="O437" s="506"/>
      <c r="P437" s="506"/>
      <c r="Q437" s="506"/>
      <c r="R437" s="506"/>
      <c r="S437" s="506"/>
      <c r="T437" s="506"/>
      <c r="U437" s="506"/>
      <c r="V437" s="506"/>
      <c r="W437" s="506"/>
      <c r="X437" s="506"/>
      <c r="Y437" s="506"/>
    </row>
    <row r="438" spans="1:25" ht="13.5" customHeight="1" x14ac:dyDescent="0.25">
      <c r="A438" s="506" t="s">
        <v>72</v>
      </c>
      <c r="B438" s="507" t="s">
        <v>73</v>
      </c>
      <c r="C438" s="507">
        <v>140000</v>
      </c>
      <c r="D438" s="508"/>
      <c r="E438" s="531"/>
      <c r="F438" s="509"/>
      <c r="G438" s="510"/>
      <c r="H438" s="506"/>
      <c r="I438" s="506"/>
      <c r="J438" s="506"/>
      <c r="K438" s="506"/>
      <c r="L438" s="506"/>
      <c r="M438" s="506"/>
      <c r="N438" s="506"/>
      <c r="O438" s="506"/>
      <c r="P438" s="506"/>
      <c r="Q438" s="506"/>
      <c r="R438" s="506"/>
      <c r="S438" s="506"/>
      <c r="T438" s="506"/>
      <c r="U438" s="506"/>
      <c r="V438" s="506"/>
      <c r="W438" s="506"/>
      <c r="X438" s="506"/>
      <c r="Y438" s="506"/>
    </row>
    <row r="439" spans="1:25" ht="13.5" customHeight="1" x14ac:dyDescent="0.25">
      <c r="A439" s="506" t="s">
        <v>74</v>
      </c>
      <c r="B439" s="507" t="s">
        <v>75</v>
      </c>
      <c r="C439" s="507">
        <v>60000</v>
      </c>
      <c r="D439" s="508"/>
      <c r="E439" s="531"/>
      <c r="F439" s="509"/>
      <c r="G439" s="510"/>
      <c r="H439" s="506"/>
      <c r="I439" s="506"/>
      <c r="J439" s="506"/>
      <c r="K439" s="506"/>
      <c r="L439" s="506"/>
      <c r="M439" s="506"/>
      <c r="N439" s="506"/>
      <c r="O439" s="506"/>
      <c r="P439" s="506"/>
      <c r="Q439" s="506"/>
      <c r="R439" s="506"/>
      <c r="S439" s="506"/>
      <c r="T439" s="506"/>
      <c r="U439" s="506"/>
      <c r="V439" s="506"/>
      <c r="W439" s="506"/>
      <c r="X439" s="506"/>
      <c r="Y439" s="506"/>
    </row>
    <row r="440" spans="1:25" ht="13.5" customHeight="1" x14ac:dyDescent="0.25">
      <c r="A440" s="506" t="s">
        <v>76</v>
      </c>
      <c r="B440" s="507" t="s">
        <v>77</v>
      </c>
      <c r="C440" s="507">
        <v>40000</v>
      </c>
      <c r="D440" s="508"/>
      <c r="E440" s="531"/>
      <c r="F440" s="509"/>
      <c r="G440" s="510"/>
      <c r="H440" s="506"/>
      <c r="I440" s="506"/>
      <c r="J440" s="506"/>
      <c r="K440" s="506"/>
      <c r="L440" s="506"/>
      <c r="M440" s="506"/>
      <c r="N440" s="506"/>
      <c r="O440" s="506"/>
      <c r="P440" s="506"/>
      <c r="Q440" s="506"/>
      <c r="R440" s="506"/>
      <c r="S440" s="506"/>
      <c r="T440" s="506"/>
      <c r="U440" s="506"/>
      <c r="V440" s="506"/>
      <c r="W440" s="506"/>
      <c r="X440" s="506"/>
      <c r="Y440" s="506"/>
    </row>
    <row r="441" spans="1:25" ht="13.5" customHeight="1" x14ac:dyDescent="0.25">
      <c r="A441" s="499" t="s">
        <v>78</v>
      </c>
      <c r="B441" s="531" t="s">
        <v>79</v>
      </c>
      <c r="C441" s="531">
        <f>SUM(C442:C443)</f>
        <v>210000</v>
      </c>
      <c r="D441" s="515"/>
      <c r="E441" s="515"/>
      <c r="F441" s="509"/>
      <c r="G441" s="510"/>
      <c r="H441" s="506"/>
      <c r="I441" s="506"/>
      <c r="J441" s="506"/>
      <c r="K441" s="506"/>
      <c r="L441" s="506"/>
      <c r="M441" s="506"/>
      <c r="N441" s="506"/>
      <c r="O441" s="506"/>
      <c r="P441" s="506"/>
      <c r="Q441" s="506"/>
      <c r="R441" s="506"/>
      <c r="S441" s="506"/>
      <c r="T441" s="506"/>
      <c r="U441" s="506"/>
      <c r="V441" s="506"/>
      <c r="W441" s="506"/>
      <c r="X441" s="506"/>
      <c r="Y441" s="506"/>
    </row>
    <row r="442" spans="1:25" ht="13.5" customHeight="1" x14ac:dyDescent="0.3">
      <c r="A442" s="506" t="s">
        <v>80</v>
      </c>
      <c r="B442" s="542" t="s">
        <v>81</v>
      </c>
      <c r="C442" s="507">
        <v>200000</v>
      </c>
      <c r="D442" s="544"/>
      <c r="E442" s="544"/>
      <c r="F442" s="509"/>
      <c r="G442" s="510"/>
      <c r="H442" s="506"/>
      <c r="I442" s="506"/>
      <c r="J442" s="506"/>
      <c r="K442" s="506"/>
      <c r="L442" s="506"/>
      <c r="M442" s="506"/>
      <c r="N442" s="506"/>
      <c r="O442" s="506"/>
      <c r="P442" s="506"/>
      <c r="Q442" s="506"/>
      <c r="R442" s="506"/>
      <c r="S442" s="506"/>
      <c r="T442" s="506"/>
      <c r="U442" s="506"/>
      <c r="V442" s="506"/>
      <c r="W442" s="506"/>
      <c r="X442" s="506"/>
      <c r="Y442" s="506"/>
    </row>
    <row r="443" spans="1:25" ht="13.5" customHeight="1" x14ac:dyDescent="0.25">
      <c r="A443" s="506" t="s">
        <v>82</v>
      </c>
      <c r="B443" s="507" t="s">
        <v>83</v>
      </c>
      <c r="C443" s="507">
        <v>10000</v>
      </c>
      <c r="D443" s="515"/>
      <c r="E443" s="515"/>
      <c r="F443" s="509"/>
      <c r="G443" s="510"/>
      <c r="H443" s="506"/>
      <c r="I443" s="506"/>
      <c r="J443" s="506"/>
      <c r="K443" s="506"/>
      <c r="L443" s="506"/>
      <c r="M443" s="506"/>
      <c r="N443" s="506"/>
      <c r="O443" s="506"/>
      <c r="P443" s="506"/>
      <c r="Q443" s="506"/>
      <c r="R443" s="506"/>
      <c r="S443" s="506"/>
      <c r="T443" s="506"/>
      <c r="U443" s="506"/>
      <c r="V443" s="506"/>
      <c r="W443" s="506"/>
      <c r="X443" s="506"/>
      <c r="Y443" s="506"/>
    </row>
    <row r="444" spans="1:25" ht="13.5" customHeight="1" x14ac:dyDescent="0.25">
      <c r="A444" s="499" t="s">
        <v>84</v>
      </c>
      <c r="B444" s="531" t="s">
        <v>85</v>
      </c>
      <c r="C444" s="531">
        <f>SUM(C445:C449)</f>
        <v>670000</v>
      </c>
      <c r="D444" s="610"/>
      <c r="E444" s="533"/>
      <c r="F444" s="509"/>
      <c r="G444" s="510"/>
      <c r="H444" s="506"/>
      <c r="I444" s="506"/>
      <c r="J444" s="506"/>
      <c r="K444" s="506"/>
      <c r="L444" s="506"/>
      <c r="M444" s="506"/>
      <c r="N444" s="506"/>
      <c r="O444" s="506"/>
      <c r="P444" s="506"/>
      <c r="Q444" s="506"/>
      <c r="R444" s="506"/>
      <c r="S444" s="506"/>
      <c r="T444" s="506"/>
      <c r="U444" s="506"/>
      <c r="V444" s="506"/>
      <c r="W444" s="506"/>
      <c r="X444" s="506"/>
      <c r="Y444" s="506"/>
    </row>
    <row r="445" spans="1:25" ht="13.5" customHeight="1" x14ac:dyDescent="0.25">
      <c r="A445" s="506" t="s">
        <v>86</v>
      </c>
      <c r="B445" s="507" t="s">
        <v>87</v>
      </c>
      <c r="C445" s="507">
        <v>200000</v>
      </c>
      <c r="D445" s="540"/>
      <c r="E445" s="533"/>
      <c r="F445" s="509"/>
      <c r="G445" s="510"/>
      <c r="H445" s="506"/>
      <c r="I445" s="506"/>
      <c r="J445" s="506"/>
      <c r="K445" s="506"/>
      <c r="L445" s="506"/>
      <c r="M445" s="506"/>
      <c r="N445" s="506"/>
      <c r="O445" s="506"/>
      <c r="P445" s="506"/>
      <c r="Q445" s="506"/>
      <c r="R445" s="506"/>
      <c r="S445" s="506"/>
      <c r="T445" s="506"/>
      <c r="U445" s="506"/>
      <c r="V445" s="506"/>
      <c r="W445" s="506"/>
      <c r="X445" s="506"/>
      <c r="Y445" s="506"/>
    </row>
    <row r="446" spans="1:25" ht="13.5" customHeight="1" x14ac:dyDescent="0.25">
      <c r="A446" s="506" t="s">
        <v>235</v>
      </c>
      <c r="B446" s="507" t="s">
        <v>236</v>
      </c>
      <c r="C446" s="507">
        <v>150000</v>
      </c>
      <c r="D446" s="540"/>
      <c r="E446" s="533"/>
      <c r="F446" s="509"/>
      <c r="G446" s="510"/>
      <c r="H446" s="506"/>
      <c r="I446" s="506"/>
      <c r="J446" s="506"/>
      <c r="K446" s="506"/>
      <c r="L446" s="506"/>
      <c r="M446" s="506"/>
      <c r="N446" s="506"/>
      <c r="O446" s="506"/>
      <c r="P446" s="506"/>
      <c r="Q446" s="506"/>
      <c r="R446" s="506"/>
      <c r="S446" s="506"/>
      <c r="T446" s="506"/>
      <c r="U446" s="506"/>
      <c r="V446" s="506"/>
      <c r="W446" s="506"/>
      <c r="X446" s="506"/>
      <c r="Y446" s="506"/>
    </row>
    <row r="447" spans="1:25" ht="13.5" customHeight="1" x14ac:dyDescent="0.25">
      <c r="A447" s="506" t="s">
        <v>88</v>
      </c>
      <c r="B447" s="507" t="s">
        <v>89</v>
      </c>
      <c r="C447" s="507">
        <v>60000</v>
      </c>
      <c r="D447" s="610"/>
      <c r="E447" s="515"/>
      <c r="F447" s="509"/>
      <c r="G447" s="510"/>
      <c r="H447" s="506"/>
      <c r="I447" s="506"/>
      <c r="J447" s="506"/>
      <c r="K447" s="506"/>
      <c r="L447" s="506"/>
      <c r="M447" s="506"/>
      <c r="N447" s="506"/>
      <c r="O447" s="506"/>
      <c r="P447" s="506"/>
      <c r="Q447" s="506"/>
      <c r="R447" s="506"/>
      <c r="S447" s="506"/>
      <c r="T447" s="506"/>
      <c r="U447" s="506"/>
      <c r="V447" s="506"/>
      <c r="W447" s="506"/>
      <c r="X447" s="506"/>
      <c r="Y447" s="506"/>
    </row>
    <row r="448" spans="1:25" ht="13.5" customHeight="1" x14ac:dyDescent="0.25">
      <c r="A448" s="506" t="s">
        <v>90</v>
      </c>
      <c r="B448" s="507" t="s">
        <v>85</v>
      </c>
      <c r="C448" s="507">
        <v>40000</v>
      </c>
      <c r="D448" s="610"/>
      <c r="E448" s="540"/>
      <c r="F448" s="509"/>
      <c r="G448" s="510"/>
      <c r="H448" s="506"/>
      <c r="I448" s="506"/>
      <c r="J448" s="506"/>
      <c r="K448" s="506"/>
      <c r="L448" s="506"/>
      <c r="M448" s="506"/>
      <c r="N448" s="506"/>
      <c r="O448" s="506"/>
      <c r="P448" s="506"/>
      <c r="Q448" s="506"/>
      <c r="R448" s="506"/>
      <c r="S448" s="506"/>
      <c r="T448" s="506"/>
      <c r="U448" s="506"/>
      <c r="V448" s="506"/>
      <c r="W448" s="506"/>
      <c r="X448" s="506"/>
      <c r="Y448" s="506"/>
    </row>
    <row r="449" spans="1:25" ht="13.5" customHeight="1" x14ac:dyDescent="0.25">
      <c r="A449" s="506" t="s">
        <v>91</v>
      </c>
      <c r="B449" s="542" t="s">
        <v>92</v>
      </c>
      <c r="C449" s="507">
        <v>220000</v>
      </c>
      <c r="D449" s="537"/>
      <c r="E449" s="540"/>
      <c r="F449" s="509"/>
      <c r="G449" s="510"/>
      <c r="H449" s="506"/>
      <c r="I449" s="506"/>
      <c r="J449" s="506"/>
      <c r="K449" s="506"/>
      <c r="L449" s="506"/>
      <c r="M449" s="506"/>
      <c r="N449" s="506"/>
      <c r="O449" s="506"/>
      <c r="P449" s="506"/>
      <c r="Q449" s="506"/>
      <c r="R449" s="506"/>
      <c r="S449" s="506"/>
      <c r="T449" s="506"/>
      <c r="U449" s="506"/>
      <c r="V449" s="506"/>
      <c r="W449" s="506"/>
      <c r="X449" s="506"/>
      <c r="Y449" s="506"/>
    </row>
    <row r="450" spans="1:25" ht="13.5" customHeight="1" thickBot="1" x14ac:dyDescent="0.3">
      <c r="A450" s="506"/>
      <c r="B450" s="507"/>
      <c r="C450" s="507"/>
      <c r="D450" s="610"/>
      <c r="E450" s="540"/>
      <c r="F450" s="509"/>
      <c r="G450" s="510"/>
      <c r="H450" s="506"/>
      <c r="I450" s="506"/>
      <c r="J450" s="506"/>
      <c r="K450" s="506"/>
      <c r="L450" s="506"/>
      <c r="M450" s="506"/>
      <c r="N450" s="506"/>
      <c r="O450" s="506"/>
      <c r="P450" s="506"/>
      <c r="Q450" s="506"/>
      <c r="R450" s="506"/>
      <c r="S450" s="506"/>
      <c r="T450" s="506"/>
      <c r="U450" s="506"/>
      <c r="V450" s="506"/>
      <c r="W450" s="506"/>
      <c r="X450" s="506"/>
      <c r="Y450" s="506"/>
    </row>
    <row r="451" spans="1:25" ht="13.5" customHeight="1" thickBot="1" x14ac:dyDescent="0.3">
      <c r="A451" s="1428" t="s">
        <v>93</v>
      </c>
      <c r="B451" s="1416"/>
      <c r="C451" s="546">
        <f>C452+C454+C457+C461+C463</f>
        <v>3061000</v>
      </c>
      <c r="D451" s="610"/>
      <c r="E451" s="535"/>
      <c r="F451" s="509"/>
      <c r="G451" s="510"/>
      <c r="H451" s="506"/>
      <c r="I451" s="506"/>
      <c r="J451" s="506"/>
      <c r="K451" s="506"/>
      <c r="L451" s="506"/>
      <c r="M451" s="506"/>
      <c r="N451" s="506"/>
      <c r="O451" s="506"/>
      <c r="P451" s="506"/>
      <c r="Q451" s="506"/>
      <c r="R451" s="506"/>
      <c r="S451" s="506"/>
      <c r="T451" s="506"/>
      <c r="U451" s="506"/>
      <c r="V451" s="506"/>
      <c r="W451" s="506"/>
      <c r="X451" s="506"/>
      <c r="Y451" s="506"/>
    </row>
    <row r="452" spans="1:25" ht="13.5" customHeight="1" x14ac:dyDescent="0.25">
      <c r="A452" s="499" t="s">
        <v>94</v>
      </c>
      <c r="B452" s="530" t="s">
        <v>95</v>
      </c>
      <c r="C452" s="536">
        <f>SUM(C453)</f>
        <v>120000</v>
      </c>
      <c r="D452" s="628"/>
      <c r="E452" s="537"/>
      <c r="F452" s="509"/>
      <c r="G452" s="510"/>
      <c r="H452" s="506"/>
      <c r="I452" s="506"/>
      <c r="J452" s="506"/>
      <c r="K452" s="506"/>
      <c r="L452" s="506"/>
      <c r="M452" s="506"/>
      <c r="N452" s="506"/>
      <c r="O452" s="506"/>
      <c r="P452" s="506"/>
      <c r="Q452" s="506"/>
      <c r="R452" s="506"/>
      <c r="S452" s="506"/>
      <c r="T452" s="506"/>
      <c r="U452" s="506"/>
      <c r="V452" s="506"/>
      <c r="W452" s="506"/>
      <c r="X452" s="506"/>
      <c r="Y452" s="506"/>
    </row>
    <row r="453" spans="1:25" ht="13.5" customHeight="1" x14ac:dyDescent="0.25">
      <c r="A453" s="506" t="s">
        <v>98</v>
      </c>
      <c r="B453" s="507" t="s">
        <v>99</v>
      </c>
      <c r="C453" s="507">
        <v>120000</v>
      </c>
      <c r="D453" s="610"/>
      <c r="E453" s="540"/>
      <c r="F453" s="509"/>
      <c r="G453" s="510"/>
      <c r="H453" s="506"/>
      <c r="I453" s="506"/>
      <c r="J453" s="506"/>
      <c r="K453" s="506"/>
      <c r="L453" s="506"/>
      <c r="M453" s="506"/>
      <c r="N453" s="506"/>
      <c r="O453" s="506"/>
      <c r="P453" s="506"/>
      <c r="Q453" s="506"/>
      <c r="R453" s="506"/>
      <c r="S453" s="506"/>
      <c r="T453" s="506"/>
      <c r="U453" s="506"/>
      <c r="V453" s="506"/>
      <c r="W453" s="506"/>
      <c r="X453" s="506"/>
      <c r="Y453" s="506"/>
    </row>
    <row r="454" spans="1:25" ht="13.5" customHeight="1" x14ac:dyDescent="0.25">
      <c r="A454" s="499" t="s">
        <v>158</v>
      </c>
      <c r="B454" s="531" t="s">
        <v>101</v>
      </c>
      <c r="C454" s="531">
        <f>SUM(C455:C456)</f>
        <v>140000</v>
      </c>
      <c r="D454" s="610"/>
      <c r="E454" s="540"/>
      <c r="F454" s="509"/>
      <c r="G454" s="510"/>
      <c r="H454" s="506"/>
      <c r="I454" s="506"/>
      <c r="J454" s="506"/>
      <c r="K454" s="506"/>
      <c r="L454" s="506"/>
      <c r="M454" s="506"/>
      <c r="N454" s="506"/>
      <c r="O454" s="506"/>
      <c r="P454" s="506"/>
      <c r="Q454" s="506"/>
      <c r="R454" s="506"/>
      <c r="S454" s="506"/>
      <c r="T454" s="506"/>
      <c r="U454" s="506"/>
      <c r="V454" s="506"/>
      <c r="W454" s="506"/>
      <c r="X454" s="506"/>
      <c r="Y454" s="506"/>
    </row>
    <row r="455" spans="1:25" ht="13.5" customHeight="1" x14ac:dyDescent="0.3">
      <c r="A455" s="542" t="s">
        <v>102</v>
      </c>
      <c r="B455" s="542" t="s">
        <v>103</v>
      </c>
      <c r="C455" s="548">
        <v>80000</v>
      </c>
      <c r="D455" s="543"/>
      <c r="E455" s="543"/>
      <c r="F455" s="509"/>
      <c r="G455" s="510"/>
      <c r="H455" s="506"/>
      <c r="I455" s="506"/>
      <c r="J455" s="506"/>
      <c r="K455" s="506"/>
      <c r="L455" s="506"/>
      <c r="M455" s="506"/>
      <c r="N455" s="506"/>
      <c r="O455" s="506"/>
      <c r="P455" s="506"/>
      <c r="Q455" s="506"/>
      <c r="R455" s="506"/>
      <c r="S455" s="506"/>
      <c r="T455" s="506"/>
      <c r="U455" s="506"/>
      <c r="V455" s="506"/>
      <c r="W455" s="506"/>
      <c r="X455" s="506"/>
      <c r="Y455" s="506"/>
    </row>
    <row r="456" spans="1:25" ht="13.5" customHeight="1" x14ac:dyDescent="0.25">
      <c r="A456" s="506" t="s">
        <v>104</v>
      </c>
      <c r="B456" s="506" t="s">
        <v>105</v>
      </c>
      <c r="C456" s="507">
        <v>60000</v>
      </c>
      <c r="D456" s="610"/>
      <c r="E456" s="540"/>
      <c r="F456" s="509"/>
      <c r="G456" s="510"/>
      <c r="H456" s="506"/>
      <c r="I456" s="506"/>
      <c r="J456" s="506"/>
      <c r="K456" s="506"/>
      <c r="L456" s="506"/>
      <c r="M456" s="506"/>
      <c r="N456" s="506"/>
      <c r="O456" s="506"/>
      <c r="P456" s="506"/>
      <c r="Q456" s="506"/>
      <c r="R456" s="506"/>
      <c r="S456" s="506"/>
      <c r="T456" s="506"/>
      <c r="U456" s="506"/>
      <c r="V456" s="506"/>
      <c r="W456" s="506"/>
      <c r="X456" s="506"/>
      <c r="Y456" s="506"/>
    </row>
    <row r="457" spans="1:25" ht="13.5" customHeight="1" x14ac:dyDescent="0.25">
      <c r="A457" s="499" t="s">
        <v>106</v>
      </c>
      <c r="B457" s="531" t="s">
        <v>107</v>
      </c>
      <c r="C457" s="531">
        <f>SUM(C458:C460)</f>
        <v>1260000</v>
      </c>
      <c r="D457" s="610"/>
      <c r="E457" s="540"/>
      <c r="F457" s="509"/>
      <c r="G457" s="510"/>
      <c r="H457" s="506"/>
      <c r="I457" s="506"/>
      <c r="J457" s="506"/>
      <c r="K457" s="506"/>
      <c r="L457" s="506"/>
      <c r="M457" s="506"/>
      <c r="N457" s="506"/>
      <c r="O457" s="506"/>
      <c r="P457" s="506"/>
      <c r="Q457" s="506"/>
      <c r="R457" s="506"/>
      <c r="S457" s="506"/>
      <c r="T457" s="506"/>
      <c r="U457" s="506"/>
      <c r="V457" s="506"/>
      <c r="W457" s="506"/>
      <c r="X457" s="506"/>
      <c r="Y457" s="506"/>
    </row>
    <row r="458" spans="1:25" ht="13.5" customHeight="1" x14ac:dyDescent="0.25">
      <c r="A458" s="506" t="s">
        <v>108</v>
      </c>
      <c r="B458" s="542" t="s">
        <v>109</v>
      </c>
      <c r="C458" s="507">
        <v>20000</v>
      </c>
      <c r="D458" s="629"/>
      <c r="E458" s="540"/>
      <c r="F458" s="509"/>
      <c r="G458" s="510"/>
      <c r="H458" s="506"/>
      <c r="I458" s="506"/>
      <c r="J458" s="506"/>
      <c r="K458" s="506"/>
      <c r="L458" s="506"/>
      <c r="M458" s="506"/>
      <c r="N458" s="506"/>
      <c r="O458" s="506"/>
      <c r="P458" s="506"/>
      <c r="Q458" s="506"/>
      <c r="R458" s="506"/>
      <c r="S458" s="506"/>
      <c r="T458" s="506"/>
      <c r="U458" s="506"/>
      <c r="V458" s="506"/>
      <c r="W458" s="506"/>
      <c r="X458" s="506"/>
      <c r="Y458" s="506"/>
    </row>
    <row r="459" spans="1:25" ht="13.5" customHeight="1" x14ac:dyDescent="0.25">
      <c r="A459" s="506" t="s">
        <v>238</v>
      </c>
      <c r="B459" s="507" t="s">
        <v>111</v>
      </c>
      <c r="C459" s="507">
        <v>890000</v>
      </c>
      <c r="D459" s="506"/>
      <c r="E459" s="630"/>
      <c r="F459" s="509"/>
      <c r="G459" s="510"/>
      <c r="H459" s="506"/>
      <c r="I459" s="506"/>
      <c r="J459" s="506"/>
      <c r="K459" s="506"/>
      <c r="L459" s="506"/>
      <c r="M459" s="506"/>
      <c r="N459" s="506"/>
      <c r="O459" s="506"/>
      <c r="P459" s="506"/>
      <c r="Q459" s="506"/>
      <c r="R459" s="506"/>
      <c r="S459" s="506"/>
      <c r="T459" s="506"/>
      <c r="U459" s="506"/>
      <c r="V459" s="506"/>
      <c r="W459" s="506"/>
      <c r="X459" s="506"/>
      <c r="Y459" s="506"/>
    </row>
    <row r="460" spans="1:25" ht="13.5" customHeight="1" x14ac:dyDescent="0.25">
      <c r="A460" s="506" t="s">
        <v>161</v>
      </c>
      <c r="B460" s="542" t="s">
        <v>162</v>
      </c>
      <c r="C460" s="507">
        <v>350000</v>
      </c>
      <c r="D460" s="510"/>
      <c r="E460" s="630"/>
      <c r="F460" s="509"/>
      <c r="G460" s="510"/>
      <c r="H460" s="506"/>
      <c r="I460" s="506"/>
      <c r="J460" s="506"/>
      <c r="K460" s="506"/>
      <c r="L460" s="506"/>
      <c r="M460" s="506"/>
      <c r="N460" s="506"/>
      <c r="O460" s="506"/>
      <c r="P460" s="506"/>
      <c r="Q460" s="506"/>
      <c r="R460" s="506"/>
      <c r="S460" s="506"/>
      <c r="T460" s="506"/>
      <c r="U460" s="506"/>
      <c r="V460" s="506"/>
      <c r="W460" s="506"/>
      <c r="X460" s="506"/>
      <c r="Y460" s="506"/>
    </row>
    <row r="461" spans="1:25" ht="13.5" customHeight="1" x14ac:dyDescent="0.25">
      <c r="A461" s="499" t="s">
        <v>112</v>
      </c>
      <c r="B461" s="531" t="s">
        <v>113</v>
      </c>
      <c r="C461" s="531">
        <f>SUM(C462)</f>
        <v>102000</v>
      </c>
      <c r="D461" s="506"/>
      <c r="E461" s="540"/>
      <c r="F461" s="509"/>
      <c r="G461" s="510"/>
      <c r="H461" s="506"/>
      <c r="I461" s="506"/>
      <c r="J461" s="506"/>
      <c r="K461" s="506"/>
      <c r="L461" s="506"/>
      <c r="M461" s="506"/>
      <c r="N461" s="506"/>
      <c r="O461" s="506"/>
      <c r="P461" s="506"/>
      <c r="Q461" s="506"/>
      <c r="R461" s="506"/>
      <c r="S461" s="506"/>
      <c r="T461" s="506"/>
      <c r="U461" s="506"/>
      <c r="V461" s="506"/>
      <c r="W461" s="506"/>
      <c r="X461" s="506"/>
      <c r="Y461" s="506"/>
    </row>
    <row r="462" spans="1:25" ht="13.5" customHeight="1" x14ac:dyDescent="0.25">
      <c r="A462" s="506" t="s">
        <v>114</v>
      </c>
      <c r="B462" s="506" t="s">
        <v>115</v>
      </c>
      <c r="C462" s="507">
        <v>102000</v>
      </c>
      <c r="D462" s="506"/>
      <c r="E462" s="515"/>
      <c r="F462" s="509"/>
      <c r="G462" s="510"/>
      <c r="H462" s="506"/>
      <c r="I462" s="506"/>
      <c r="J462" s="506"/>
      <c r="K462" s="506"/>
      <c r="L462" s="506"/>
      <c r="M462" s="506"/>
      <c r="N462" s="506"/>
      <c r="O462" s="506"/>
      <c r="P462" s="506"/>
      <c r="Q462" s="506"/>
      <c r="R462" s="506"/>
      <c r="S462" s="506"/>
      <c r="T462" s="506"/>
      <c r="U462" s="506"/>
      <c r="V462" s="506"/>
      <c r="W462" s="506"/>
      <c r="X462" s="506"/>
      <c r="Y462" s="506"/>
    </row>
    <row r="463" spans="1:25" ht="13.5" customHeight="1" x14ac:dyDescent="0.25">
      <c r="A463" s="499" t="s">
        <v>119</v>
      </c>
      <c r="B463" s="531" t="s">
        <v>122</v>
      </c>
      <c r="C463" s="531">
        <f>SUM(C464:C467)</f>
        <v>1439000</v>
      </c>
      <c r="D463" s="506"/>
      <c r="E463" s="540"/>
      <c r="F463" s="509"/>
      <c r="G463" s="510"/>
      <c r="H463" s="506"/>
      <c r="I463" s="506"/>
      <c r="J463" s="506"/>
      <c r="K463" s="506"/>
      <c r="L463" s="506"/>
      <c r="M463" s="506"/>
      <c r="N463" s="506"/>
      <c r="O463" s="506"/>
      <c r="P463" s="506"/>
      <c r="Q463" s="506"/>
      <c r="R463" s="506"/>
      <c r="S463" s="506"/>
      <c r="T463" s="506"/>
      <c r="U463" s="506"/>
      <c r="V463" s="506"/>
      <c r="W463" s="506"/>
      <c r="X463" s="506"/>
      <c r="Y463" s="506"/>
    </row>
    <row r="464" spans="1:25" ht="13.5" customHeight="1" x14ac:dyDescent="0.25">
      <c r="A464" s="506" t="s">
        <v>163</v>
      </c>
      <c r="B464" s="507" t="s">
        <v>122</v>
      </c>
      <c r="C464" s="507">
        <v>679000</v>
      </c>
      <c r="D464" s="506"/>
      <c r="E464" s="507"/>
      <c r="F464" s="509"/>
      <c r="G464" s="510"/>
      <c r="H464" s="506"/>
      <c r="I464" s="506"/>
      <c r="J464" s="506"/>
      <c r="K464" s="506"/>
      <c r="L464" s="506"/>
      <c r="M464" s="506"/>
      <c r="N464" s="506"/>
      <c r="O464" s="506"/>
      <c r="P464" s="506"/>
      <c r="Q464" s="506"/>
      <c r="R464" s="506"/>
      <c r="S464" s="506"/>
      <c r="T464" s="506"/>
      <c r="U464" s="506"/>
      <c r="V464" s="506"/>
      <c r="W464" s="506"/>
      <c r="X464" s="506"/>
      <c r="Y464" s="506"/>
    </row>
    <row r="465" spans="1:25" ht="13.5" customHeight="1" x14ac:dyDescent="0.25">
      <c r="A465" s="506" t="s">
        <v>123</v>
      </c>
      <c r="B465" s="507" t="s">
        <v>124</v>
      </c>
      <c r="C465" s="507">
        <v>60000</v>
      </c>
      <c r="D465" s="506"/>
      <c r="E465" s="540"/>
      <c r="F465" s="509"/>
      <c r="G465" s="510"/>
      <c r="H465" s="506"/>
      <c r="I465" s="506"/>
      <c r="J465" s="506"/>
      <c r="K465" s="506"/>
      <c r="L465" s="506"/>
      <c r="M465" s="506"/>
      <c r="N465" s="506"/>
      <c r="O465" s="506"/>
      <c r="P465" s="506"/>
      <c r="Q465" s="506"/>
      <c r="R465" s="506"/>
      <c r="S465" s="506"/>
      <c r="T465" s="506"/>
      <c r="U465" s="506"/>
      <c r="V465" s="506"/>
      <c r="W465" s="506"/>
      <c r="X465" s="506"/>
      <c r="Y465" s="506"/>
    </row>
    <row r="466" spans="1:25" ht="13.5" customHeight="1" x14ac:dyDescent="0.25">
      <c r="A466" s="506" t="s">
        <v>125</v>
      </c>
      <c r="B466" s="506" t="s">
        <v>166</v>
      </c>
      <c r="C466" s="507">
        <v>300000</v>
      </c>
      <c r="D466" s="499"/>
      <c r="E466" s="540"/>
      <c r="F466" s="509"/>
      <c r="G466" s="510"/>
      <c r="H466" s="506"/>
      <c r="I466" s="506"/>
      <c r="J466" s="506"/>
      <c r="K466" s="506"/>
      <c r="L466" s="506"/>
      <c r="M466" s="506"/>
      <c r="N466" s="506"/>
      <c r="O466" s="506"/>
      <c r="P466" s="506"/>
      <c r="Q466" s="506"/>
      <c r="R466" s="506"/>
      <c r="S466" s="506"/>
      <c r="T466" s="506"/>
      <c r="U466" s="506"/>
      <c r="V466" s="506"/>
      <c r="W466" s="506"/>
      <c r="X466" s="506"/>
      <c r="Y466" s="506"/>
    </row>
    <row r="467" spans="1:25" ht="13.5" customHeight="1" x14ac:dyDescent="0.25">
      <c r="A467" s="506" t="s">
        <v>127</v>
      </c>
      <c r="B467" s="507" t="s">
        <v>120</v>
      </c>
      <c r="C467" s="507">
        <v>400000</v>
      </c>
      <c r="D467" s="506"/>
      <c r="E467" s="540"/>
      <c r="F467" s="509"/>
      <c r="G467" s="510"/>
      <c r="H467" s="506"/>
      <c r="I467" s="506"/>
      <c r="J467" s="506"/>
      <c r="K467" s="506"/>
      <c r="L467" s="506"/>
      <c r="M467" s="506"/>
      <c r="N467" s="506"/>
      <c r="O467" s="506"/>
      <c r="P467" s="506"/>
      <c r="Q467" s="506"/>
      <c r="R467" s="506"/>
      <c r="S467" s="506"/>
      <c r="T467" s="506"/>
      <c r="U467" s="506"/>
      <c r="V467" s="506"/>
      <c r="W467" s="506"/>
      <c r="X467" s="506"/>
      <c r="Y467" s="506"/>
    </row>
    <row r="468" spans="1:25" ht="13.5" customHeight="1" thickBot="1" x14ac:dyDescent="0.3">
      <c r="A468" s="506"/>
      <c r="B468" s="507"/>
      <c r="C468" s="507"/>
      <c r="D468" s="506"/>
      <c r="E468" s="540"/>
      <c r="F468" s="509"/>
      <c r="G468" s="510"/>
      <c r="H468" s="506"/>
      <c r="I468" s="506"/>
      <c r="J468" s="506"/>
      <c r="K468" s="506"/>
      <c r="L468" s="506"/>
      <c r="M468" s="506"/>
      <c r="N468" s="506"/>
      <c r="O468" s="506"/>
      <c r="P468" s="506"/>
      <c r="Q468" s="506"/>
      <c r="R468" s="506"/>
      <c r="S468" s="506"/>
      <c r="T468" s="506"/>
      <c r="U468" s="506"/>
      <c r="V468" s="506"/>
      <c r="W468" s="506"/>
      <c r="X468" s="506"/>
      <c r="Y468" s="506"/>
    </row>
    <row r="469" spans="1:25" ht="13.5" customHeight="1" thickBot="1" x14ac:dyDescent="0.3">
      <c r="A469" s="1446" t="s">
        <v>128</v>
      </c>
      <c r="B469" s="1416"/>
      <c r="C469" s="551">
        <f>C470</f>
        <v>1800000</v>
      </c>
      <c r="D469" s="515"/>
      <c r="E469" s="531"/>
      <c r="F469" s="509"/>
      <c r="G469" s="510"/>
      <c r="H469" s="506"/>
      <c r="I469" s="506"/>
      <c r="J469" s="506"/>
      <c r="K469" s="506"/>
      <c r="L469" s="506"/>
      <c r="M469" s="506"/>
      <c r="N469" s="506"/>
      <c r="O469" s="506"/>
      <c r="P469" s="506"/>
      <c r="Q469" s="506"/>
      <c r="R469" s="506"/>
      <c r="S469" s="506"/>
      <c r="T469" s="506"/>
      <c r="U469" s="506"/>
      <c r="V469" s="506"/>
      <c r="W469" s="506"/>
      <c r="X469" s="506"/>
      <c r="Y469" s="506"/>
    </row>
    <row r="470" spans="1:25" ht="13.5" customHeight="1" x14ac:dyDescent="0.25">
      <c r="A470" s="499" t="s">
        <v>129</v>
      </c>
      <c r="B470" s="530" t="s">
        <v>130</v>
      </c>
      <c r="C470" s="536">
        <f>SUM(C471)</f>
        <v>1800000</v>
      </c>
      <c r="D470" s="545"/>
      <c r="E470" s="588"/>
      <c r="F470" s="509"/>
      <c r="G470" s="510"/>
      <c r="H470" s="506"/>
      <c r="I470" s="506"/>
      <c r="J470" s="506"/>
      <c r="K470" s="506"/>
      <c r="L470" s="506"/>
      <c r="M470" s="506"/>
      <c r="N470" s="506"/>
      <c r="O470" s="506"/>
      <c r="P470" s="506"/>
      <c r="Q470" s="506"/>
      <c r="R470" s="506"/>
      <c r="S470" s="506"/>
      <c r="T470" s="506"/>
      <c r="U470" s="506"/>
      <c r="V470" s="506"/>
      <c r="W470" s="506"/>
      <c r="X470" s="506"/>
      <c r="Y470" s="506"/>
    </row>
    <row r="471" spans="1:25" ht="13.5" customHeight="1" x14ac:dyDescent="0.25">
      <c r="A471" s="506" t="s">
        <v>259</v>
      </c>
      <c r="B471" s="506" t="s">
        <v>260</v>
      </c>
      <c r="C471" s="507">
        <v>1800000</v>
      </c>
      <c r="D471" s="515"/>
      <c r="E471" s="507"/>
      <c r="F471" s="509"/>
      <c r="G471" s="510"/>
      <c r="H471" s="506"/>
      <c r="I471" s="506"/>
      <c r="J471" s="506"/>
      <c r="K471" s="506"/>
      <c r="L471" s="506"/>
      <c r="M471" s="506"/>
      <c r="N471" s="506"/>
      <c r="O471" s="506"/>
      <c r="P471" s="506"/>
      <c r="Q471" s="506"/>
      <c r="R471" s="506"/>
      <c r="S471" s="506"/>
      <c r="T471" s="506"/>
      <c r="U471" s="506"/>
      <c r="V471" s="506"/>
      <c r="W471" s="506"/>
      <c r="X471" s="506"/>
      <c r="Y471" s="506"/>
    </row>
    <row r="472" spans="1:25" ht="13.5" customHeight="1" thickBot="1" x14ac:dyDescent="0.3">
      <c r="A472" s="506"/>
      <c r="B472" s="506"/>
      <c r="C472" s="507"/>
      <c r="D472" s="588"/>
      <c r="E472" s="507"/>
      <c r="F472" s="509"/>
      <c r="G472" s="510"/>
      <c r="H472" s="506"/>
      <c r="I472" s="506"/>
      <c r="J472" s="506"/>
      <c r="K472" s="506"/>
      <c r="L472" s="506"/>
      <c r="M472" s="506"/>
      <c r="N472" s="506"/>
      <c r="O472" s="506"/>
      <c r="P472" s="506"/>
      <c r="Q472" s="506"/>
      <c r="R472" s="506"/>
      <c r="S472" s="506"/>
      <c r="T472" s="506"/>
      <c r="U472" s="506"/>
      <c r="V472" s="506"/>
      <c r="W472" s="506"/>
      <c r="X472" s="506"/>
      <c r="Y472" s="506"/>
    </row>
    <row r="473" spans="1:25" ht="13.5" customHeight="1" thickBot="1" x14ac:dyDescent="0.3">
      <c r="A473" s="1436" t="s">
        <v>135</v>
      </c>
      <c r="B473" s="1416"/>
      <c r="C473" s="556">
        <f>C474+C479</f>
        <v>228110</v>
      </c>
      <c r="D473" s="514"/>
      <c r="E473" s="507"/>
      <c r="F473" s="509"/>
      <c r="G473" s="510"/>
      <c r="H473" s="506"/>
      <c r="I473" s="506"/>
      <c r="J473" s="506"/>
      <c r="K473" s="506"/>
      <c r="L473" s="506"/>
      <c r="M473" s="506"/>
      <c r="N473" s="506"/>
      <c r="O473" s="506"/>
      <c r="P473" s="506"/>
      <c r="Q473" s="506"/>
      <c r="R473" s="506"/>
      <c r="S473" s="506"/>
      <c r="T473" s="506"/>
      <c r="U473" s="506"/>
      <c r="V473" s="506"/>
      <c r="W473" s="506"/>
      <c r="X473" s="506"/>
      <c r="Y473" s="506"/>
    </row>
    <row r="474" spans="1:25" ht="13.5" customHeight="1" x14ac:dyDescent="0.25">
      <c r="A474" s="499" t="s">
        <v>136</v>
      </c>
      <c r="B474" s="530" t="s">
        <v>137</v>
      </c>
      <c r="C474" s="536">
        <f>SUM(C475:C478)</f>
        <v>188110</v>
      </c>
      <c r="D474" s="547"/>
      <c r="E474" s="588"/>
      <c r="F474" s="509"/>
      <c r="G474" s="510"/>
      <c r="H474" s="506"/>
      <c r="I474" s="506"/>
      <c r="J474" s="506"/>
      <c r="K474" s="506"/>
      <c r="L474" s="506"/>
      <c r="M474" s="506"/>
      <c r="N474" s="506"/>
      <c r="O474" s="506"/>
      <c r="P474" s="506"/>
      <c r="Q474" s="506"/>
      <c r="R474" s="506"/>
      <c r="S474" s="506"/>
      <c r="T474" s="506"/>
      <c r="U474" s="506"/>
      <c r="V474" s="506"/>
      <c r="W474" s="506"/>
      <c r="X474" s="506"/>
      <c r="Y474" s="506"/>
    </row>
    <row r="475" spans="1:25" ht="13.5" customHeight="1" x14ac:dyDescent="0.25">
      <c r="A475" s="506" t="s">
        <v>138</v>
      </c>
      <c r="B475" s="506" t="s">
        <v>139</v>
      </c>
      <c r="C475" s="507">
        <v>66000</v>
      </c>
      <c r="D475" s="540"/>
      <c r="E475" s="538"/>
      <c r="F475" s="509"/>
      <c r="G475" s="510"/>
      <c r="H475" s="506"/>
      <c r="I475" s="506"/>
      <c r="J475" s="506"/>
      <c r="K475" s="506"/>
      <c r="L475" s="506"/>
      <c r="M475" s="506"/>
      <c r="N475" s="506"/>
      <c r="O475" s="506"/>
      <c r="P475" s="506"/>
      <c r="Q475" s="506"/>
      <c r="R475" s="506"/>
      <c r="S475" s="506"/>
      <c r="T475" s="506"/>
      <c r="U475" s="506"/>
      <c r="V475" s="506"/>
      <c r="W475" s="506"/>
      <c r="X475" s="506"/>
      <c r="Y475" s="506"/>
    </row>
    <row r="476" spans="1:25" ht="13.5" customHeight="1" x14ac:dyDescent="0.25">
      <c r="A476" s="506" t="s">
        <v>140</v>
      </c>
      <c r="B476" s="506" t="s">
        <v>141</v>
      </c>
      <c r="C476" s="507">
        <v>20000</v>
      </c>
      <c r="D476" s="540"/>
      <c r="E476" s="540"/>
      <c r="F476" s="509"/>
      <c r="G476" s="510"/>
      <c r="H476" s="506"/>
      <c r="I476" s="506"/>
      <c r="J476" s="506"/>
      <c r="K476" s="506"/>
      <c r="L476" s="506"/>
      <c r="M476" s="506"/>
      <c r="N476" s="506"/>
      <c r="O476" s="506"/>
      <c r="P476" s="506"/>
      <c r="Q476" s="506"/>
      <c r="R476" s="506"/>
      <c r="S476" s="506"/>
      <c r="T476" s="506"/>
      <c r="U476" s="506"/>
      <c r="V476" s="506"/>
      <c r="W476" s="506"/>
      <c r="X476" s="506"/>
      <c r="Y476" s="506"/>
    </row>
    <row r="477" spans="1:25" ht="13.5" customHeight="1" x14ac:dyDescent="0.25">
      <c r="A477" s="506" t="s">
        <v>395</v>
      </c>
      <c r="B477" s="506" t="s">
        <v>396</v>
      </c>
      <c r="C477" s="507">
        <v>22110</v>
      </c>
      <c r="D477" s="610"/>
      <c r="E477" s="540"/>
      <c r="F477" s="509"/>
      <c r="G477" s="510"/>
      <c r="H477" s="506"/>
      <c r="I477" s="506"/>
      <c r="J477" s="506"/>
      <c r="K477" s="506"/>
      <c r="L477" s="506"/>
      <c r="M477" s="506"/>
      <c r="N477" s="506"/>
      <c r="O477" s="506"/>
      <c r="P477" s="506"/>
      <c r="Q477" s="506"/>
      <c r="R477" s="506"/>
      <c r="S477" s="506"/>
      <c r="T477" s="506"/>
      <c r="U477" s="506"/>
      <c r="V477" s="506"/>
      <c r="W477" s="506"/>
      <c r="X477" s="506"/>
      <c r="Y477" s="506"/>
    </row>
    <row r="478" spans="1:25" ht="13.5" customHeight="1" x14ac:dyDescent="0.3">
      <c r="A478" s="506" t="s">
        <v>142</v>
      </c>
      <c r="B478" s="507" t="s">
        <v>143</v>
      </c>
      <c r="C478" s="548">
        <v>80000</v>
      </c>
      <c r="D478" s="543"/>
      <c r="E478" s="543"/>
      <c r="F478" s="509"/>
      <c r="G478" s="510"/>
      <c r="H478" s="506"/>
      <c r="I478" s="506"/>
      <c r="J478" s="506"/>
      <c r="K478" s="506"/>
      <c r="L478" s="506"/>
      <c r="M478" s="506"/>
      <c r="N478" s="506"/>
      <c r="O478" s="506"/>
      <c r="P478" s="506"/>
      <c r="Q478" s="506"/>
      <c r="R478" s="506"/>
      <c r="S478" s="506"/>
      <c r="T478" s="506"/>
      <c r="U478" s="506"/>
      <c r="V478" s="506"/>
      <c r="W478" s="506"/>
      <c r="X478" s="506"/>
      <c r="Y478" s="506"/>
    </row>
    <row r="479" spans="1:25" ht="13.5" customHeight="1" x14ac:dyDescent="0.25">
      <c r="A479" s="499" t="s">
        <v>144</v>
      </c>
      <c r="B479" s="531" t="s">
        <v>145</v>
      </c>
      <c r="C479" s="531">
        <f>SUM(C480)</f>
        <v>40000</v>
      </c>
      <c r="D479" s="540"/>
      <c r="E479" s="540"/>
      <c r="F479" s="509"/>
      <c r="G479" s="510"/>
      <c r="H479" s="506"/>
      <c r="I479" s="506"/>
      <c r="J479" s="506"/>
      <c r="K479" s="506"/>
      <c r="L479" s="506"/>
      <c r="M479" s="506"/>
      <c r="N479" s="506"/>
      <c r="O479" s="506"/>
      <c r="P479" s="506"/>
      <c r="Q479" s="506"/>
      <c r="R479" s="506"/>
      <c r="S479" s="506"/>
      <c r="T479" s="506"/>
      <c r="U479" s="506"/>
      <c r="V479" s="506"/>
      <c r="W479" s="506"/>
      <c r="X479" s="506"/>
      <c r="Y479" s="506"/>
    </row>
    <row r="480" spans="1:25" ht="13.5" customHeight="1" x14ac:dyDescent="0.25">
      <c r="A480" s="506" t="s">
        <v>146</v>
      </c>
      <c r="B480" s="507" t="s">
        <v>147</v>
      </c>
      <c r="C480" s="507">
        <v>40000</v>
      </c>
      <c r="D480" s="610"/>
      <c r="E480" s="540"/>
      <c r="F480" s="509"/>
      <c r="G480" s="510"/>
      <c r="H480" s="506"/>
      <c r="I480" s="506"/>
      <c r="J480" s="506"/>
      <c r="K480" s="506"/>
      <c r="L480" s="506"/>
      <c r="M480" s="506"/>
      <c r="N480" s="506"/>
      <c r="O480" s="506"/>
      <c r="P480" s="506"/>
      <c r="Q480" s="506"/>
      <c r="R480" s="506"/>
      <c r="S480" s="506"/>
      <c r="T480" s="506"/>
      <c r="U480" s="506"/>
      <c r="V480" s="506"/>
      <c r="W480" s="506"/>
      <c r="X480" s="506"/>
      <c r="Y480" s="506"/>
    </row>
    <row r="481" spans="1:25" ht="13.5" customHeight="1" thickBot="1" x14ac:dyDescent="0.3">
      <c r="A481" s="506"/>
      <c r="B481" s="507"/>
      <c r="C481" s="507"/>
      <c r="D481" s="540"/>
      <c r="E481" s="540"/>
      <c r="F481" s="540"/>
      <c r="G481" s="518"/>
      <c r="H481" s="515"/>
      <c r="I481" s="515"/>
      <c r="J481" s="515"/>
      <c r="K481" s="515"/>
      <c r="L481" s="515"/>
      <c r="M481" s="515"/>
      <c r="N481" s="515"/>
      <c r="O481" s="515"/>
      <c r="P481" s="515"/>
      <c r="Q481" s="515"/>
      <c r="R481" s="515"/>
      <c r="S481" s="515"/>
      <c r="T481" s="515"/>
      <c r="U481" s="515"/>
      <c r="V481" s="515"/>
      <c r="W481" s="515"/>
      <c r="X481" s="515"/>
      <c r="Y481" s="515"/>
    </row>
    <row r="482" spans="1:25" ht="13.5" customHeight="1" x14ac:dyDescent="0.25">
      <c r="A482" s="1459" t="s">
        <v>519</v>
      </c>
      <c r="B482" s="1421"/>
      <c r="C482" s="612" t="s">
        <v>509</v>
      </c>
      <c r="D482" s="631" t="s">
        <v>520</v>
      </c>
      <c r="E482" s="614"/>
      <c r="F482" s="509"/>
      <c r="G482" s="510"/>
      <c r="H482" s="506"/>
      <c r="I482" s="506"/>
      <c r="J482" s="506"/>
      <c r="K482" s="506"/>
      <c r="L482" s="506"/>
      <c r="M482" s="506"/>
      <c r="N482" s="506"/>
      <c r="O482" s="506"/>
      <c r="P482" s="506"/>
      <c r="Q482" s="506"/>
      <c r="R482" s="506"/>
      <c r="S482" s="506"/>
      <c r="T482" s="506"/>
      <c r="U482" s="506"/>
      <c r="V482" s="506"/>
      <c r="W482" s="506"/>
      <c r="X482" s="506"/>
      <c r="Y482" s="506"/>
    </row>
    <row r="483" spans="1:25" ht="13.5" customHeight="1" thickBot="1" x14ac:dyDescent="0.3">
      <c r="A483" s="1430"/>
      <c r="B483" s="1432"/>
      <c r="C483" s="615"/>
      <c r="D483" s="616"/>
      <c r="E483" s="617"/>
      <c r="F483" s="509"/>
      <c r="G483" s="510"/>
      <c r="H483" s="506"/>
      <c r="I483" s="506"/>
      <c r="J483" s="506"/>
      <c r="K483" s="506"/>
      <c r="L483" s="506"/>
      <c r="M483" s="506"/>
      <c r="N483" s="506"/>
      <c r="O483" s="506"/>
      <c r="P483" s="506"/>
      <c r="Q483" s="506"/>
      <c r="R483" s="506"/>
      <c r="S483" s="506"/>
      <c r="T483" s="506"/>
      <c r="U483" s="506"/>
      <c r="V483" s="506"/>
      <c r="W483" s="506"/>
      <c r="X483" s="506"/>
      <c r="Y483" s="506"/>
    </row>
    <row r="484" spans="1:25" ht="13.5" customHeight="1" x14ac:dyDescent="0.25">
      <c r="A484" s="1439" t="s">
        <v>1049</v>
      </c>
      <c r="B484" s="1429"/>
      <c r="C484" s="1429"/>
      <c r="D484" s="1421"/>
      <c r="E484" s="618"/>
      <c r="F484" s="509"/>
      <c r="G484" s="510"/>
      <c r="H484" s="506"/>
      <c r="I484" s="506"/>
      <c r="J484" s="506"/>
      <c r="K484" s="506"/>
      <c r="L484" s="506"/>
      <c r="M484" s="506"/>
      <c r="N484" s="506"/>
      <c r="O484" s="506"/>
      <c r="P484" s="506"/>
      <c r="Q484" s="506"/>
      <c r="R484" s="506"/>
      <c r="S484" s="506"/>
      <c r="T484" s="506"/>
      <c r="U484" s="506"/>
      <c r="V484" s="506"/>
      <c r="W484" s="506"/>
      <c r="X484" s="506"/>
      <c r="Y484" s="506"/>
    </row>
    <row r="485" spans="1:25" ht="13.5" customHeight="1" x14ac:dyDescent="0.25">
      <c r="A485" s="1422"/>
      <c r="B485" s="1435"/>
      <c r="C485" s="1435"/>
      <c r="D485" s="1423"/>
      <c r="E485" s="618"/>
      <c r="F485" s="509"/>
      <c r="G485" s="510"/>
      <c r="H485" s="506"/>
      <c r="I485" s="506"/>
      <c r="J485" s="506"/>
      <c r="K485" s="506"/>
      <c r="L485" s="506"/>
      <c r="M485" s="506"/>
      <c r="N485" s="506"/>
      <c r="O485" s="506"/>
      <c r="P485" s="506"/>
      <c r="Q485" s="506"/>
      <c r="R485" s="506"/>
      <c r="S485" s="506"/>
      <c r="T485" s="506"/>
      <c r="U485" s="506"/>
      <c r="V485" s="506"/>
      <c r="W485" s="506"/>
      <c r="X485" s="506"/>
      <c r="Y485" s="506"/>
    </row>
    <row r="486" spans="1:25" ht="13.5" customHeight="1" x14ac:dyDescent="0.25">
      <c r="A486" s="1422"/>
      <c r="B486" s="1435"/>
      <c r="C486" s="1435"/>
      <c r="D486" s="1423"/>
      <c r="E486" s="618"/>
      <c r="F486" s="509"/>
      <c r="G486" s="510"/>
      <c r="H486" s="506"/>
      <c r="I486" s="506"/>
      <c r="J486" s="506"/>
      <c r="K486" s="506"/>
      <c r="L486" s="506"/>
      <c r="M486" s="506"/>
      <c r="N486" s="506"/>
      <c r="O486" s="506"/>
      <c r="P486" s="506"/>
      <c r="Q486" s="506"/>
      <c r="R486" s="506"/>
      <c r="S486" s="506"/>
      <c r="T486" s="506"/>
      <c r="U486" s="506"/>
      <c r="V486" s="506"/>
      <c r="W486" s="506"/>
      <c r="X486" s="506"/>
      <c r="Y486" s="506"/>
    </row>
    <row r="487" spans="1:25" ht="13.5" customHeight="1" x14ac:dyDescent="0.25">
      <c r="A487" s="1422"/>
      <c r="B487" s="1435"/>
      <c r="C487" s="1435"/>
      <c r="D487" s="1423"/>
      <c r="E487" s="618"/>
      <c r="F487" s="509"/>
      <c r="G487" s="510"/>
      <c r="H487" s="506"/>
      <c r="I487" s="506"/>
      <c r="J487" s="506"/>
      <c r="K487" s="506"/>
      <c r="L487" s="506"/>
      <c r="M487" s="506"/>
      <c r="N487" s="506"/>
      <c r="O487" s="506"/>
      <c r="P487" s="506"/>
      <c r="Q487" s="506"/>
      <c r="R487" s="506"/>
      <c r="S487" s="506"/>
      <c r="T487" s="506"/>
      <c r="U487" s="506"/>
      <c r="V487" s="506"/>
      <c r="W487" s="506"/>
      <c r="X487" s="506"/>
      <c r="Y487" s="506"/>
    </row>
    <row r="488" spans="1:25" s="1124" customFormat="1" ht="13.5" customHeight="1" x14ac:dyDescent="0.25">
      <c r="A488" s="1422"/>
      <c r="B488" s="1435"/>
      <c r="C488" s="1435"/>
      <c r="D488" s="1423"/>
      <c r="E488" s="618"/>
      <c r="F488" s="509"/>
      <c r="G488" s="510"/>
      <c r="H488" s="506"/>
      <c r="I488" s="506"/>
      <c r="J488" s="506"/>
      <c r="K488" s="506"/>
      <c r="L488" s="506"/>
      <c r="M488" s="506"/>
      <c r="N488" s="506"/>
      <c r="O488" s="506"/>
      <c r="P488" s="506"/>
      <c r="Q488" s="506"/>
      <c r="R488" s="506"/>
      <c r="S488" s="506"/>
      <c r="T488" s="506"/>
      <c r="U488" s="506"/>
      <c r="V488" s="506"/>
      <c r="W488" s="506"/>
      <c r="X488" s="506"/>
      <c r="Y488" s="506"/>
    </row>
    <row r="489" spans="1:25" s="1124" customFormat="1" ht="13.5" customHeight="1" x14ac:dyDescent="0.25">
      <c r="A489" s="1422"/>
      <c r="B489" s="1435"/>
      <c r="C489" s="1435"/>
      <c r="D489" s="1423"/>
      <c r="E489" s="618"/>
      <c r="F489" s="509"/>
      <c r="G489" s="510"/>
      <c r="H489" s="506"/>
      <c r="I489" s="506"/>
      <c r="J489" s="506"/>
      <c r="K489" s="506"/>
      <c r="L489" s="506"/>
      <c r="M489" s="506"/>
      <c r="N489" s="506"/>
      <c r="O489" s="506"/>
      <c r="P489" s="506"/>
      <c r="Q489" s="506"/>
      <c r="R489" s="506"/>
      <c r="S489" s="506"/>
      <c r="T489" s="506"/>
      <c r="U489" s="506"/>
      <c r="V489" s="506"/>
      <c r="W489" s="506"/>
      <c r="X489" s="506"/>
      <c r="Y489" s="506"/>
    </row>
    <row r="490" spans="1:25" s="1124" customFormat="1" ht="13.5" customHeight="1" x14ac:dyDescent="0.25">
      <c r="A490" s="1422"/>
      <c r="B490" s="1435"/>
      <c r="C490" s="1435"/>
      <c r="D490" s="1423"/>
      <c r="E490" s="618"/>
      <c r="F490" s="509"/>
      <c r="G490" s="510"/>
      <c r="H490" s="506"/>
      <c r="I490" s="506"/>
      <c r="J490" s="506"/>
      <c r="K490" s="506"/>
      <c r="L490" s="506"/>
      <c r="M490" s="506"/>
      <c r="N490" s="506"/>
      <c r="O490" s="506"/>
      <c r="P490" s="506"/>
      <c r="Q490" s="506"/>
      <c r="R490" s="506"/>
      <c r="S490" s="506"/>
      <c r="T490" s="506"/>
      <c r="U490" s="506"/>
      <c r="V490" s="506"/>
      <c r="W490" s="506"/>
      <c r="X490" s="506"/>
      <c r="Y490" s="506"/>
    </row>
    <row r="491" spans="1:25" s="1124" customFormat="1" ht="13.5" customHeight="1" x14ac:dyDescent="0.25">
      <c r="A491" s="1422"/>
      <c r="B491" s="1435"/>
      <c r="C491" s="1435"/>
      <c r="D491" s="1423"/>
      <c r="E491" s="618"/>
      <c r="F491" s="509"/>
      <c r="G491" s="510"/>
      <c r="H491" s="506"/>
      <c r="I491" s="506"/>
      <c r="J491" s="506"/>
      <c r="K491" s="506"/>
      <c r="L491" s="506"/>
      <c r="M491" s="506"/>
      <c r="N491" s="506"/>
      <c r="O491" s="506"/>
      <c r="P491" s="506"/>
      <c r="Q491" s="506"/>
      <c r="R491" s="506"/>
      <c r="S491" s="506"/>
      <c r="T491" s="506"/>
      <c r="U491" s="506"/>
      <c r="V491" s="506"/>
      <c r="W491" s="506"/>
      <c r="X491" s="506"/>
      <c r="Y491" s="506"/>
    </row>
    <row r="492" spans="1:25" s="1124" customFormat="1" ht="13.5" customHeight="1" x14ac:dyDescent="0.25">
      <c r="A492" s="1422"/>
      <c r="B492" s="1435"/>
      <c r="C492" s="1435"/>
      <c r="D492" s="1423"/>
      <c r="E492" s="618"/>
      <c r="F492" s="509"/>
      <c r="G492" s="510"/>
      <c r="H492" s="506"/>
      <c r="I492" s="506"/>
      <c r="J492" s="506"/>
      <c r="K492" s="506"/>
      <c r="L492" s="506"/>
      <c r="M492" s="506"/>
      <c r="N492" s="506"/>
      <c r="O492" s="506"/>
      <c r="P492" s="506"/>
      <c r="Q492" s="506"/>
      <c r="R492" s="506"/>
      <c r="S492" s="506"/>
      <c r="T492" s="506"/>
      <c r="U492" s="506"/>
      <c r="V492" s="506"/>
      <c r="W492" s="506"/>
      <c r="X492" s="506"/>
      <c r="Y492" s="506"/>
    </row>
    <row r="493" spans="1:25" s="1124" customFormat="1" ht="13.5" customHeight="1" x14ac:dyDescent="0.25">
      <c r="A493" s="1422"/>
      <c r="B493" s="1435"/>
      <c r="C493" s="1435"/>
      <c r="D493" s="1423"/>
      <c r="E493" s="618"/>
      <c r="F493" s="509"/>
      <c r="G493" s="510"/>
      <c r="H493" s="506"/>
      <c r="I493" s="506"/>
      <c r="J493" s="506"/>
      <c r="K493" s="506"/>
      <c r="L493" s="506"/>
      <c r="M493" s="506"/>
      <c r="N493" s="506"/>
      <c r="O493" s="506"/>
      <c r="P493" s="506"/>
      <c r="Q493" s="506"/>
      <c r="R493" s="506"/>
      <c r="S493" s="506"/>
      <c r="T493" s="506"/>
      <c r="U493" s="506"/>
      <c r="V493" s="506"/>
      <c r="W493" s="506"/>
      <c r="X493" s="506"/>
      <c r="Y493" s="506"/>
    </row>
    <row r="494" spans="1:25" s="1124" customFormat="1" ht="13.5" customHeight="1" x14ac:dyDescent="0.25">
      <c r="A494" s="1422"/>
      <c r="B494" s="1435"/>
      <c r="C494" s="1435"/>
      <c r="D494" s="1423"/>
      <c r="E494" s="618"/>
      <c r="F494" s="509"/>
      <c r="G494" s="510"/>
      <c r="H494" s="506"/>
      <c r="I494" s="506"/>
      <c r="J494" s="506"/>
      <c r="K494" s="506"/>
      <c r="L494" s="506"/>
      <c r="M494" s="506"/>
      <c r="N494" s="506"/>
      <c r="O494" s="506"/>
      <c r="P494" s="506"/>
      <c r="Q494" s="506"/>
      <c r="R494" s="506"/>
      <c r="S494" s="506"/>
      <c r="T494" s="506"/>
      <c r="U494" s="506"/>
      <c r="V494" s="506"/>
      <c r="W494" s="506"/>
      <c r="X494" s="506"/>
      <c r="Y494" s="506"/>
    </row>
    <row r="495" spans="1:25" s="1124" customFormat="1" ht="13.5" customHeight="1" x14ac:dyDescent="0.25">
      <c r="A495" s="1422"/>
      <c r="B495" s="1435"/>
      <c r="C495" s="1435"/>
      <c r="D495" s="1423"/>
      <c r="E495" s="618"/>
      <c r="F495" s="509"/>
      <c r="G495" s="510"/>
      <c r="H495" s="506"/>
      <c r="I495" s="506"/>
      <c r="J495" s="506"/>
      <c r="K495" s="506"/>
      <c r="L495" s="506"/>
      <c r="M495" s="506"/>
      <c r="N495" s="506"/>
      <c r="O495" s="506"/>
      <c r="P495" s="506"/>
      <c r="Q495" s="506"/>
      <c r="R495" s="506"/>
      <c r="S495" s="506"/>
      <c r="T495" s="506"/>
      <c r="U495" s="506"/>
      <c r="V495" s="506"/>
      <c r="W495" s="506"/>
      <c r="X495" s="506"/>
      <c r="Y495" s="506"/>
    </row>
    <row r="496" spans="1:25" s="1124" customFormat="1" ht="13.5" customHeight="1" x14ac:dyDescent="0.25">
      <c r="A496" s="1422"/>
      <c r="B496" s="1435"/>
      <c r="C496" s="1435"/>
      <c r="D496" s="1423"/>
      <c r="E496" s="618"/>
      <c r="F496" s="509"/>
      <c r="G496" s="510"/>
      <c r="H496" s="506"/>
      <c r="I496" s="506"/>
      <c r="J496" s="506"/>
      <c r="K496" s="506"/>
      <c r="L496" s="506"/>
      <c r="M496" s="506"/>
      <c r="N496" s="506"/>
      <c r="O496" s="506"/>
      <c r="P496" s="506"/>
      <c r="Q496" s="506"/>
      <c r="R496" s="506"/>
      <c r="S496" s="506"/>
      <c r="T496" s="506"/>
      <c r="U496" s="506"/>
      <c r="V496" s="506"/>
      <c r="W496" s="506"/>
      <c r="X496" s="506"/>
      <c r="Y496" s="506"/>
    </row>
    <row r="497" spans="1:25" s="1124" customFormat="1" ht="13.5" customHeight="1" x14ac:dyDescent="0.25">
      <c r="A497" s="1422"/>
      <c r="B497" s="1435"/>
      <c r="C497" s="1435"/>
      <c r="D497" s="1423"/>
      <c r="E497" s="618"/>
      <c r="F497" s="509"/>
      <c r="G497" s="510"/>
      <c r="H497" s="506"/>
      <c r="I497" s="506"/>
      <c r="J497" s="506"/>
      <c r="K497" s="506"/>
      <c r="L497" s="506"/>
      <c r="M497" s="506"/>
      <c r="N497" s="506"/>
      <c r="O497" s="506"/>
      <c r="P497" s="506"/>
      <c r="Q497" s="506"/>
      <c r="R497" s="506"/>
      <c r="S497" s="506"/>
      <c r="T497" s="506"/>
      <c r="U497" s="506"/>
      <c r="V497" s="506"/>
      <c r="W497" s="506"/>
      <c r="X497" s="506"/>
      <c r="Y497" s="506"/>
    </row>
    <row r="498" spans="1:25" s="1124" customFormat="1" ht="13.5" customHeight="1" x14ac:dyDescent="0.25">
      <c r="A498" s="1422"/>
      <c r="B498" s="1435"/>
      <c r="C498" s="1435"/>
      <c r="D498" s="1423"/>
      <c r="E498" s="618"/>
      <c r="F498" s="509"/>
      <c r="G498" s="510"/>
      <c r="H498" s="506"/>
      <c r="I498" s="506"/>
      <c r="J498" s="506"/>
      <c r="K498" s="506"/>
      <c r="L498" s="506"/>
      <c r="M498" s="506"/>
      <c r="N498" s="506"/>
      <c r="O498" s="506"/>
      <c r="P498" s="506"/>
      <c r="Q498" s="506"/>
      <c r="R498" s="506"/>
      <c r="S498" s="506"/>
      <c r="T498" s="506"/>
      <c r="U498" s="506"/>
      <c r="V498" s="506"/>
      <c r="W498" s="506"/>
      <c r="X498" s="506"/>
      <c r="Y498" s="506"/>
    </row>
    <row r="499" spans="1:25" s="1124" customFormat="1" ht="13.5" customHeight="1" x14ac:dyDescent="0.25">
      <c r="A499" s="1422"/>
      <c r="B499" s="1435"/>
      <c r="C499" s="1435"/>
      <c r="D499" s="1423"/>
      <c r="E499" s="618"/>
      <c r="F499" s="509"/>
      <c r="G499" s="510"/>
      <c r="H499" s="506"/>
      <c r="I499" s="506"/>
      <c r="J499" s="506"/>
      <c r="K499" s="506"/>
      <c r="L499" s="506"/>
      <c r="M499" s="506"/>
      <c r="N499" s="506"/>
      <c r="O499" s="506"/>
      <c r="P499" s="506"/>
      <c r="Q499" s="506"/>
      <c r="R499" s="506"/>
      <c r="S499" s="506"/>
      <c r="T499" s="506"/>
      <c r="U499" s="506"/>
      <c r="V499" s="506"/>
      <c r="W499" s="506"/>
      <c r="X499" s="506"/>
      <c r="Y499" s="506"/>
    </row>
    <row r="500" spans="1:25" s="1124" customFormat="1" ht="13.5" customHeight="1" x14ac:dyDescent="0.25">
      <c r="A500" s="1422"/>
      <c r="B500" s="1435"/>
      <c r="C500" s="1435"/>
      <c r="D500" s="1423"/>
      <c r="E500" s="618"/>
      <c r="F500" s="509"/>
      <c r="G500" s="510"/>
      <c r="H500" s="506"/>
      <c r="I500" s="506"/>
      <c r="J500" s="506"/>
      <c r="K500" s="506"/>
      <c r="L500" s="506"/>
      <c r="M500" s="506"/>
      <c r="N500" s="506"/>
      <c r="O500" s="506"/>
      <c r="P500" s="506"/>
      <c r="Q500" s="506"/>
      <c r="R500" s="506"/>
      <c r="S500" s="506"/>
      <c r="T500" s="506"/>
      <c r="U500" s="506"/>
      <c r="V500" s="506"/>
      <c r="W500" s="506"/>
      <c r="X500" s="506"/>
      <c r="Y500" s="506"/>
    </row>
    <row r="501" spans="1:25" s="1124" customFormat="1" ht="13.5" customHeight="1" x14ac:dyDescent="0.25">
      <c r="A501" s="1422"/>
      <c r="B501" s="1435"/>
      <c r="C501" s="1435"/>
      <c r="D501" s="1423"/>
      <c r="E501" s="618"/>
      <c r="F501" s="509"/>
      <c r="G501" s="510"/>
      <c r="H501" s="506"/>
      <c r="I501" s="506"/>
      <c r="J501" s="506"/>
      <c r="K501" s="506"/>
      <c r="L501" s="506"/>
      <c r="M501" s="506"/>
      <c r="N501" s="506"/>
      <c r="O501" s="506"/>
      <c r="P501" s="506"/>
      <c r="Q501" s="506"/>
      <c r="R501" s="506"/>
      <c r="S501" s="506"/>
      <c r="T501" s="506"/>
      <c r="U501" s="506"/>
      <c r="V501" s="506"/>
      <c r="W501" s="506"/>
      <c r="X501" s="506"/>
      <c r="Y501" s="506"/>
    </row>
    <row r="502" spans="1:25" s="1124" customFormat="1" ht="13.5" customHeight="1" x14ac:dyDescent="0.25">
      <c r="A502" s="1422"/>
      <c r="B502" s="1435"/>
      <c r="C502" s="1435"/>
      <c r="D502" s="1423"/>
      <c r="E502" s="618"/>
      <c r="F502" s="509"/>
      <c r="G502" s="510"/>
      <c r="H502" s="506"/>
      <c r="I502" s="506"/>
      <c r="J502" s="506"/>
      <c r="K502" s="506"/>
      <c r="L502" s="506"/>
      <c r="M502" s="506"/>
      <c r="N502" s="506"/>
      <c r="O502" s="506"/>
      <c r="P502" s="506"/>
      <c r="Q502" s="506"/>
      <c r="R502" s="506"/>
      <c r="S502" s="506"/>
      <c r="T502" s="506"/>
      <c r="U502" s="506"/>
      <c r="V502" s="506"/>
      <c r="W502" s="506"/>
      <c r="X502" s="506"/>
      <c r="Y502" s="506"/>
    </row>
    <row r="503" spans="1:25" s="1124" customFormat="1" ht="13.5" customHeight="1" x14ac:dyDescent="0.25">
      <c r="A503" s="1422"/>
      <c r="B503" s="1435"/>
      <c r="C503" s="1435"/>
      <c r="D503" s="1423"/>
      <c r="E503" s="618"/>
      <c r="F503" s="509"/>
      <c r="G503" s="510"/>
      <c r="H503" s="506"/>
      <c r="I503" s="506"/>
      <c r="J503" s="506"/>
      <c r="K503" s="506"/>
      <c r="L503" s="506"/>
      <c r="M503" s="506"/>
      <c r="N503" s="506"/>
      <c r="O503" s="506"/>
      <c r="P503" s="506"/>
      <c r="Q503" s="506"/>
      <c r="R503" s="506"/>
      <c r="S503" s="506"/>
      <c r="T503" s="506"/>
      <c r="U503" s="506"/>
      <c r="V503" s="506"/>
      <c r="W503" s="506"/>
      <c r="X503" s="506"/>
      <c r="Y503" s="506"/>
    </row>
    <row r="504" spans="1:25" s="1124" customFormat="1" ht="13.5" customHeight="1" x14ac:dyDescent="0.25">
      <c r="A504" s="1422"/>
      <c r="B504" s="1435"/>
      <c r="C504" s="1435"/>
      <c r="D504" s="1423"/>
      <c r="E504" s="618"/>
      <c r="F504" s="509"/>
      <c r="G504" s="510"/>
      <c r="H504" s="506"/>
      <c r="I504" s="506"/>
      <c r="J504" s="506"/>
      <c r="K504" s="506"/>
      <c r="L504" s="506"/>
      <c r="M504" s="506"/>
      <c r="N504" s="506"/>
      <c r="O504" s="506"/>
      <c r="P504" s="506"/>
      <c r="Q504" s="506"/>
      <c r="R504" s="506"/>
      <c r="S504" s="506"/>
      <c r="T504" s="506"/>
      <c r="U504" s="506"/>
      <c r="V504" s="506"/>
      <c r="W504" s="506"/>
      <c r="X504" s="506"/>
      <c r="Y504" s="506"/>
    </row>
    <row r="505" spans="1:25" s="1124" customFormat="1" ht="13.5" customHeight="1" x14ac:dyDescent="0.25">
      <c r="A505" s="1422"/>
      <c r="B505" s="1435"/>
      <c r="C505" s="1435"/>
      <c r="D505" s="1423"/>
      <c r="E505" s="618"/>
      <c r="F505" s="509"/>
      <c r="G505" s="510"/>
      <c r="H505" s="506"/>
      <c r="I505" s="506"/>
      <c r="J505" s="506"/>
      <c r="K505" s="506"/>
      <c r="L505" s="506"/>
      <c r="M505" s="506"/>
      <c r="N505" s="506"/>
      <c r="O505" s="506"/>
      <c r="P505" s="506"/>
      <c r="Q505" s="506"/>
      <c r="R505" s="506"/>
      <c r="S505" s="506"/>
      <c r="T505" s="506"/>
      <c r="U505" s="506"/>
      <c r="V505" s="506"/>
      <c r="W505" s="506"/>
      <c r="X505" s="506"/>
      <c r="Y505" s="506"/>
    </row>
    <row r="506" spans="1:25" s="1124" customFormat="1" ht="13.5" customHeight="1" x14ac:dyDescent="0.25">
      <c r="A506" s="1422"/>
      <c r="B506" s="1435"/>
      <c r="C506" s="1435"/>
      <c r="D506" s="1423"/>
      <c r="E506" s="618"/>
      <c r="F506" s="509"/>
      <c r="G506" s="510"/>
      <c r="H506" s="506"/>
      <c r="I506" s="506"/>
      <c r="J506" s="506"/>
      <c r="K506" s="506"/>
      <c r="L506" s="506"/>
      <c r="M506" s="506"/>
      <c r="N506" s="506"/>
      <c r="O506" s="506"/>
      <c r="P506" s="506"/>
      <c r="Q506" s="506"/>
      <c r="R506" s="506"/>
      <c r="S506" s="506"/>
      <c r="T506" s="506"/>
      <c r="U506" s="506"/>
      <c r="V506" s="506"/>
      <c r="W506" s="506"/>
      <c r="X506" s="506"/>
      <c r="Y506" s="506"/>
    </row>
    <row r="507" spans="1:25" s="1124" customFormat="1" ht="13.5" customHeight="1" x14ac:dyDescent="0.25">
      <c r="A507" s="1422"/>
      <c r="B507" s="1435"/>
      <c r="C507" s="1435"/>
      <c r="D507" s="1423"/>
      <c r="E507" s="618"/>
      <c r="F507" s="509"/>
      <c r="G507" s="510"/>
      <c r="H507" s="506"/>
      <c r="I507" s="506"/>
      <c r="J507" s="506"/>
      <c r="K507" s="506"/>
      <c r="L507" s="506"/>
      <c r="M507" s="506"/>
      <c r="N507" s="506"/>
      <c r="O507" s="506"/>
      <c r="P507" s="506"/>
      <c r="Q507" s="506"/>
      <c r="R507" s="506"/>
      <c r="S507" s="506"/>
      <c r="T507" s="506"/>
      <c r="U507" s="506"/>
      <c r="V507" s="506"/>
      <c r="W507" s="506"/>
      <c r="X507" s="506"/>
      <c r="Y507" s="506"/>
    </row>
    <row r="508" spans="1:25" s="1124" customFormat="1" ht="13.5" customHeight="1" x14ac:dyDescent="0.25">
      <c r="A508" s="1422"/>
      <c r="B508" s="1435"/>
      <c r="C508" s="1435"/>
      <c r="D508" s="1423"/>
      <c r="E508" s="618"/>
      <c r="F508" s="509"/>
      <c r="G508" s="510"/>
      <c r="H508" s="506"/>
      <c r="I508" s="506"/>
      <c r="J508" s="506"/>
      <c r="K508" s="506"/>
      <c r="L508" s="506"/>
      <c r="M508" s="506"/>
      <c r="N508" s="506"/>
      <c r="O508" s="506"/>
      <c r="P508" s="506"/>
      <c r="Q508" s="506"/>
      <c r="R508" s="506"/>
      <c r="S508" s="506"/>
      <c r="T508" s="506"/>
      <c r="U508" s="506"/>
      <c r="V508" s="506"/>
      <c r="W508" s="506"/>
      <c r="X508" s="506"/>
      <c r="Y508" s="506"/>
    </row>
    <row r="509" spans="1:25" s="1124" customFormat="1" ht="13.5" customHeight="1" x14ac:dyDescent="0.25">
      <c r="A509" s="1422"/>
      <c r="B509" s="1435"/>
      <c r="C509" s="1435"/>
      <c r="D509" s="1423"/>
      <c r="E509" s="618"/>
      <c r="F509" s="509"/>
      <c r="G509" s="510"/>
      <c r="H509" s="506"/>
      <c r="I509" s="506"/>
      <c r="J509" s="506"/>
      <c r="K509" s="506"/>
      <c r="L509" s="506"/>
      <c r="M509" s="506"/>
      <c r="N509" s="506"/>
      <c r="O509" s="506"/>
      <c r="P509" s="506"/>
      <c r="Q509" s="506"/>
      <c r="R509" s="506"/>
      <c r="S509" s="506"/>
      <c r="T509" s="506"/>
      <c r="U509" s="506"/>
      <c r="V509" s="506"/>
      <c r="W509" s="506"/>
      <c r="X509" s="506"/>
      <c r="Y509" s="506"/>
    </row>
    <row r="510" spans="1:25" s="1124" customFormat="1" ht="13.5" customHeight="1" x14ac:dyDescent="0.25">
      <c r="A510" s="1422"/>
      <c r="B510" s="1435"/>
      <c r="C510" s="1435"/>
      <c r="D510" s="1423"/>
      <c r="E510" s="618"/>
      <c r="F510" s="509"/>
      <c r="G510" s="510"/>
      <c r="H510" s="506"/>
      <c r="I510" s="506"/>
      <c r="J510" s="506"/>
      <c r="K510" s="506"/>
      <c r="L510" s="506"/>
      <c r="M510" s="506"/>
      <c r="N510" s="506"/>
      <c r="O510" s="506"/>
      <c r="P510" s="506"/>
      <c r="Q510" s="506"/>
      <c r="R510" s="506"/>
      <c r="S510" s="506"/>
      <c r="T510" s="506"/>
      <c r="U510" s="506"/>
      <c r="V510" s="506"/>
      <c r="W510" s="506"/>
      <c r="X510" s="506"/>
      <c r="Y510" s="506"/>
    </row>
    <row r="511" spans="1:25" s="1124" customFormat="1" ht="13.5" customHeight="1" x14ac:dyDescent="0.25">
      <c r="A511" s="1422"/>
      <c r="B511" s="1435"/>
      <c r="C511" s="1435"/>
      <c r="D511" s="1423"/>
      <c r="E511" s="618"/>
      <c r="F511" s="509"/>
      <c r="G511" s="510"/>
      <c r="H511" s="506"/>
      <c r="I511" s="506"/>
      <c r="J511" s="506"/>
      <c r="K511" s="506"/>
      <c r="L511" s="506"/>
      <c r="M511" s="506"/>
      <c r="N511" s="506"/>
      <c r="O511" s="506"/>
      <c r="P511" s="506"/>
      <c r="Q511" s="506"/>
      <c r="R511" s="506"/>
      <c r="S511" s="506"/>
      <c r="T511" s="506"/>
      <c r="U511" s="506"/>
      <c r="V511" s="506"/>
      <c r="W511" s="506"/>
      <c r="X511" s="506"/>
      <c r="Y511" s="506"/>
    </row>
    <row r="512" spans="1:25" s="1124" customFormat="1" ht="13.5" customHeight="1" x14ac:dyDescent="0.25">
      <c r="A512" s="1422"/>
      <c r="B512" s="1435"/>
      <c r="C512" s="1435"/>
      <c r="D512" s="1423"/>
      <c r="E512" s="618"/>
      <c r="F512" s="509"/>
      <c r="G512" s="510"/>
      <c r="H512" s="506"/>
      <c r="I512" s="506"/>
      <c r="J512" s="506"/>
      <c r="K512" s="506"/>
      <c r="L512" s="506"/>
      <c r="M512" s="506"/>
      <c r="N512" s="506"/>
      <c r="O512" s="506"/>
      <c r="P512" s="506"/>
      <c r="Q512" s="506"/>
      <c r="R512" s="506"/>
      <c r="S512" s="506"/>
      <c r="T512" s="506"/>
      <c r="U512" s="506"/>
      <c r="V512" s="506"/>
      <c r="W512" s="506"/>
      <c r="X512" s="506"/>
      <c r="Y512" s="506"/>
    </row>
    <row r="513" spans="1:25" ht="13.5" customHeight="1" thickBot="1" x14ac:dyDescent="0.3">
      <c r="A513" s="1422"/>
      <c r="B513" s="1435"/>
      <c r="C513" s="1435"/>
      <c r="D513" s="1423"/>
      <c r="E513" s="618"/>
      <c r="F513" s="509"/>
      <c r="G513" s="510"/>
      <c r="H513" s="506"/>
      <c r="I513" s="506"/>
      <c r="J513" s="506"/>
      <c r="K513" s="506"/>
      <c r="L513" s="506"/>
      <c r="M513" s="506"/>
      <c r="N513" s="506"/>
      <c r="O513" s="506"/>
      <c r="P513" s="506"/>
      <c r="Q513" s="506"/>
      <c r="R513" s="506"/>
      <c r="S513" s="506"/>
      <c r="T513" s="506"/>
      <c r="U513" s="506"/>
      <c r="V513" s="506"/>
      <c r="W513" s="506"/>
      <c r="X513" s="506"/>
      <c r="Y513" s="506"/>
    </row>
    <row r="514" spans="1:25" ht="13.5" customHeight="1" x14ac:dyDescent="0.25">
      <c r="A514" s="519" t="s">
        <v>487</v>
      </c>
      <c r="B514" s="519"/>
      <c r="C514" s="595"/>
      <c r="D514" s="623"/>
      <c r="E514" s="507"/>
      <c r="F514" s="509"/>
      <c r="G514" s="510"/>
      <c r="H514" s="506"/>
      <c r="I514" s="506"/>
      <c r="J514" s="506"/>
      <c r="K514" s="506"/>
      <c r="L514" s="506"/>
      <c r="M514" s="506"/>
      <c r="N514" s="506"/>
      <c r="O514" s="506"/>
      <c r="P514" s="506"/>
      <c r="Q514" s="506"/>
      <c r="R514" s="506"/>
      <c r="S514" s="506"/>
      <c r="T514" s="506"/>
      <c r="U514" s="506"/>
      <c r="V514" s="506"/>
      <c r="W514" s="506"/>
      <c r="X514" s="506"/>
      <c r="Y514" s="506"/>
    </row>
    <row r="515" spans="1:25" ht="13.5" customHeight="1" x14ac:dyDescent="0.25">
      <c r="A515" s="522" t="s">
        <v>518</v>
      </c>
      <c r="B515" s="522"/>
      <c r="C515" s="574"/>
      <c r="D515" s="624"/>
      <c r="E515" s="507"/>
      <c r="F515" s="509"/>
      <c r="G515" s="510"/>
      <c r="H515" s="506"/>
      <c r="I515" s="506"/>
      <c r="J515" s="506"/>
      <c r="K515" s="506"/>
      <c r="L515" s="506"/>
      <c r="M515" s="506"/>
      <c r="N515" s="506"/>
      <c r="O515" s="506"/>
      <c r="P515" s="506"/>
      <c r="Q515" s="506"/>
      <c r="R515" s="506"/>
      <c r="S515" s="506"/>
      <c r="T515" s="506"/>
      <c r="U515" s="506"/>
      <c r="V515" s="506"/>
      <c r="W515" s="506"/>
      <c r="X515" s="506"/>
      <c r="Y515" s="506"/>
    </row>
    <row r="516" spans="1:25" ht="13.5" customHeight="1" x14ac:dyDescent="0.25">
      <c r="A516" s="522" t="s">
        <v>507</v>
      </c>
      <c r="B516" s="522"/>
      <c r="C516" s="574"/>
      <c r="D516" s="624"/>
      <c r="E516" s="507"/>
      <c r="F516" s="509"/>
      <c r="G516" s="510"/>
      <c r="H516" s="506"/>
      <c r="I516" s="506"/>
      <c r="J516" s="506"/>
      <c r="K516" s="506"/>
      <c r="L516" s="506"/>
      <c r="M516" s="506"/>
      <c r="N516" s="506"/>
      <c r="O516" s="506"/>
      <c r="P516" s="506"/>
      <c r="Q516" s="506"/>
      <c r="R516" s="506"/>
      <c r="S516" s="506"/>
      <c r="T516" s="506"/>
      <c r="U516" s="506"/>
      <c r="V516" s="506"/>
      <c r="W516" s="506"/>
      <c r="X516" s="506"/>
      <c r="Y516" s="506"/>
    </row>
    <row r="517" spans="1:25" ht="13.5" customHeight="1" thickBot="1" x14ac:dyDescent="0.3">
      <c r="A517" s="576" t="s">
        <v>311</v>
      </c>
      <c r="B517" s="576"/>
      <c r="C517" s="578"/>
      <c r="D517" s="625"/>
      <c r="E517" s="507"/>
      <c r="F517" s="509"/>
      <c r="G517" s="510"/>
      <c r="H517" s="506"/>
      <c r="I517" s="506"/>
      <c r="J517" s="506"/>
      <c r="K517" s="506"/>
      <c r="L517" s="506"/>
      <c r="M517" s="506"/>
      <c r="N517" s="506"/>
      <c r="O517" s="506"/>
      <c r="P517" s="506"/>
      <c r="Q517" s="506"/>
      <c r="R517" s="506"/>
      <c r="S517" s="506"/>
      <c r="T517" s="506"/>
      <c r="U517" s="506"/>
      <c r="V517" s="506"/>
      <c r="W517" s="506"/>
      <c r="X517" s="506"/>
      <c r="Y517" s="506"/>
    </row>
    <row r="518" spans="1:25" ht="13.5" customHeight="1" thickBot="1" x14ac:dyDescent="0.3">
      <c r="A518" s="580" t="s">
        <v>312</v>
      </c>
      <c r="B518" s="580"/>
      <c r="C518" s="582"/>
      <c r="D518" s="583">
        <f>C519+C537+C555+C548</f>
        <v>53645100</v>
      </c>
      <c r="E518" s="507"/>
      <c r="F518" s="509"/>
      <c r="G518" s="510"/>
      <c r="H518" s="506"/>
      <c r="I518" s="506"/>
      <c r="J518" s="506"/>
      <c r="K518" s="506"/>
      <c r="L518" s="506"/>
      <c r="M518" s="506"/>
      <c r="N518" s="506"/>
      <c r="O518" s="506"/>
      <c r="P518" s="506"/>
      <c r="Q518" s="506"/>
      <c r="R518" s="506"/>
      <c r="S518" s="506"/>
      <c r="T518" s="506"/>
      <c r="U518" s="506"/>
      <c r="V518" s="506"/>
      <c r="W518" s="506"/>
      <c r="X518" s="506"/>
      <c r="Y518" s="506"/>
    </row>
    <row r="519" spans="1:25" ht="13.5" customHeight="1" thickBot="1" x14ac:dyDescent="0.3">
      <c r="A519" s="1427" t="s">
        <v>49</v>
      </c>
      <c r="B519" s="1416"/>
      <c r="C519" s="534">
        <f>C520+C525+C527+C533+C529+C522</f>
        <v>253220</v>
      </c>
      <c r="D519" s="514"/>
      <c r="E519" s="507"/>
      <c r="F519" s="509"/>
      <c r="G519" s="510"/>
      <c r="H519" s="506"/>
      <c r="I519" s="506"/>
      <c r="J519" s="506"/>
      <c r="K519" s="506"/>
      <c r="L519" s="506"/>
      <c r="M519" s="506"/>
      <c r="N519" s="506"/>
      <c r="O519" s="506"/>
      <c r="P519" s="506"/>
      <c r="Q519" s="506"/>
      <c r="R519" s="506"/>
      <c r="S519" s="506"/>
      <c r="T519" s="506"/>
      <c r="U519" s="506"/>
      <c r="V519" s="506"/>
      <c r="W519" s="506"/>
      <c r="X519" s="506"/>
      <c r="Y519" s="506"/>
    </row>
    <row r="520" spans="1:25" ht="13.5" customHeight="1" x14ac:dyDescent="0.25">
      <c r="A520" s="499" t="s">
        <v>50</v>
      </c>
      <c r="B520" s="530" t="s">
        <v>51</v>
      </c>
      <c r="C520" s="536">
        <f>SUM(C521)</f>
        <v>20000</v>
      </c>
      <c r="D520" s="547"/>
      <c r="E520" s="507"/>
      <c r="F520" s="509"/>
      <c r="G520" s="510"/>
      <c r="H520" s="506"/>
      <c r="I520" s="506"/>
      <c r="J520" s="506"/>
      <c r="K520" s="506"/>
      <c r="L520" s="506"/>
      <c r="M520" s="506"/>
      <c r="N520" s="506"/>
      <c r="O520" s="506"/>
      <c r="P520" s="506"/>
      <c r="Q520" s="506"/>
      <c r="R520" s="506"/>
      <c r="S520" s="506"/>
      <c r="T520" s="506"/>
      <c r="U520" s="506"/>
      <c r="V520" s="506"/>
      <c r="W520" s="506"/>
      <c r="X520" s="506"/>
      <c r="Y520" s="506"/>
    </row>
    <row r="521" spans="1:25" ht="13.5" customHeight="1" x14ac:dyDescent="0.25">
      <c r="A521" s="506" t="s">
        <v>52</v>
      </c>
      <c r="B521" s="506" t="s">
        <v>53</v>
      </c>
      <c r="C521" s="507">
        <v>20000</v>
      </c>
      <c r="D521" s="514"/>
      <c r="E521" s="507"/>
      <c r="F521" s="509"/>
      <c r="G521" s="510"/>
      <c r="H521" s="506"/>
      <c r="I521" s="506"/>
      <c r="J521" s="506"/>
      <c r="K521" s="506"/>
      <c r="L521" s="506"/>
      <c r="M521" s="506"/>
      <c r="N521" s="506"/>
      <c r="O521" s="506"/>
      <c r="P521" s="506"/>
      <c r="Q521" s="506"/>
      <c r="R521" s="506"/>
      <c r="S521" s="506"/>
      <c r="T521" s="506"/>
      <c r="U521" s="506"/>
      <c r="V521" s="506"/>
      <c r="W521" s="506"/>
      <c r="X521" s="506"/>
      <c r="Y521" s="506"/>
    </row>
    <row r="522" spans="1:25" ht="13.5" customHeight="1" x14ac:dyDescent="0.25">
      <c r="A522" s="499" t="s">
        <v>150</v>
      </c>
      <c r="B522" s="499" t="s">
        <v>230</v>
      </c>
      <c r="C522" s="531">
        <f>SUM(C523:C524)</f>
        <v>110000</v>
      </c>
      <c r="D522" s="533"/>
      <c r="E522" s="507"/>
      <c r="F522" s="509"/>
      <c r="G522" s="510"/>
      <c r="H522" s="506"/>
      <c r="I522" s="506"/>
      <c r="J522" s="506"/>
      <c r="K522" s="506"/>
      <c r="L522" s="506"/>
      <c r="M522" s="506"/>
      <c r="N522" s="506"/>
      <c r="O522" s="506"/>
      <c r="P522" s="506"/>
      <c r="Q522" s="506"/>
      <c r="R522" s="506"/>
      <c r="S522" s="506"/>
      <c r="T522" s="506"/>
      <c r="U522" s="506"/>
      <c r="V522" s="506"/>
      <c r="W522" s="506"/>
      <c r="X522" s="506"/>
      <c r="Y522" s="506"/>
    </row>
    <row r="523" spans="1:25" ht="13.5" customHeight="1" x14ac:dyDescent="0.25">
      <c r="A523" s="506" t="s">
        <v>172</v>
      </c>
      <c r="B523" s="506" t="s">
        <v>231</v>
      </c>
      <c r="C523" s="507">
        <v>30000</v>
      </c>
      <c r="D523" s="627"/>
      <c r="E523" s="507"/>
      <c r="F523" s="509"/>
      <c r="G523" s="510"/>
      <c r="H523" s="506"/>
      <c r="I523" s="506"/>
      <c r="J523" s="506"/>
      <c r="K523" s="506"/>
      <c r="L523" s="506"/>
      <c r="M523" s="506"/>
      <c r="N523" s="506"/>
      <c r="O523" s="506"/>
      <c r="P523" s="506"/>
      <c r="Q523" s="506"/>
      <c r="R523" s="506"/>
      <c r="S523" s="506"/>
      <c r="T523" s="506"/>
      <c r="U523" s="506"/>
      <c r="V523" s="506"/>
      <c r="W523" s="506"/>
      <c r="X523" s="506"/>
      <c r="Y523" s="506"/>
    </row>
    <row r="524" spans="1:25" ht="13.5" customHeight="1" x14ac:dyDescent="0.25">
      <c r="A524" s="506" t="s">
        <v>152</v>
      </c>
      <c r="B524" s="542" t="s">
        <v>153</v>
      </c>
      <c r="C524" s="507">
        <v>80000</v>
      </c>
      <c r="D524" s="506"/>
      <c r="E524" s="507"/>
      <c r="F524" s="509"/>
      <c r="G524" s="510"/>
      <c r="H524" s="506"/>
      <c r="I524" s="506"/>
      <c r="J524" s="506"/>
      <c r="K524" s="506"/>
      <c r="L524" s="506"/>
      <c r="M524" s="506"/>
      <c r="N524" s="506"/>
      <c r="O524" s="506"/>
      <c r="P524" s="506"/>
      <c r="Q524" s="506"/>
      <c r="R524" s="506"/>
      <c r="S524" s="506"/>
      <c r="T524" s="506"/>
      <c r="U524" s="506"/>
      <c r="V524" s="506"/>
      <c r="W524" s="506"/>
      <c r="X524" s="506"/>
      <c r="Y524" s="506"/>
    </row>
    <row r="525" spans="1:25" ht="13.5" customHeight="1" x14ac:dyDescent="0.25">
      <c r="A525" s="499" t="s">
        <v>54</v>
      </c>
      <c r="B525" s="499" t="s">
        <v>55</v>
      </c>
      <c r="C525" s="531">
        <f>SUM(C526)</f>
        <v>10000</v>
      </c>
      <c r="D525" s="514"/>
      <c r="E525" s="507"/>
      <c r="F525" s="509"/>
      <c r="G525" s="510"/>
      <c r="H525" s="506"/>
      <c r="I525" s="506"/>
      <c r="J525" s="506"/>
      <c r="K525" s="506"/>
      <c r="L525" s="506"/>
      <c r="M525" s="506"/>
      <c r="N525" s="506"/>
      <c r="O525" s="506"/>
      <c r="P525" s="506"/>
      <c r="Q525" s="506"/>
      <c r="R525" s="506"/>
      <c r="S525" s="506"/>
      <c r="T525" s="506"/>
      <c r="U525" s="506"/>
      <c r="V525" s="506"/>
      <c r="W525" s="506"/>
      <c r="X525" s="506"/>
      <c r="Y525" s="506"/>
    </row>
    <row r="526" spans="1:25" ht="13.5" customHeight="1" x14ac:dyDescent="0.25">
      <c r="A526" s="506" t="s">
        <v>56</v>
      </c>
      <c r="B526" s="506" t="s">
        <v>57</v>
      </c>
      <c r="C526" s="507">
        <v>10000</v>
      </c>
      <c r="D526" s="530"/>
      <c r="E526" s="507"/>
      <c r="F526" s="509"/>
      <c r="G526" s="510"/>
      <c r="H526" s="506"/>
      <c r="I526" s="506"/>
      <c r="J526" s="506"/>
      <c r="K526" s="506"/>
      <c r="L526" s="506"/>
      <c r="M526" s="506"/>
      <c r="N526" s="506"/>
      <c r="O526" s="506"/>
      <c r="P526" s="506"/>
      <c r="Q526" s="506"/>
      <c r="R526" s="506"/>
      <c r="S526" s="506"/>
      <c r="T526" s="506"/>
      <c r="U526" s="506"/>
      <c r="V526" s="506"/>
      <c r="W526" s="506"/>
      <c r="X526" s="506"/>
      <c r="Y526" s="506"/>
    </row>
    <row r="527" spans="1:25" ht="13.5" customHeight="1" x14ac:dyDescent="0.25">
      <c r="A527" s="499" t="s">
        <v>58</v>
      </c>
      <c r="B527" s="499" t="s">
        <v>59</v>
      </c>
      <c r="C527" s="531">
        <f>SUM(C528)</f>
        <v>15000</v>
      </c>
      <c r="D527" s="530"/>
      <c r="E527" s="507"/>
      <c r="F527" s="509"/>
      <c r="G527" s="510"/>
      <c r="H527" s="506"/>
      <c r="I527" s="506"/>
      <c r="J527" s="506"/>
      <c r="K527" s="506"/>
      <c r="L527" s="506"/>
      <c r="M527" s="506"/>
      <c r="N527" s="506"/>
      <c r="O527" s="506"/>
      <c r="P527" s="506"/>
      <c r="Q527" s="506"/>
      <c r="R527" s="506"/>
      <c r="S527" s="506"/>
      <c r="T527" s="506"/>
      <c r="U527" s="506"/>
      <c r="V527" s="506"/>
      <c r="W527" s="506"/>
      <c r="X527" s="506"/>
      <c r="Y527" s="506"/>
    </row>
    <row r="528" spans="1:25" ht="13.5" customHeight="1" x14ac:dyDescent="0.25">
      <c r="A528" s="506" t="s">
        <v>60</v>
      </c>
      <c r="B528" s="507" t="s">
        <v>61</v>
      </c>
      <c r="C528" s="507">
        <v>15000</v>
      </c>
      <c r="D528" s="514"/>
      <c r="E528" s="507"/>
      <c r="F528" s="509"/>
      <c r="G528" s="510"/>
      <c r="H528" s="506"/>
      <c r="I528" s="506"/>
      <c r="J528" s="506"/>
      <c r="K528" s="506"/>
      <c r="L528" s="506"/>
      <c r="M528" s="506"/>
      <c r="N528" s="506"/>
      <c r="O528" s="506"/>
      <c r="P528" s="506"/>
      <c r="Q528" s="506"/>
      <c r="R528" s="506"/>
      <c r="S528" s="506"/>
      <c r="T528" s="506"/>
      <c r="U528" s="506"/>
      <c r="V528" s="506"/>
      <c r="W528" s="506"/>
      <c r="X528" s="506"/>
      <c r="Y528" s="506"/>
    </row>
    <row r="529" spans="1:25" ht="13.5" customHeight="1" x14ac:dyDescent="0.25">
      <c r="A529" s="499" t="s">
        <v>66</v>
      </c>
      <c r="B529" s="541" t="s">
        <v>67</v>
      </c>
      <c r="C529" s="531">
        <f>SUM(C530:C532)</f>
        <v>38220</v>
      </c>
      <c r="D529" s="514"/>
      <c r="E529" s="507"/>
      <c r="F529" s="509"/>
      <c r="G529" s="510"/>
      <c r="H529" s="506"/>
      <c r="I529" s="506"/>
      <c r="J529" s="506"/>
      <c r="K529" s="506"/>
      <c r="L529" s="506"/>
      <c r="M529" s="506"/>
      <c r="N529" s="506"/>
      <c r="O529" s="506"/>
      <c r="P529" s="506"/>
      <c r="Q529" s="506"/>
      <c r="R529" s="506"/>
      <c r="S529" s="506"/>
      <c r="T529" s="506"/>
      <c r="U529" s="506"/>
      <c r="V529" s="506"/>
      <c r="W529" s="506"/>
      <c r="X529" s="506"/>
      <c r="Y529" s="506"/>
    </row>
    <row r="530" spans="1:25" ht="13.5" customHeight="1" x14ac:dyDescent="0.25">
      <c r="A530" s="506" t="s">
        <v>68</v>
      </c>
      <c r="B530" s="542" t="s">
        <v>69</v>
      </c>
      <c r="C530" s="507">
        <v>7000</v>
      </c>
      <c r="D530" s="514"/>
      <c r="E530" s="507"/>
      <c r="F530" s="509"/>
      <c r="G530" s="510"/>
      <c r="H530" s="506"/>
      <c r="I530" s="506"/>
      <c r="J530" s="506"/>
      <c r="K530" s="506"/>
      <c r="L530" s="506"/>
      <c r="M530" s="506"/>
      <c r="N530" s="506"/>
      <c r="O530" s="506"/>
      <c r="P530" s="506"/>
      <c r="Q530" s="506"/>
      <c r="R530" s="506"/>
      <c r="S530" s="506"/>
      <c r="T530" s="506"/>
      <c r="U530" s="506"/>
      <c r="V530" s="506"/>
      <c r="W530" s="506"/>
      <c r="X530" s="506"/>
      <c r="Y530" s="506"/>
    </row>
    <row r="531" spans="1:25" ht="13.5" customHeight="1" x14ac:dyDescent="0.25">
      <c r="A531" s="506" t="s">
        <v>70</v>
      </c>
      <c r="B531" s="542" t="s">
        <v>71</v>
      </c>
      <c r="C531" s="507">
        <v>9720</v>
      </c>
      <c r="D531" s="514"/>
      <c r="E531" s="507"/>
      <c r="F531" s="509"/>
      <c r="G531" s="510"/>
      <c r="H531" s="506"/>
      <c r="I531" s="506"/>
      <c r="J531" s="506"/>
      <c r="K531" s="506"/>
      <c r="L531" s="506"/>
      <c r="M531" s="506"/>
      <c r="N531" s="506"/>
      <c r="O531" s="506"/>
      <c r="P531" s="506"/>
      <c r="Q531" s="506"/>
      <c r="R531" s="506"/>
      <c r="S531" s="506"/>
      <c r="T531" s="506"/>
      <c r="U531" s="506"/>
      <c r="V531" s="506"/>
      <c r="W531" s="506"/>
      <c r="X531" s="506"/>
      <c r="Y531" s="506"/>
    </row>
    <row r="532" spans="1:25" ht="13.5" customHeight="1" x14ac:dyDescent="0.25">
      <c r="A532" s="506" t="s">
        <v>72</v>
      </c>
      <c r="B532" s="507" t="s">
        <v>73</v>
      </c>
      <c r="C532" s="507">
        <v>21500</v>
      </c>
      <c r="D532" s="508"/>
      <c r="E532" s="507"/>
      <c r="F532" s="509"/>
      <c r="G532" s="510"/>
      <c r="H532" s="506"/>
      <c r="I532" s="506"/>
      <c r="J532" s="506"/>
      <c r="K532" s="506"/>
      <c r="L532" s="506"/>
      <c r="M532" s="506"/>
      <c r="N532" s="506"/>
      <c r="O532" s="506"/>
      <c r="P532" s="506"/>
      <c r="Q532" s="506"/>
      <c r="R532" s="506"/>
      <c r="S532" s="506"/>
      <c r="T532" s="506"/>
      <c r="U532" s="506"/>
      <c r="V532" s="506"/>
      <c r="W532" s="506"/>
      <c r="X532" s="506"/>
      <c r="Y532" s="506"/>
    </row>
    <row r="533" spans="1:25" ht="13.5" customHeight="1" x14ac:dyDescent="0.25">
      <c r="A533" s="499" t="s">
        <v>84</v>
      </c>
      <c r="B533" s="531" t="s">
        <v>85</v>
      </c>
      <c r="C533" s="531">
        <f>SUM(C534:C535)</f>
        <v>60000</v>
      </c>
      <c r="D533" s="514"/>
      <c r="E533" s="507"/>
      <c r="F533" s="509"/>
      <c r="G533" s="510"/>
      <c r="H533" s="506"/>
      <c r="I533" s="506"/>
      <c r="J533" s="506"/>
      <c r="K533" s="506"/>
      <c r="L533" s="506"/>
      <c r="M533" s="506"/>
      <c r="N533" s="506"/>
      <c r="O533" s="506"/>
      <c r="P533" s="506"/>
      <c r="Q533" s="506"/>
      <c r="R533" s="506"/>
      <c r="S533" s="506"/>
      <c r="T533" s="506"/>
      <c r="U533" s="506"/>
      <c r="V533" s="506"/>
      <c r="W533" s="506"/>
      <c r="X533" s="506"/>
      <c r="Y533" s="506"/>
    </row>
    <row r="534" spans="1:25" ht="13.5" customHeight="1" x14ac:dyDescent="0.25">
      <c r="A534" s="506" t="s">
        <v>86</v>
      </c>
      <c r="B534" s="507" t="s">
        <v>87</v>
      </c>
      <c r="C534" s="507">
        <v>30000</v>
      </c>
      <c r="D534" s="540"/>
      <c r="E534" s="507"/>
      <c r="F534" s="509"/>
      <c r="G534" s="510"/>
      <c r="H534" s="506"/>
      <c r="I534" s="506"/>
      <c r="J534" s="506"/>
      <c r="K534" s="506"/>
      <c r="L534" s="506"/>
      <c r="M534" s="506"/>
      <c r="N534" s="506"/>
      <c r="O534" s="506"/>
      <c r="P534" s="506"/>
      <c r="Q534" s="506"/>
      <c r="R534" s="506"/>
      <c r="S534" s="506"/>
      <c r="T534" s="506"/>
      <c r="U534" s="506"/>
      <c r="V534" s="506"/>
      <c r="W534" s="506"/>
      <c r="X534" s="506"/>
      <c r="Y534" s="506"/>
    </row>
    <row r="535" spans="1:25" ht="13.5" customHeight="1" x14ac:dyDescent="0.25">
      <c r="A535" s="506" t="s">
        <v>90</v>
      </c>
      <c r="B535" s="507" t="s">
        <v>85</v>
      </c>
      <c r="C535" s="507">
        <v>30000</v>
      </c>
      <c r="D535" s="514"/>
      <c r="E535" s="507"/>
      <c r="F535" s="509"/>
      <c r="G535" s="510"/>
      <c r="H535" s="506"/>
      <c r="I535" s="506"/>
      <c r="J535" s="506"/>
      <c r="K535" s="506"/>
      <c r="L535" s="506"/>
      <c r="M535" s="506"/>
      <c r="N535" s="506"/>
      <c r="O535" s="506"/>
      <c r="P535" s="506"/>
      <c r="Q535" s="506"/>
      <c r="R535" s="506"/>
      <c r="S535" s="506"/>
      <c r="T535" s="506"/>
      <c r="U535" s="506"/>
      <c r="V535" s="506"/>
      <c r="W535" s="506"/>
      <c r="X535" s="506"/>
      <c r="Y535" s="506"/>
    </row>
    <row r="536" spans="1:25" ht="13.5" customHeight="1" thickBot="1" x14ac:dyDescent="0.3">
      <c r="A536" s="506"/>
      <c r="B536" s="507"/>
      <c r="C536" s="507"/>
      <c r="D536" s="514"/>
      <c r="E536" s="507"/>
      <c r="F536" s="509"/>
      <c r="G536" s="510"/>
      <c r="H536" s="506"/>
      <c r="I536" s="506"/>
      <c r="J536" s="506"/>
      <c r="K536" s="506"/>
      <c r="L536" s="506"/>
      <c r="M536" s="506"/>
      <c r="N536" s="506"/>
      <c r="O536" s="506"/>
      <c r="P536" s="506"/>
      <c r="Q536" s="506"/>
      <c r="R536" s="506"/>
      <c r="S536" s="506"/>
      <c r="T536" s="506"/>
      <c r="U536" s="506"/>
      <c r="V536" s="506"/>
      <c r="W536" s="506"/>
      <c r="X536" s="506"/>
      <c r="Y536" s="506"/>
    </row>
    <row r="537" spans="1:25" ht="13.5" customHeight="1" thickBot="1" x14ac:dyDescent="0.3">
      <c r="A537" s="1428" t="s">
        <v>93</v>
      </c>
      <c r="B537" s="1416"/>
      <c r="C537" s="546">
        <f>C538+C543+C540</f>
        <v>141880</v>
      </c>
      <c r="D537" s="514"/>
      <c r="E537" s="507"/>
      <c r="F537" s="509"/>
      <c r="G537" s="510"/>
      <c r="H537" s="506"/>
      <c r="I537" s="506"/>
      <c r="J537" s="506"/>
      <c r="K537" s="506"/>
      <c r="L537" s="506"/>
      <c r="M537" s="506"/>
      <c r="N537" s="506"/>
      <c r="O537" s="506"/>
      <c r="P537" s="506"/>
      <c r="Q537" s="506"/>
      <c r="R537" s="506"/>
      <c r="S537" s="506"/>
      <c r="T537" s="506"/>
      <c r="U537" s="506"/>
      <c r="V537" s="506"/>
      <c r="W537" s="506"/>
      <c r="X537" s="506"/>
      <c r="Y537" s="506"/>
    </row>
    <row r="538" spans="1:25" ht="13.5" customHeight="1" x14ac:dyDescent="0.25">
      <c r="A538" s="499" t="s">
        <v>94</v>
      </c>
      <c r="B538" s="530" t="s">
        <v>95</v>
      </c>
      <c r="C538" s="536">
        <f>SUM(C539)</f>
        <v>40000</v>
      </c>
      <c r="D538" s="547"/>
      <c r="E538" s="507"/>
      <c r="F538" s="509"/>
      <c r="G538" s="510"/>
      <c r="H538" s="506"/>
      <c r="I538" s="506"/>
      <c r="J538" s="506"/>
      <c r="K538" s="506"/>
      <c r="L538" s="506"/>
      <c r="M538" s="506"/>
      <c r="N538" s="506"/>
      <c r="O538" s="506"/>
      <c r="P538" s="506"/>
      <c r="Q538" s="506"/>
      <c r="R538" s="506"/>
      <c r="S538" s="506"/>
      <c r="T538" s="506"/>
      <c r="U538" s="506"/>
      <c r="V538" s="506"/>
      <c r="W538" s="506"/>
      <c r="X538" s="506"/>
      <c r="Y538" s="506"/>
    </row>
    <row r="539" spans="1:25" ht="13.5" customHeight="1" x14ac:dyDescent="0.25">
      <c r="A539" s="506" t="s">
        <v>98</v>
      </c>
      <c r="B539" s="507" t="s">
        <v>99</v>
      </c>
      <c r="C539" s="507">
        <v>40000</v>
      </c>
      <c r="D539" s="514"/>
      <c r="E539" s="507"/>
      <c r="F539" s="509"/>
      <c r="G539" s="510"/>
      <c r="H539" s="506"/>
      <c r="I539" s="506"/>
      <c r="J539" s="506"/>
      <c r="K539" s="506"/>
      <c r="L539" s="506"/>
      <c r="M539" s="506"/>
      <c r="N539" s="506"/>
      <c r="O539" s="506"/>
      <c r="P539" s="506"/>
      <c r="Q539" s="506"/>
      <c r="R539" s="506"/>
      <c r="S539" s="506"/>
      <c r="T539" s="506"/>
      <c r="U539" s="506"/>
      <c r="V539" s="506"/>
      <c r="W539" s="506"/>
      <c r="X539" s="506"/>
      <c r="Y539" s="506"/>
    </row>
    <row r="540" spans="1:25" ht="13.5" customHeight="1" x14ac:dyDescent="0.25">
      <c r="A540" s="499" t="s">
        <v>106</v>
      </c>
      <c r="B540" s="531" t="s">
        <v>107</v>
      </c>
      <c r="C540" s="531">
        <f>SUM(C541:C542)</f>
        <v>28200</v>
      </c>
      <c r="D540" s="540"/>
      <c r="E540" s="507"/>
      <c r="F540" s="509"/>
      <c r="G540" s="510"/>
      <c r="H540" s="506"/>
      <c r="I540" s="506"/>
      <c r="J540" s="506"/>
      <c r="K540" s="506"/>
      <c r="L540" s="506"/>
      <c r="M540" s="506"/>
      <c r="N540" s="506"/>
      <c r="O540" s="506"/>
      <c r="P540" s="506"/>
      <c r="Q540" s="506"/>
      <c r="R540" s="506"/>
      <c r="S540" s="506"/>
      <c r="T540" s="506"/>
      <c r="U540" s="506"/>
      <c r="V540" s="506"/>
      <c r="W540" s="506"/>
      <c r="X540" s="506"/>
      <c r="Y540" s="506"/>
    </row>
    <row r="541" spans="1:25" ht="13.5" customHeight="1" x14ac:dyDescent="0.25">
      <c r="A541" s="506" t="s">
        <v>108</v>
      </c>
      <c r="B541" s="542" t="s">
        <v>109</v>
      </c>
      <c r="C541" s="507">
        <v>8200</v>
      </c>
      <c r="D541" s="540"/>
      <c r="E541" s="507"/>
      <c r="F541" s="509"/>
      <c r="G541" s="510"/>
      <c r="H541" s="506"/>
      <c r="I541" s="506"/>
      <c r="J541" s="506"/>
      <c r="K541" s="506"/>
      <c r="L541" s="506"/>
      <c r="M541" s="506"/>
      <c r="N541" s="506"/>
      <c r="O541" s="506"/>
      <c r="P541" s="506"/>
      <c r="Q541" s="506"/>
      <c r="R541" s="506"/>
      <c r="S541" s="506"/>
      <c r="T541" s="506"/>
      <c r="U541" s="506"/>
      <c r="V541" s="506"/>
      <c r="W541" s="506"/>
      <c r="X541" s="506"/>
      <c r="Y541" s="506"/>
    </row>
    <row r="542" spans="1:25" ht="13.5" customHeight="1" x14ac:dyDescent="0.25">
      <c r="A542" s="506" t="s">
        <v>238</v>
      </c>
      <c r="B542" s="507" t="s">
        <v>111</v>
      </c>
      <c r="C542" s="507">
        <v>20000</v>
      </c>
      <c r="D542" s="506"/>
      <c r="E542" s="507"/>
      <c r="F542" s="509"/>
      <c r="G542" s="510"/>
      <c r="H542" s="506"/>
      <c r="I542" s="506"/>
      <c r="J542" s="506"/>
      <c r="K542" s="506"/>
      <c r="L542" s="506"/>
      <c r="M542" s="506"/>
      <c r="N542" s="506"/>
      <c r="O542" s="506"/>
      <c r="P542" s="506"/>
      <c r="Q542" s="506"/>
      <c r="R542" s="506"/>
      <c r="S542" s="506"/>
      <c r="T542" s="506"/>
      <c r="U542" s="506"/>
      <c r="V542" s="506"/>
      <c r="W542" s="506"/>
      <c r="X542" s="506"/>
      <c r="Y542" s="506"/>
    </row>
    <row r="543" spans="1:25" ht="13.5" customHeight="1" x14ac:dyDescent="0.25">
      <c r="A543" s="499" t="s">
        <v>119</v>
      </c>
      <c r="B543" s="531" t="s">
        <v>122</v>
      </c>
      <c r="C543" s="531">
        <f>SUM(C544:C546)</f>
        <v>73680</v>
      </c>
      <c r="D543" s="514"/>
      <c r="E543" s="507"/>
      <c r="F543" s="509"/>
      <c r="G543" s="510"/>
      <c r="H543" s="506"/>
      <c r="I543" s="506"/>
      <c r="J543" s="506"/>
      <c r="K543" s="506"/>
      <c r="L543" s="506"/>
      <c r="M543" s="506"/>
      <c r="N543" s="506"/>
      <c r="O543" s="506"/>
      <c r="P543" s="506"/>
      <c r="Q543" s="506"/>
      <c r="R543" s="506"/>
      <c r="S543" s="506"/>
      <c r="T543" s="506"/>
      <c r="U543" s="506"/>
      <c r="V543" s="506"/>
      <c r="W543" s="506"/>
      <c r="X543" s="506"/>
      <c r="Y543" s="506"/>
    </row>
    <row r="544" spans="1:25" ht="13.5" customHeight="1" x14ac:dyDescent="0.25">
      <c r="A544" s="506" t="s">
        <v>521</v>
      </c>
      <c r="B544" s="507" t="s">
        <v>122</v>
      </c>
      <c r="C544" s="507">
        <v>40000</v>
      </c>
      <c r="D544" s="510"/>
      <c r="E544" s="507"/>
      <c r="F544" s="509"/>
      <c r="G544" s="510"/>
      <c r="H544" s="506"/>
      <c r="I544" s="506"/>
      <c r="J544" s="506"/>
      <c r="K544" s="506"/>
      <c r="L544" s="506"/>
      <c r="M544" s="506"/>
      <c r="N544" s="506"/>
      <c r="O544" s="506"/>
      <c r="P544" s="506"/>
      <c r="Q544" s="506"/>
      <c r="R544" s="506"/>
      <c r="S544" s="506"/>
      <c r="T544" s="506"/>
      <c r="U544" s="506"/>
      <c r="V544" s="506"/>
      <c r="W544" s="506"/>
      <c r="X544" s="506"/>
      <c r="Y544" s="506"/>
    </row>
    <row r="545" spans="1:25" ht="13.5" customHeight="1" x14ac:dyDescent="0.25">
      <c r="A545" s="506" t="s">
        <v>123</v>
      </c>
      <c r="B545" s="507" t="s">
        <v>124</v>
      </c>
      <c r="C545" s="507">
        <v>13680</v>
      </c>
      <c r="D545" s="540"/>
      <c r="E545" s="507"/>
      <c r="F545" s="509"/>
      <c r="G545" s="510"/>
      <c r="H545" s="506"/>
      <c r="I545" s="506"/>
      <c r="J545" s="506"/>
      <c r="K545" s="506"/>
      <c r="L545" s="506"/>
      <c r="M545" s="506"/>
      <c r="N545" s="506"/>
      <c r="O545" s="506"/>
      <c r="P545" s="506"/>
      <c r="Q545" s="506"/>
      <c r="R545" s="506"/>
      <c r="S545" s="506"/>
      <c r="T545" s="506"/>
      <c r="U545" s="506"/>
      <c r="V545" s="506"/>
      <c r="W545" s="506"/>
      <c r="X545" s="506"/>
      <c r="Y545" s="506"/>
    </row>
    <row r="546" spans="1:25" ht="13.5" customHeight="1" x14ac:dyDescent="0.25">
      <c r="A546" s="506" t="s">
        <v>127</v>
      </c>
      <c r="B546" s="507" t="s">
        <v>120</v>
      </c>
      <c r="C546" s="507">
        <v>20000</v>
      </c>
      <c r="D546" s="619"/>
      <c r="E546" s="507"/>
      <c r="F546" s="509"/>
      <c r="G546" s="510"/>
      <c r="H546" s="506"/>
      <c r="I546" s="506"/>
      <c r="J546" s="506"/>
      <c r="K546" s="506"/>
      <c r="L546" s="506"/>
      <c r="M546" s="506"/>
      <c r="N546" s="506"/>
      <c r="O546" s="506"/>
      <c r="P546" s="506"/>
      <c r="Q546" s="506"/>
      <c r="R546" s="506"/>
      <c r="S546" s="506"/>
      <c r="T546" s="506"/>
      <c r="U546" s="506"/>
      <c r="V546" s="506"/>
      <c r="W546" s="506"/>
      <c r="X546" s="506"/>
      <c r="Y546" s="506"/>
    </row>
    <row r="547" spans="1:25" ht="13.5" customHeight="1" thickBot="1" x14ac:dyDescent="0.3">
      <c r="A547" s="506"/>
      <c r="B547" s="506"/>
      <c r="C547" s="507"/>
      <c r="D547" s="619"/>
      <c r="E547" s="507"/>
      <c r="F547" s="509"/>
      <c r="G547" s="510"/>
      <c r="H547" s="506"/>
      <c r="I547" s="506"/>
      <c r="J547" s="506"/>
      <c r="K547" s="506"/>
      <c r="L547" s="506"/>
      <c r="M547" s="506"/>
      <c r="N547" s="506"/>
      <c r="O547" s="506"/>
      <c r="P547" s="506"/>
      <c r="Q547" s="506"/>
      <c r="R547" s="506"/>
      <c r="S547" s="506"/>
      <c r="T547" s="506"/>
      <c r="U547" s="506"/>
      <c r="V547" s="506"/>
      <c r="W547" s="506"/>
      <c r="X547" s="506"/>
      <c r="Y547" s="506"/>
    </row>
    <row r="548" spans="1:25" ht="13.5" customHeight="1" thickBot="1" x14ac:dyDescent="0.3">
      <c r="A548" s="1446" t="s">
        <v>128</v>
      </c>
      <c r="B548" s="1416"/>
      <c r="C548" s="551">
        <f>C549</f>
        <v>53150000</v>
      </c>
      <c r="D548" s="508"/>
      <c r="E548" s="507"/>
      <c r="F548" s="509"/>
      <c r="G548" s="510"/>
      <c r="H548" s="506"/>
      <c r="I548" s="506"/>
      <c r="J548" s="506"/>
      <c r="K548" s="506"/>
      <c r="L548" s="506"/>
      <c r="M548" s="506"/>
      <c r="N548" s="506"/>
      <c r="O548" s="506"/>
      <c r="P548" s="506"/>
      <c r="Q548" s="506"/>
      <c r="R548" s="506"/>
      <c r="S548" s="506"/>
      <c r="T548" s="506"/>
      <c r="U548" s="506"/>
      <c r="V548" s="506"/>
      <c r="W548" s="506"/>
      <c r="X548" s="506"/>
      <c r="Y548" s="506"/>
    </row>
    <row r="549" spans="1:25" ht="13.5" customHeight="1" x14ac:dyDescent="0.25">
      <c r="A549" s="499" t="s">
        <v>129</v>
      </c>
      <c r="B549" s="530" t="s">
        <v>130</v>
      </c>
      <c r="C549" s="536">
        <f>SUM(C550:C553)</f>
        <v>53150000</v>
      </c>
      <c r="D549" s="508"/>
      <c r="E549" s="507"/>
      <c r="F549" s="509"/>
      <c r="G549" s="510"/>
      <c r="H549" s="506"/>
      <c r="I549" s="506"/>
      <c r="J549" s="506"/>
      <c r="K549" s="506"/>
      <c r="L549" s="506"/>
      <c r="M549" s="506"/>
      <c r="N549" s="506"/>
      <c r="O549" s="506"/>
      <c r="P549" s="506"/>
      <c r="Q549" s="506"/>
      <c r="R549" s="506"/>
      <c r="S549" s="506"/>
      <c r="T549" s="506"/>
      <c r="U549" s="506"/>
      <c r="V549" s="506"/>
      <c r="W549" s="506"/>
      <c r="X549" s="506"/>
      <c r="Y549" s="506"/>
    </row>
    <row r="550" spans="1:25" ht="13.5" customHeight="1" x14ac:dyDescent="0.25">
      <c r="A550" s="506" t="s">
        <v>253</v>
      </c>
      <c r="B550" s="506" t="s">
        <v>522</v>
      </c>
      <c r="C550" s="508">
        <v>1500000</v>
      </c>
      <c r="D550" s="508"/>
      <c r="E550" s="507"/>
      <c r="F550" s="509"/>
      <c r="G550" s="510"/>
      <c r="H550" s="506"/>
      <c r="I550" s="506"/>
      <c r="J550" s="506"/>
      <c r="K550" s="506"/>
      <c r="L550" s="506"/>
      <c r="M550" s="506"/>
      <c r="N550" s="506"/>
      <c r="O550" s="506"/>
      <c r="P550" s="506"/>
      <c r="Q550" s="506"/>
      <c r="R550" s="506"/>
      <c r="S550" s="506"/>
      <c r="T550" s="506"/>
      <c r="U550" s="506"/>
      <c r="V550" s="506"/>
      <c r="W550" s="506"/>
      <c r="X550" s="506"/>
      <c r="Y550" s="506"/>
    </row>
    <row r="551" spans="1:25" ht="13.5" customHeight="1" x14ac:dyDescent="0.25">
      <c r="A551" s="506" t="s">
        <v>257</v>
      </c>
      <c r="B551" s="542" t="s">
        <v>258</v>
      </c>
      <c r="C551" s="507">
        <v>750000</v>
      </c>
      <c r="D551" s="508"/>
      <c r="E551" s="507"/>
      <c r="F551" s="509"/>
      <c r="G551" s="510"/>
      <c r="H551" s="506"/>
      <c r="I551" s="506"/>
      <c r="J551" s="506"/>
      <c r="K551" s="506"/>
      <c r="L551" s="506"/>
      <c r="M551" s="506"/>
      <c r="N551" s="506"/>
      <c r="O551" s="506"/>
      <c r="P551" s="506"/>
      <c r="Q551" s="506"/>
      <c r="R551" s="506"/>
      <c r="S551" s="506"/>
      <c r="T551" s="506"/>
      <c r="U551" s="506"/>
      <c r="V551" s="506"/>
      <c r="W551" s="506"/>
      <c r="X551" s="506"/>
      <c r="Y551" s="506"/>
    </row>
    <row r="552" spans="1:25" ht="13.5" customHeight="1" x14ac:dyDescent="0.25">
      <c r="A552" s="506" t="s">
        <v>393</v>
      </c>
      <c r="B552" s="506" t="s">
        <v>394</v>
      </c>
      <c r="C552" s="507">
        <v>50000000</v>
      </c>
      <c r="D552" s="508"/>
      <c r="E552" s="507"/>
      <c r="F552" s="509"/>
      <c r="G552" s="510"/>
      <c r="H552" s="506"/>
      <c r="I552" s="506"/>
      <c r="J552" s="506"/>
      <c r="K552" s="506"/>
      <c r="L552" s="506"/>
      <c r="M552" s="506"/>
      <c r="N552" s="506"/>
      <c r="O552" s="506"/>
      <c r="P552" s="506"/>
      <c r="Q552" s="506"/>
      <c r="R552" s="506"/>
      <c r="S552" s="506"/>
      <c r="T552" s="506"/>
      <c r="U552" s="506"/>
      <c r="V552" s="506"/>
      <c r="W552" s="506"/>
      <c r="X552" s="506"/>
      <c r="Y552" s="506"/>
    </row>
    <row r="553" spans="1:25" ht="13.5" customHeight="1" x14ac:dyDescent="0.25">
      <c r="A553" s="506" t="s">
        <v>133</v>
      </c>
      <c r="B553" s="506" t="s">
        <v>134</v>
      </c>
      <c r="C553" s="507">
        <v>900000</v>
      </c>
      <c r="D553" s="508"/>
      <c r="E553" s="507"/>
      <c r="F553" s="509"/>
      <c r="G553" s="510"/>
      <c r="H553" s="506"/>
      <c r="I553" s="506"/>
      <c r="J553" s="506"/>
      <c r="K553" s="506"/>
      <c r="L553" s="506"/>
      <c r="M553" s="506"/>
      <c r="N553" s="506"/>
      <c r="O553" s="506"/>
      <c r="P553" s="506"/>
      <c r="Q553" s="506"/>
      <c r="R553" s="506"/>
      <c r="S553" s="506"/>
      <c r="T553" s="506"/>
      <c r="U553" s="506"/>
      <c r="V553" s="506"/>
      <c r="W553" s="506"/>
      <c r="X553" s="506"/>
      <c r="Y553" s="506"/>
    </row>
    <row r="554" spans="1:25" s="954" customFormat="1" ht="13.5" customHeight="1" thickBot="1" x14ac:dyDescent="0.3">
      <c r="A554" s="506"/>
      <c r="B554" s="506"/>
      <c r="C554" s="507"/>
      <c r="D554" s="508"/>
      <c r="E554" s="507"/>
      <c r="F554" s="509"/>
      <c r="G554" s="510"/>
      <c r="H554" s="506"/>
      <c r="I554" s="506"/>
      <c r="J554" s="506"/>
      <c r="K554" s="506"/>
      <c r="L554" s="506"/>
      <c r="M554" s="506"/>
      <c r="N554" s="506"/>
      <c r="O554" s="506"/>
      <c r="P554" s="506"/>
      <c r="Q554" s="506"/>
      <c r="R554" s="506"/>
      <c r="S554" s="506"/>
      <c r="T554" s="506"/>
      <c r="U554" s="506"/>
      <c r="V554" s="506"/>
      <c r="W554" s="506"/>
      <c r="X554" s="506"/>
      <c r="Y554" s="506"/>
    </row>
    <row r="555" spans="1:25" ht="13.5" customHeight="1" thickBot="1" x14ac:dyDescent="0.3">
      <c r="A555" s="1436" t="s">
        <v>135</v>
      </c>
      <c r="B555" s="1416"/>
      <c r="C555" s="556">
        <f>C556+C559</f>
        <v>100000</v>
      </c>
      <c r="D555" s="619"/>
      <c r="E555" s="507"/>
      <c r="F555" s="509"/>
      <c r="G555" s="510"/>
      <c r="H555" s="506"/>
      <c r="I555" s="506"/>
      <c r="J555" s="506"/>
      <c r="K555" s="506"/>
      <c r="L555" s="506"/>
      <c r="M555" s="506"/>
      <c r="N555" s="506"/>
      <c r="O555" s="506"/>
      <c r="P555" s="506"/>
      <c r="Q555" s="506"/>
      <c r="R555" s="506"/>
      <c r="S555" s="506"/>
      <c r="T555" s="506"/>
      <c r="U555" s="506"/>
      <c r="V555" s="506"/>
      <c r="W555" s="506"/>
      <c r="X555" s="506"/>
      <c r="Y555" s="506"/>
    </row>
    <row r="556" spans="1:25" ht="13.5" customHeight="1" x14ac:dyDescent="0.25">
      <c r="A556" s="499" t="s">
        <v>136</v>
      </c>
      <c r="B556" s="530" t="s">
        <v>137</v>
      </c>
      <c r="C556" s="536">
        <f>SUM(C557:C558)</f>
        <v>80000</v>
      </c>
      <c r="D556" s="547"/>
      <c r="E556" s="507"/>
      <c r="F556" s="509"/>
      <c r="G556" s="510"/>
      <c r="H556" s="506"/>
      <c r="I556" s="506"/>
      <c r="J556" s="506"/>
      <c r="K556" s="506"/>
      <c r="L556" s="506"/>
      <c r="M556" s="506"/>
      <c r="N556" s="506"/>
      <c r="O556" s="506"/>
      <c r="P556" s="506"/>
      <c r="Q556" s="506"/>
      <c r="R556" s="506"/>
      <c r="S556" s="506"/>
      <c r="T556" s="506"/>
      <c r="U556" s="506"/>
      <c r="V556" s="506"/>
      <c r="W556" s="506"/>
      <c r="X556" s="506"/>
      <c r="Y556" s="506"/>
    </row>
    <row r="557" spans="1:25" ht="13.5" customHeight="1" x14ac:dyDescent="0.25">
      <c r="A557" s="506" t="s">
        <v>138</v>
      </c>
      <c r="B557" s="506" t="s">
        <v>139</v>
      </c>
      <c r="C557" s="507">
        <v>40000</v>
      </c>
      <c r="D557" s="514"/>
      <c r="E557" s="507"/>
      <c r="F557" s="509"/>
      <c r="G557" s="510"/>
      <c r="H557" s="506"/>
      <c r="I557" s="506"/>
      <c r="J557" s="506"/>
      <c r="K557" s="506"/>
      <c r="L557" s="506"/>
      <c r="M557" s="506"/>
      <c r="N557" s="506"/>
      <c r="O557" s="506"/>
      <c r="P557" s="506"/>
      <c r="Q557" s="506"/>
      <c r="R557" s="506"/>
      <c r="S557" s="506"/>
      <c r="T557" s="506"/>
      <c r="U557" s="506"/>
      <c r="V557" s="506"/>
      <c r="W557" s="506"/>
      <c r="X557" s="506"/>
      <c r="Y557" s="506"/>
    </row>
    <row r="558" spans="1:25" ht="13.5" customHeight="1" x14ac:dyDescent="0.3">
      <c r="A558" s="506" t="s">
        <v>142</v>
      </c>
      <c r="B558" s="507" t="s">
        <v>143</v>
      </c>
      <c r="C558" s="548">
        <v>40000</v>
      </c>
      <c r="D558" s="543"/>
      <c r="E558" s="507"/>
      <c r="F558" s="509"/>
      <c r="G558" s="510"/>
      <c r="H558" s="506"/>
      <c r="I558" s="506"/>
      <c r="J558" s="506"/>
      <c r="K558" s="506"/>
      <c r="L558" s="506"/>
      <c r="M558" s="506"/>
      <c r="N558" s="506"/>
      <c r="O558" s="506"/>
      <c r="P558" s="506"/>
      <c r="Q558" s="506"/>
      <c r="R558" s="506"/>
      <c r="S558" s="506"/>
      <c r="T558" s="506"/>
      <c r="U558" s="506"/>
      <c r="V558" s="506"/>
      <c r="W558" s="506"/>
      <c r="X558" s="506"/>
      <c r="Y558" s="506"/>
    </row>
    <row r="559" spans="1:25" ht="13.5" customHeight="1" x14ac:dyDescent="0.25">
      <c r="A559" s="499" t="s">
        <v>144</v>
      </c>
      <c r="B559" s="531" t="s">
        <v>145</v>
      </c>
      <c r="C559" s="531">
        <f>SUM(C560)</f>
        <v>20000</v>
      </c>
      <c r="D559" s="514"/>
      <c r="E559" s="507"/>
      <c r="F559" s="509"/>
      <c r="G559" s="510"/>
      <c r="H559" s="506"/>
      <c r="I559" s="506"/>
      <c r="J559" s="506"/>
      <c r="K559" s="506"/>
      <c r="L559" s="506"/>
      <c r="M559" s="506"/>
      <c r="N559" s="506"/>
      <c r="O559" s="506"/>
      <c r="P559" s="506"/>
      <c r="Q559" s="506"/>
      <c r="R559" s="506"/>
      <c r="S559" s="506"/>
      <c r="T559" s="506"/>
      <c r="U559" s="506"/>
      <c r="V559" s="506"/>
      <c r="W559" s="506"/>
      <c r="X559" s="506"/>
      <c r="Y559" s="506"/>
    </row>
    <row r="560" spans="1:25" ht="13.5" customHeight="1" x14ac:dyDescent="0.25">
      <c r="A560" s="506" t="s">
        <v>146</v>
      </c>
      <c r="B560" s="507" t="s">
        <v>147</v>
      </c>
      <c r="C560" s="507">
        <v>20000</v>
      </c>
      <c r="D560" s="514"/>
      <c r="E560" s="507"/>
      <c r="F560" s="509"/>
      <c r="G560" s="510"/>
      <c r="H560" s="506"/>
      <c r="I560" s="506"/>
      <c r="J560" s="506"/>
      <c r="K560" s="506"/>
      <c r="L560" s="506"/>
      <c r="M560" s="506"/>
      <c r="N560" s="506"/>
      <c r="O560" s="506"/>
      <c r="P560" s="506"/>
      <c r="Q560" s="506"/>
      <c r="R560" s="506"/>
      <c r="S560" s="506"/>
      <c r="T560" s="506"/>
      <c r="U560" s="506"/>
      <c r="V560" s="506"/>
      <c r="W560" s="506"/>
      <c r="X560" s="506"/>
      <c r="Y560" s="506"/>
    </row>
    <row r="561" spans="1:25" ht="13.5" customHeight="1" x14ac:dyDescent="0.25">
      <c r="A561" s="506"/>
      <c r="B561" s="507"/>
      <c r="C561" s="507"/>
      <c r="D561" s="514"/>
      <c r="E561" s="507"/>
      <c r="F561" s="509"/>
      <c r="G561" s="510"/>
      <c r="H561" s="506"/>
      <c r="I561" s="506"/>
      <c r="J561" s="506"/>
      <c r="K561" s="506"/>
      <c r="L561" s="506"/>
      <c r="M561" s="506"/>
      <c r="N561" s="506"/>
      <c r="O561" s="506"/>
      <c r="P561" s="506"/>
      <c r="Q561" s="506"/>
      <c r="R561" s="506"/>
      <c r="S561" s="506"/>
      <c r="T561" s="506"/>
      <c r="U561" s="506"/>
      <c r="V561" s="506"/>
      <c r="W561" s="506"/>
      <c r="X561" s="506"/>
      <c r="Y561" s="506"/>
    </row>
    <row r="562" spans="1:25" ht="13.5" customHeight="1" thickBot="1" x14ac:dyDescent="0.3">
      <c r="A562" s="632"/>
      <c r="B562" s="633"/>
      <c r="C562" s="633"/>
      <c r="D562" s="634"/>
      <c r="E562" s="540"/>
      <c r="F562" s="540"/>
      <c r="G562" s="518"/>
      <c r="H562" s="515"/>
      <c r="I562" s="515"/>
      <c r="J562" s="515"/>
      <c r="K562" s="515"/>
      <c r="L562" s="515"/>
      <c r="M562" s="515"/>
      <c r="N562" s="515"/>
      <c r="O562" s="515"/>
      <c r="P562" s="515"/>
      <c r="Q562" s="515"/>
      <c r="R562" s="515"/>
      <c r="S562" s="515"/>
      <c r="T562" s="515"/>
      <c r="U562" s="515"/>
      <c r="V562" s="515"/>
      <c r="W562" s="515"/>
      <c r="X562" s="515"/>
      <c r="Y562" s="515"/>
    </row>
    <row r="563" spans="1:25" ht="13.5" customHeight="1" x14ac:dyDescent="0.3">
      <c r="A563" s="1457" t="s">
        <v>523</v>
      </c>
      <c r="B563" s="1457"/>
      <c r="C563" s="1458"/>
      <c r="D563" s="1128" t="s">
        <v>1</v>
      </c>
      <c r="E563" s="1129">
        <v>1507</v>
      </c>
      <c r="F563" s="509"/>
      <c r="G563" s="510"/>
      <c r="H563" s="506"/>
      <c r="I563" s="506"/>
      <c r="J563" s="506"/>
      <c r="K563" s="506"/>
      <c r="L563" s="506"/>
      <c r="M563" s="506"/>
      <c r="N563" s="506"/>
      <c r="O563" s="506"/>
      <c r="P563" s="506"/>
      <c r="Q563" s="506"/>
      <c r="R563" s="506"/>
      <c r="S563" s="506"/>
      <c r="T563" s="506"/>
      <c r="U563" s="506"/>
      <c r="V563" s="506"/>
      <c r="W563" s="506"/>
      <c r="X563" s="506"/>
      <c r="Y563" s="506"/>
    </row>
    <row r="564" spans="1:25" ht="13.5" customHeight="1" thickBot="1" x14ac:dyDescent="0.3">
      <c r="A564" s="1457"/>
      <c r="B564" s="1457"/>
      <c r="C564" s="1458"/>
      <c r="D564" s="1130"/>
      <c r="E564" s="1131"/>
      <c r="F564" s="509"/>
      <c r="G564" s="510"/>
      <c r="H564" s="506"/>
      <c r="I564" s="506"/>
      <c r="J564" s="506"/>
      <c r="K564" s="506"/>
      <c r="L564" s="506"/>
      <c r="M564" s="506"/>
      <c r="N564" s="506"/>
      <c r="O564" s="506"/>
      <c r="P564" s="506"/>
      <c r="Q564" s="506"/>
      <c r="R564" s="506"/>
      <c r="S564" s="506"/>
      <c r="T564" s="506"/>
      <c r="U564" s="506"/>
      <c r="V564" s="506"/>
      <c r="W564" s="506"/>
      <c r="X564" s="506"/>
      <c r="Y564" s="506"/>
    </row>
    <row r="565" spans="1:25" ht="13.5" customHeight="1" x14ac:dyDescent="0.25">
      <c r="A565" s="1438" t="s">
        <v>1037</v>
      </c>
      <c r="B565" s="1450"/>
      <c r="C565" s="1450"/>
      <c r="D565" s="1450"/>
      <c r="E565" s="1451"/>
      <c r="F565" s="509"/>
      <c r="G565" s="510"/>
      <c r="H565" s="506"/>
      <c r="I565" s="506"/>
      <c r="J565" s="506"/>
      <c r="K565" s="506"/>
      <c r="L565" s="506"/>
      <c r="M565" s="506"/>
      <c r="N565" s="506"/>
      <c r="O565" s="506"/>
      <c r="P565" s="506"/>
      <c r="Q565" s="506"/>
      <c r="R565" s="506"/>
      <c r="S565" s="506"/>
      <c r="T565" s="506"/>
      <c r="U565" s="506"/>
      <c r="V565" s="506"/>
      <c r="W565" s="506"/>
      <c r="X565" s="506"/>
      <c r="Y565" s="506"/>
    </row>
    <row r="566" spans="1:25" ht="13.5" customHeight="1" x14ac:dyDescent="0.25">
      <c r="A566" s="1443"/>
      <c r="B566" s="1452"/>
      <c r="C566" s="1452"/>
      <c r="D566" s="1452"/>
      <c r="E566" s="1453"/>
      <c r="F566" s="509"/>
      <c r="G566" s="510"/>
      <c r="H566" s="506"/>
      <c r="I566" s="506"/>
      <c r="J566" s="506"/>
      <c r="K566" s="506"/>
      <c r="L566" s="506"/>
      <c r="M566" s="506"/>
      <c r="N566" s="506"/>
      <c r="O566" s="506"/>
      <c r="P566" s="506"/>
      <c r="Q566" s="506"/>
      <c r="R566" s="506"/>
      <c r="S566" s="506"/>
      <c r="T566" s="506"/>
      <c r="U566" s="506"/>
      <c r="V566" s="506"/>
      <c r="W566" s="506"/>
      <c r="X566" s="506"/>
      <c r="Y566" s="506"/>
    </row>
    <row r="567" spans="1:25" ht="13.5" customHeight="1" x14ac:dyDescent="0.25">
      <c r="A567" s="1443"/>
      <c r="B567" s="1452"/>
      <c r="C567" s="1452"/>
      <c r="D567" s="1452"/>
      <c r="E567" s="1453"/>
      <c r="F567" s="509"/>
      <c r="G567" s="510"/>
      <c r="H567" s="506"/>
      <c r="I567" s="506"/>
      <c r="J567" s="506"/>
      <c r="K567" s="506"/>
      <c r="L567" s="506"/>
      <c r="M567" s="506"/>
      <c r="N567" s="506"/>
      <c r="O567" s="506"/>
      <c r="P567" s="506"/>
      <c r="Q567" s="506"/>
      <c r="R567" s="506"/>
      <c r="S567" s="506"/>
      <c r="T567" s="506"/>
      <c r="U567" s="506"/>
      <c r="V567" s="506"/>
      <c r="W567" s="506"/>
      <c r="X567" s="506"/>
      <c r="Y567" s="506"/>
    </row>
    <row r="568" spans="1:25" s="1124" customFormat="1" ht="13.5" customHeight="1" x14ac:dyDescent="0.25">
      <c r="A568" s="1443"/>
      <c r="B568" s="1452"/>
      <c r="C568" s="1452"/>
      <c r="D568" s="1452"/>
      <c r="E568" s="1453"/>
      <c r="F568" s="509"/>
      <c r="G568" s="510"/>
      <c r="H568" s="506"/>
      <c r="I568" s="506"/>
      <c r="J568" s="506"/>
      <c r="K568" s="506"/>
      <c r="L568" s="506"/>
      <c r="M568" s="506"/>
      <c r="N568" s="506"/>
      <c r="O568" s="506"/>
      <c r="P568" s="506"/>
      <c r="Q568" s="506"/>
      <c r="R568" s="506"/>
      <c r="S568" s="506"/>
      <c r="T568" s="506"/>
      <c r="U568" s="506"/>
      <c r="V568" s="506"/>
      <c r="W568" s="506"/>
      <c r="X568" s="506"/>
      <c r="Y568" s="506"/>
    </row>
    <row r="569" spans="1:25" s="1124" customFormat="1" ht="13.5" customHeight="1" x14ac:dyDescent="0.25">
      <c r="A569" s="1443"/>
      <c r="B569" s="1452"/>
      <c r="C569" s="1452"/>
      <c r="D569" s="1452"/>
      <c r="E569" s="1453"/>
      <c r="F569" s="509"/>
      <c r="G569" s="510"/>
      <c r="H569" s="506"/>
      <c r="I569" s="506"/>
      <c r="J569" s="506"/>
      <c r="K569" s="506"/>
      <c r="L569" s="506"/>
      <c r="M569" s="506"/>
      <c r="N569" s="506"/>
      <c r="O569" s="506"/>
      <c r="P569" s="506"/>
      <c r="Q569" s="506"/>
      <c r="R569" s="506"/>
      <c r="S569" s="506"/>
      <c r="T569" s="506"/>
      <c r="U569" s="506"/>
      <c r="V569" s="506"/>
      <c r="W569" s="506"/>
      <c r="X569" s="506"/>
      <c r="Y569" s="506"/>
    </row>
    <row r="570" spans="1:25" s="1124" customFormat="1" ht="13.5" customHeight="1" x14ac:dyDescent="0.25">
      <c r="A570" s="1443"/>
      <c r="B570" s="1452"/>
      <c r="C570" s="1452"/>
      <c r="D570" s="1452"/>
      <c r="E570" s="1453"/>
      <c r="F570" s="509"/>
      <c r="G570" s="510"/>
      <c r="H570" s="506"/>
      <c r="I570" s="506"/>
      <c r="J570" s="506"/>
      <c r="K570" s="506"/>
      <c r="L570" s="506"/>
      <c r="M570" s="506"/>
      <c r="N570" s="506"/>
      <c r="O570" s="506"/>
      <c r="P570" s="506"/>
      <c r="Q570" s="506"/>
      <c r="R570" s="506"/>
      <c r="S570" s="506"/>
      <c r="T570" s="506"/>
      <c r="U570" s="506"/>
      <c r="V570" s="506"/>
      <c r="W570" s="506"/>
      <c r="X570" s="506"/>
      <c r="Y570" s="506"/>
    </row>
    <row r="571" spans="1:25" s="1124" customFormat="1" ht="13.5" customHeight="1" x14ac:dyDescent="0.25">
      <c r="A571" s="1443"/>
      <c r="B571" s="1452"/>
      <c r="C571" s="1452"/>
      <c r="D571" s="1452"/>
      <c r="E571" s="1453"/>
      <c r="F571" s="509"/>
      <c r="G571" s="510"/>
      <c r="H571" s="506"/>
      <c r="I571" s="506"/>
      <c r="J571" s="506"/>
      <c r="K571" s="506"/>
      <c r="L571" s="506"/>
      <c r="M571" s="506"/>
      <c r="N571" s="506"/>
      <c r="O571" s="506"/>
      <c r="P571" s="506"/>
      <c r="Q571" s="506"/>
      <c r="R571" s="506"/>
      <c r="S571" s="506"/>
      <c r="T571" s="506"/>
      <c r="U571" s="506"/>
      <c r="V571" s="506"/>
      <c r="W571" s="506"/>
      <c r="X571" s="506"/>
      <c r="Y571" s="506"/>
    </row>
    <row r="572" spans="1:25" s="1124" customFormat="1" ht="13.5" customHeight="1" x14ac:dyDescent="0.25">
      <c r="A572" s="1443"/>
      <c r="B572" s="1452"/>
      <c r="C572" s="1452"/>
      <c r="D572" s="1452"/>
      <c r="E572" s="1453"/>
      <c r="F572" s="509"/>
      <c r="G572" s="510"/>
      <c r="H572" s="506"/>
      <c r="I572" s="506"/>
      <c r="J572" s="506"/>
      <c r="K572" s="506"/>
      <c r="L572" s="506"/>
      <c r="M572" s="506"/>
      <c r="N572" s="506"/>
      <c r="O572" s="506"/>
      <c r="P572" s="506"/>
      <c r="Q572" s="506"/>
      <c r="R572" s="506"/>
      <c r="S572" s="506"/>
      <c r="T572" s="506"/>
      <c r="U572" s="506"/>
      <c r="V572" s="506"/>
      <c r="W572" s="506"/>
      <c r="X572" s="506"/>
      <c r="Y572" s="506"/>
    </row>
    <row r="573" spans="1:25" ht="13.5" customHeight="1" x14ac:dyDescent="0.25">
      <c r="A573" s="1443"/>
      <c r="B573" s="1452"/>
      <c r="C573" s="1452"/>
      <c r="D573" s="1452"/>
      <c r="E573" s="1453"/>
      <c r="F573" s="509"/>
      <c r="G573" s="510"/>
      <c r="H573" s="506"/>
      <c r="I573" s="506"/>
      <c r="J573" s="506"/>
      <c r="K573" s="506"/>
      <c r="L573" s="506"/>
      <c r="M573" s="506"/>
      <c r="N573" s="506"/>
      <c r="O573" s="506"/>
      <c r="P573" s="506"/>
      <c r="Q573" s="506"/>
      <c r="R573" s="506"/>
      <c r="S573" s="506"/>
      <c r="T573" s="506"/>
      <c r="U573" s="506"/>
      <c r="V573" s="506"/>
      <c r="W573" s="506"/>
      <c r="X573" s="506"/>
      <c r="Y573" s="506"/>
    </row>
    <row r="574" spans="1:25" s="1124" customFormat="1" ht="13.5" customHeight="1" x14ac:dyDescent="0.25">
      <c r="A574" s="1443"/>
      <c r="B574" s="1452"/>
      <c r="C574" s="1452"/>
      <c r="D574" s="1452"/>
      <c r="E574" s="1453"/>
      <c r="F574" s="509"/>
      <c r="G574" s="510"/>
      <c r="H574" s="506"/>
      <c r="I574" s="506"/>
      <c r="J574" s="506"/>
      <c r="K574" s="506"/>
      <c r="L574" s="506"/>
      <c r="M574" s="506"/>
      <c r="N574" s="506"/>
      <c r="O574" s="506"/>
      <c r="P574" s="506"/>
      <c r="Q574" s="506"/>
      <c r="R574" s="506"/>
      <c r="S574" s="506"/>
      <c r="T574" s="506"/>
      <c r="U574" s="506"/>
      <c r="V574" s="506"/>
      <c r="W574" s="506"/>
      <c r="X574" s="506"/>
      <c r="Y574" s="506"/>
    </row>
    <row r="575" spans="1:25" s="1124" customFormat="1" ht="13.5" customHeight="1" x14ac:dyDescent="0.25">
      <c r="A575" s="1443"/>
      <c r="B575" s="1452"/>
      <c r="C575" s="1452"/>
      <c r="D575" s="1452"/>
      <c r="E575" s="1453"/>
      <c r="F575" s="509"/>
      <c r="G575" s="510"/>
      <c r="H575" s="506"/>
      <c r="I575" s="506"/>
      <c r="J575" s="506"/>
      <c r="K575" s="506"/>
      <c r="L575" s="506"/>
      <c r="M575" s="506"/>
      <c r="N575" s="506"/>
      <c r="O575" s="506"/>
      <c r="P575" s="506"/>
      <c r="Q575" s="506"/>
      <c r="R575" s="506"/>
      <c r="S575" s="506"/>
      <c r="T575" s="506"/>
      <c r="U575" s="506"/>
      <c r="V575" s="506"/>
      <c r="W575" s="506"/>
      <c r="X575" s="506"/>
      <c r="Y575" s="506"/>
    </row>
    <row r="576" spans="1:25" s="1124" customFormat="1" ht="13.5" customHeight="1" x14ac:dyDescent="0.25">
      <c r="A576" s="1443"/>
      <c r="B576" s="1452"/>
      <c r="C576" s="1452"/>
      <c r="D576" s="1452"/>
      <c r="E576" s="1453"/>
      <c r="F576" s="509"/>
      <c r="G576" s="510"/>
      <c r="H576" s="506"/>
      <c r="I576" s="506"/>
      <c r="J576" s="506"/>
      <c r="K576" s="506"/>
      <c r="L576" s="506"/>
      <c r="M576" s="506"/>
      <c r="N576" s="506"/>
      <c r="O576" s="506"/>
      <c r="P576" s="506"/>
      <c r="Q576" s="506"/>
      <c r="R576" s="506"/>
      <c r="S576" s="506"/>
      <c r="T576" s="506"/>
      <c r="U576" s="506"/>
      <c r="V576" s="506"/>
      <c r="W576" s="506"/>
      <c r="X576" s="506"/>
      <c r="Y576" s="506"/>
    </row>
    <row r="577" spans="1:25" s="1124" customFormat="1" ht="13.5" customHeight="1" x14ac:dyDescent="0.25">
      <c r="A577" s="1443"/>
      <c r="B577" s="1452"/>
      <c r="C577" s="1452"/>
      <c r="D577" s="1452"/>
      <c r="E577" s="1453"/>
      <c r="F577" s="509"/>
      <c r="G577" s="510"/>
      <c r="H577" s="506"/>
      <c r="I577" s="506"/>
      <c r="J577" s="506"/>
      <c r="K577" s="506"/>
      <c r="L577" s="506"/>
      <c r="M577" s="506"/>
      <c r="N577" s="506"/>
      <c r="O577" s="506"/>
      <c r="P577" s="506"/>
      <c r="Q577" s="506"/>
      <c r="R577" s="506"/>
      <c r="S577" s="506"/>
      <c r="T577" s="506"/>
      <c r="U577" s="506"/>
      <c r="V577" s="506"/>
      <c r="W577" s="506"/>
      <c r="X577" s="506"/>
      <c r="Y577" s="506"/>
    </row>
    <row r="578" spans="1:25" s="1124" customFormat="1" ht="13.5" customHeight="1" x14ac:dyDescent="0.25">
      <c r="A578" s="1443"/>
      <c r="B578" s="1452"/>
      <c r="C578" s="1452"/>
      <c r="D578" s="1452"/>
      <c r="E578" s="1453"/>
      <c r="F578" s="509"/>
      <c r="G578" s="510"/>
      <c r="H578" s="506"/>
      <c r="I578" s="506"/>
      <c r="J578" s="506"/>
      <c r="K578" s="506"/>
      <c r="L578" s="506"/>
      <c r="M578" s="506"/>
      <c r="N578" s="506"/>
      <c r="O578" s="506"/>
      <c r="P578" s="506"/>
      <c r="Q578" s="506"/>
      <c r="R578" s="506"/>
      <c r="S578" s="506"/>
      <c r="T578" s="506"/>
      <c r="U578" s="506"/>
      <c r="V578" s="506"/>
      <c r="W578" s="506"/>
      <c r="X578" s="506"/>
      <c r="Y578" s="506"/>
    </row>
    <row r="579" spans="1:25" ht="19.5" customHeight="1" thickBot="1" x14ac:dyDescent="0.3">
      <c r="A579" s="1454"/>
      <c r="B579" s="1455"/>
      <c r="C579" s="1455"/>
      <c r="D579" s="1455"/>
      <c r="E579" s="1456"/>
      <c r="F579" s="509"/>
      <c r="G579" s="510"/>
      <c r="H579" s="506"/>
      <c r="I579" s="506"/>
      <c r="J579" s="506"/>
      <c r="K579" s="506"/>
      <c r="L579" s="506"/>
      <c r="M579" s="506"/>
      <c r="N579" s="506"/>
      <c r="O579" s="506"/>
      <c r="P579" s="506"/>
      <c r="Q579" s="506"/>
      <c r="R579" s="506"/>
      <c r="S579" s="506"/>
      <c r="T579" s="506"/>
      <c r="U579" s="506"/>
      <c r="V579" s="506"/>
      <c r="W579" s="506"/>
      <c r="X579" s="506"/>
      <c r="Y579" s="506"/>
    </row>
    <row r="580" spans="1:25" ht="13.5" customHeight="1" x14ac:dyDescent="0.25">
      <c r="A580" s="522" t="s">
        <v>487</v>
      </c>
      <c r="B580" s="635"/>
      <c r="C580" s="636"/>
      <c r="D580" s="636"/>
      <c r="E580" s="574"/>
      <c r="F580" s="509"/>
      <c r="G580" s="510"/>
      <c r="H580" s="506"/>
      <c r="I580" s="506"/>
      <c r="J580" s="506"/>
      <c r="K580" s="506"/>
      <c r="L580" s="506"/>
      <c r="M580" s="506"/>
      <c r="N580" s="506"/>
      <c r="O580" s="506"/>
      <c r="P580" s="506"/>
      <c r="Q580" s="506"/>
      <c r="R580" s="506"/>
      <c r="S580" s="506"/>
      <c r="T580" s="506"/>
      <c r="U580" s="506"/>
      <c r="V580" s="506"/>
      <c r="W580" s="506"/>
      <c r="X580" s="506"/>
      <c r="Y580" s="506"/>
    </row>
    <row r="581" spans="1:25" ht="13.5" customHeight="1" x14ac:dyDescent="0.25">
      <c r="A581" s="522" t="s">
        <v>524</v>
      </c>
      <c r="B581" s="635"/>
      <c r="C581" s="636"/>
      <c r="D581" s="636"/>
      <c r="E581" s="574"/>
      <c r="F581" s="509"/>
      <c r="G581" s="510"/>
      <c r="H581" s="506"/>
      <c r="I581" s="506"/>
      <c r="J581" s="506"/>
      <c r="K581" s="506"/>
      <c r="L581" s="506"/>
      <c r="M581" s="506"/>
      <c r="N581" s="506"/>
      <c r="O581" s="506"/>
      <c r="P581" s="506"/>
      <c r="Q581" s="506"/>
      <c r="R581" s="506"/>
      <c r="S581" s="506"/>
      <c r="T581" s="506"/>
      <c r="U581" s="506"/>
      <c r="V581" s="506"/>
      <c r="W581" s="506"/>
      <c r="X581" s="506"/>
      <c r="Y581" s="506"/>
    </row>
    <row r="582" spans="1:25" ht="13.5" customHeight="1" x14ac:dyDescent="0.25">
      <c r="A582" s="522" t="s">
        <v>525</v>
      </c>
      <c r="B582" s="635"/>
      <c r="C582" s="636"/>
      <c r="D582" s="636"/>
      <c r="E582" s="574"/>
      <c r="F582" s="509"/>
      <c r="G582" s="510"/>
      <c r="H582" s="506"/>
      <c r="I582" s="506"/>
      <c r="J582" s="506"/>
      <c r="K582" s="506"/>
      <c r="L582" s="506"/>
      <c r="M582" s="506"/>
      <c r="N582" s="506"/>
      <c r="O582" s="506"/>
      <c r="P582" s="506"/>
      <c r="Q582" s="506"/>
      <c r="R582" s="506"/>
      <c r="S582" s="506"/>
      <c r="T582" s="506"/>
      <c r="U582" s="506"/>
      <c r="V582" s="506"/>
      <c r="W582" s="506"/>
      <c r="X582" s="506"/>
      <c r="Y582" s="506"/>
    </row>
    <row r="583" spans="1:25" ht="13.5" customHeight="1" thickBot="1" x14ac:dyDescent="0.3">
      <c r="A583" s="522" t="s">
        <v>311</v>
      </c>
      <c r="B583" s="635"/>
      <c r="C583" s="636"/>
      <c r="D583" s="636"/>
      <c r="E583" s="574"/>
      <c r="F583" s="509"/>
      <c r="G583" s="510"/>
      <c r="H583" s="506"/>
      <c r="I583" s="506"/>
      <c r="J583" s="506"/>
      <c r="K583" s="506"/>
      <c r="L583" s="506"/>
      <c r="M583" s="506"/>
      <c r="N583" s="506"/>
      <c r="O583" s="506"/>
      <c r="P583" s="506"/>
      <c r="Q583" s="506"/>
      <c r="R583" s="506"/>
      <c r="S583" s="506"/>
      <c r="T583" s="506"/>
      <c r="U583" s="506"/>
      <c r="V583" s="506"/>
      <c r="W583" s="506"/>
      <c r="X583" s="506"/>
      <c r="Y583" s="506"/>
    </row>
    <row r="584" spans="1:25" ht="13.5" customHeight="1" thickBot="1" x14ac:dyDescent="0.3">
      <c r="A584" s="637" t="s">
        <v>5</v>
      </c>
      <c r="B584" s="638"/>
      <c r="C584" s="639"/>
      <c r="D584" s="640"/>
      <c r="E584" s="641">
        <f>+C586+C602+D627</f>
        <v>8440000</v>
      </c>
      <c r="F584" s="509"/>
      <c r="G584" s="510"/>
      <c r="H584" s="506"/>
      <c r="I584" s="506"/>
      <c r="J584" s="506"/>
      <c r="K584" s="506"/>
      <c r="L584" s="506"/>
      <c r="M584" s="506"/>
      <c r="N584" s="506"/>
      <c r="O584" s="506"/>
      <c r="P584" s="506"/>
      <c r="Q584" s="506"/>
      <c r="R584" s="506"/>
      <c r="S584" s="506"/>
      <c r="T584" s="506"/>
      <c r="U584" s="506"/>
      <c r="V584" s="506"/>
      <c r="W584" s="506"/>
      <c r="X584" s="506"/>
      <c r="Y584" s="506"/>
    </row>
    <row r="585" spans="1:25" ht="13.5" customHeight="1" thickBot="1" x14ac:dyDescent="0.3">
      <c r="A585" s="541"/>
      <c r="B585" s="541"/>
      <c r="C585" s="642"/>
      <c r="D585" s="642"/>
      <c r="E585" s="507"/>
      <c r="F585" s="509"/>
      <c r="G585" s="510"/>
      <c r="H585" s="506"/>
      <c r="I585" s="506"/>
      <c r="J585" s="506"/>
      <c r="K585" s="506"/>
      <c r="L585" s="506"/>
      <c r="M585" s="506"/>
      <c r="N585" s="506"/>
      <c r="O585" s="506"/>
      <c r="P585" s="506"/>
      <c r="Q585" s="506"/>
      <c r="R585" s="506"/>
      <c r="S585" s="506"/>
      <c r="T585" s="506"/>
      <c r="U585" s="506"/>
      <c r="V585" s="506"/>
      <c r="W585" s="506"/>
      <c r="X585" s="506"/>
      <c r="Y585" s="506"/>
    </row>
    <row r="586" spans="1:25" ht="13.5" customHeight="1" thickBot="1" x14ac:dyDescent="0.35">
      <c r="A586" s="1415" t="s">
        <v>49</v>
      </c>
      <c r="B586" s="1416"/>
      <c r="C586" s="643">
        <f>C587+C592+C594+C596+C589</f>
        <v>1590000</v>
      </c>
      <c r="D586" s="544"/>
      <c r="E586" s="507"/>
      <c r="F586" s="509"/>
      <c r="G586" s="510"/>
      <c r="H586" s="506"/>
      <c r="I586" s="506"/>
      <c r="J586" s="506"/>
      <c r="K586" s="506"/>
      <c r="L586" s="506"/>
      <c r="M586" s="506"/>
      <c r="N586" s="506"/>
      <c r="O586" s="506"/>
      <c r="P586" s="506"/>
      <c r="Q586" s="506"/>
      <c r="R586" s="506"/>
      <c r="S586" s="506"/>
      <c r="T586" s="506"/>
      <c r="U586" s="506"/>
      <c r="V586" s="506"/>
      <c r="W586" s="506"/>
      <c r="X586" s="506"/>
      <c r="Y586" s="506"/>
    </row>
    <row r="587" spans="1:25" ht="13.5" customHeight="1" x14ac:dyDescent="0.25">
      <c r="A587" s="499" t="s">
        <v>50</v>
      </c>
      <c r="B587" s="586" t="s">
        <v>51</v>
      </c>
      <c r="C587" s="531">
        <f>SUM(C588)</f>
        <v>120000</v>
      </c>
      <c r="D587" s="508"/>
      <c r="E587" s="507"/>
      <c r="F587" s="509"/>
      <c r="G587" s="510"/>
      <c r="H587" s="506"/>
      <c r="I587" s="506"/>
      <c r="J587" s="506"/>
      <c r="K587" s="506"/>
      <c r="L587" s="506"/>
      <c r="M587" s="506"/>
      <c r="N587" s="506"/>
      <c r="O587" s="506"/>
      <c r="P587" s="506"/>
      <c r="Q587" s="506"/>
      <c r="R587" s="506"/>
      <c r="S587" s="506"/>
      <c r="T587" s="506"/>
      <c r="U587" s="506"/>
      <c r="V587" s="506"/>
      <c r="W587" s="506"/>
      <c r="X587" s="506"/>
      <c r="Y587" s="506"/>
    </row>
    <row r="588" spans="1:25" ht="13.5" customHeight="1" x14ac:dyDescent="0.25">
      <c r="A588" s="506" t="s">
        <v>52</v>
      </c>
      <c r="B588" s="542" t="s">
        <v>53</v>
      </c>
      <c r="C588" s="507">
        <v>120000</v>
      </c>
      <c r="D588" s="542"/>
      <c r="E588" s="507"/>
      <c r="F588" s="509"/>
      <c r="G588" s="510"/>
      <c r="H588" s="506"/>
      <c r="I588" s="506"/>
      <c r="J588" s="506"/>
      <c r="K588" s="506"/>
      <c r="L588" s="506"/>
      <c r="M588" s="506"/>
      <c r="N588" s="506"/>
      <c r="O588" s="506"/>
      <c r="P588" s="506"/>
      <c r="Q588" s="506"/>
      <c r="R588" s="506"/>
      <c r="S588" s="506"/>
      <c r="T588" s="506"/>
      <c r="U588" s="506"/>
      <c r="V588" s="506"/>
      <c r="W588" s="506"/>
      <c r="X588" s="506"/>
      <c r="Y588" s="506"/>
    </row>
    <row r="589" spans="1:25" ht="13.5" customHeight="1" x14ac:dyDescent="0.25">
      <c r="A589" s="499" t="s">
        <v>150</v>
      </c>
      <c r="B589" s="499" t="s">
        <v>230</v>
      </c>
      <c r="C589" s="531">
        <f>SUM(C590:C591)</f>
        <v>250000</v>
      </c>
      <c r="D589" s="533"/>
      <c r="E589" s="545"/>
      <c r="F589" s="538"/>
      <c r="G589" s="610"/>
      <c r="H589" s="610"/>
      <c r="I589" s="515"/>
      <c r="J589" s="515"/>
      <c r="K589" s="515"/>
      <c r="L589" s="515"/>
      <c r="M589" s="515"/>
      <c r="N589" s="515"/>
      <c r="O589" s="515"/>
      <c r="P589" s="515"/>
      <c r="Q589" s="515"/>
      <c r="R589" s="515"/>
      <c r="S589" s="515"/>
      <c r="T589" s="515"/>
      <c r="U589" s="515"/>
      <c r="V589" s="515"/>
      <c r="W589" s="515"/>
      <c r="X589" s="515"/>
      <c r="Y589" s="515"/>
    </row>
    <row r="590" spans="1:25" ht="13.5" customHeight="1" x14ac:dyDescent="0.25">
      <c r="A590" s="506" t="s">
        <v>172</v>
      </c>
      <c r="B590" s="506" t="s">
        <v>231</v>
      </c>
      <c r="C590" s="507">
        <v>100000</v>
      </c>
      <c r="D590" s="627"/>
      <c r="E590" s="514"/>
      <c r="F590" s="538"/>
      <c r="G590" s="610"/>
      <c r="H590" s="610"/>
      <c r="I590" s="515"/>
      <c r="J590" s="515"/>
      <c r="K590" s="515"/>
      <c r="L590" s="515"/>
      <c r="M590" s="515"/>
      <c r="N590" s="515"/>
      <c r="O590" s="515"/>
      <c r="P590" s="515"/>
      <c r="Q590" s="515"/>
      <c r="R590" s="515"/>
      <c r="S590" s="515"/>
      <c r="T590" s="515"/>
      <c r="U590" s="515"/>
      <c r="V590" s="515"/>
      <c r="W590" s="515"/>
      <c r="X590" s="515"/>
      <c r="Y590" s="515"/>
    </row>
    <row r="591" spans="1:25" ht="13.5" customHeight="1" x14ac:dyDescent="0.25">
      <c r="A591" s="506" t="s">
        <v>152</v>
      </c>
      <c r="B591" s="542" t="s">
        <v>153</v>
      </c>
      <c r="C591" s="507">
        <v>150000</v>
      </c>
      <c r="D591" s="506"/>
      <c r="E591" s="506"/>
      <c r="F591" s="510"/>
      <c r="G591" s="610"/>
      <c r="H591" s="610"/>
      <c r="I591" s="515"/>
      <c r="J591" s="515"/>
      <c r="K591" s="515"/>
      <c r="L591" s="515"/>
      <c r="M591" s="515"/>
      <c r="N591" s="515"/>
      <c r="O591" s="515"/>
      <c r="P591" s="515"/>
      <c r="Q591" s="515"/>
      <c r="R591" s="515"/>
      <c r="S591" s="515"/>
      <c r="T591" s="515"/>
      <c r="U591" s="515"/>
      <c r="V591" s="515"/>
      <c r="W591" s="515"/>
      <c r="X591" s="515"/>
      <c r="Y591" s="515"/>
    </row>
    <row r="592" spans="1:25" ht="13.5" customHeight="1" x14ac:dyDescent="0.25">
      <c r="A592" s="499" t="s">
        <v>54</v>
      </c>
      <c r="B592" s="541" t="s">
        <v>55</v>
      </c>
      <c r="C592" s="531">
        <f>SUM(C593)</f>
        <v>250000</v>
      </c>
      <c r="D592" s="508"/>
      <c r="E592" s="507"/>
      <c r="F592" s="509"/>
      <c r="G592" s="510"/>
      <c r="H592" s="506"/>
      <c r="I592" s="506"/>
      <c r="J592" s="506"/>
      <c r="K592" s="506"/>
      <c r="L592" s="506"/>
      <c r="M592" s="506"/>
      <c r="N592" s="506"/>
      <c r="O592" s="506"/>
      <c r="P592" s="506"/>
      <c r="Q592" s="506"/>
      <c r="R592" s="506"/>
      <c r="S592" s="506"/>
      <c r="T592" s="506"/>
      <c r="U592" s="506"/>
      <c r="V592" s="506"/>
      <c r="W592" s="506"/>
      <c r="X592" s="506"/>
      <c r="Y592" s="506"/>
    </row>
    <row r="593" spans="1:25" ht="13.5" customHeight="1" x14ac:dyDescent="0.25">
      <c r="A593" s="506" t="s">
        <v>56</v>
      </c>
      <c r="B593" s="542" t="s">
        <v>57</v>
      </c>
      <c r="C593" s="507">
        <v>250000</v>
      </c>
      <c r="D593" s="508"/>
      <c r="E593" s="507"/>
      <c r="F593" s="509"/>
      <c r="G593" s="510"/>
      <c r="H593" s="506"/>
      <c r="I593" s="506"/>
      <c r="J593" s="506"/>
      <c r="K593" s="506"/>
      <c r="L593" s="506"/>
      <c r="M593" s="506"/>
      <c r="N593" s="506"/>
      <c r="O593" s="506"/>
      <c r="P593" s="506"/>
      <c r="Q593" s="506"/>
      <c r="R593" s="506"/>
      <c r="S593" s="506"/>
      <c r="T593" s="506"/>
      <c r="U593" s="506"/>
      <c r="V593" s="506"/>
      <c r="W593" s="506"/>
      <c r="X593" s="506"/>
      <c r="Y593" s="506"/>
    </row>
    <row r="594" spans="1:25" ht="13.5" customHeight="1" x14ac:dyDescent="0.25">
      <c r="A594" s="499" t="s">
        <v>58</v>
      </c>
      <c r="B594" s="541" t="s">
        <v>59</v>
      </c>
      <c r="C594" s="531">
        <f>SUM(C595)</f>
        <v>80000</v>
      </c>
      <c r="D594" s="508"/>
      <c r="E594" s="507"/>
      <c r="F594" s="509"/>
      <c r="G594" s="510"/>
      <c r="H594" s="506"/>
      <c r="I594" s="506"/>
      <c r="J594" s="506"/>
      <c r="K594" s="506"/>
      <c r="L594" s="506"/>
      <c r="M594" s="506"/>
      <c r="N594" s="506"/>
      <c r="O594" s="506"/>
      <c r="P594" s="506"/>
      <c r="Q594" s="506"/>
      <c r="R594" s="506"/>
      <c r="S594" s="506"/>
      <c r="T594" s="506"/>
      <c r="U594" s="506"/>
      <c r="V594" s="506"/>
      <c r="W594" s="506"/>
      <c r="X594" s="506"/>
      <c r="Y594" s="506"/>
    </row>
    <row r="595" spans="1:25" ht="13.5" customHeight="1" x14ac:dyDescent="0.3">
      <c r="A595" s="506" t="s">
        <v>60</v>
      </c>
      <c r="B595" s="507" t="s">
        <v>61</v>
      </c>
      <c r="C595" s="548">
        <v>80000</v>
      </c>
      <c r="D595" s="544"/>
      <c r="E595" s="507"/>
      <c r="F595" s="509"/>
      <c r="G595" s="510"/>
      <c r="H595" s="506"/>
      <c r="I595" s="506"/>
      <c r="J595" s="506"/>
      <c r="K595" s="506"/>
      <c r="L595" s="506"/>
      <c r="M595" s="506"/>
      <c r="N595" s="506"/>
      <c r="O595" s="506"/>
      <c r="P595" s="506"/>
      <c r="Q595" s="506"/>
      <c r="R595" s="506"/>
      <c r="S595" s="506"/>
      <c r="T595" s="506"/>
      <c r="U595" s="506"/>
      <c r="V595" s="506"/>
      <c r="W595" s="506"/>
      <c r="X595" s="506"/>
      <c r="Y595" s="506"/>
    </row>
    <row r="596" spans="1:25" ht="13.5" customHeight="1" x14ac:dyDescent="0.3">
      <c r="A596" s="499" t="s">
        <v>84</v>
      </c>
      <c r="B596" s="531" t="s">
        <v>85</v>
      </c>
      <c r="C596" s="642">
        <f>SUM(C597:C600)</f>
        <v>890000</v>
      </c>
      <c r="D596" s="544"/>
      <c r="E596" s="507"/>
      <c r="F596" s="509"/>
      <c r="G596" s="510"/>
      <c r="H596" s="506"/>
      <c r="I596" s="506"/>
      <c r="J596" s="506"/>
      <c r="K596" s="506"/>
      <c r="L596" s="506"/>
      <c r="M596" s="506"/>
      <c r="N596" s="506"/>
      <c r="O596" s="506"/>
      <c r="P596" s="506"/>
      <c r="Q596" s="506"/>
      <c r="R596" s="506"/>
      <c r="S596" s="506"/>
      <c r="T596" s="506"/>
      <c r="U596" s="506"/>
      <c r="V596" s="506"/>
      <c r="W596" s="506"/>
      <c r="X596" s="506"/>
      <c r="Y596" s="506"/>
    </row>
    <row r="597" spans="1:25" s="1136" customFormat="1" ht="13.5" customHeight="1" x14ac:dyDescent="0.25">
      <c r="A597" s="499" t="s">
        <v>879</v>
      </c>
      <c r="B597" s="541" t="s">
        <v>526</v>
      </c>
      <c r="C597" s="531">
        <v>200000</v>
      </c>
      <c r="D597" s="508"/>
      <c r="E597" s="507"/>
      <c r="F597" s="509"/>
      <c r="G597" s="510"/>
      <c r="H597" s="506"/>
      <c r="I597" s="506"/>
      <c r="J597" s="506"/>
      <c r="K597" s="506"/>
      <c r="L597" s="506"/>
      <c r="M597" s="506"/>
      <c r="N597" s="506"/>
      <c r="O597" s="506"/>
      <c r="P597" s="506"/>
      <c r="Q597" s="506"/>
      <c r="R597" s="506"/>
      <c r="S597" s="506"/>
      <c r="T597" s="506"/>
      <c r="U597" s="506"/>
      <c r="V597" s="506"/>
      <c r="W597" s="506"/>
      <c r="X597" s="506"/>
      <c r="Y597" s="506"/>
    </row>
    <row r="598" spans="1:25" ht="13.5" customHeight="1" x14ac:dyDescent="0.3">
      <c r="A598" s="542" t="s">
        <v>88</v>
      </c>
      <c r="B598" s="542" t="s">
        <v>337</v>
      </c>
      <c r="C598" s="548">
        <v>300000</v>
      </c>
      <c r="D598" s="544"/>
      <c r="E598" s="507"/>
      <c r="F598" s="509"/>
      <c r="G598" s="510"/>
      <c r="H598" s="506"/>
      <c r="I598" s="506"/>
      <c r="J598" s="506"/>
      <c r="K598" s="506"/>
      <c r="L598" s="506"/>
      <c r="M598" s="506"/>
      <c r="N598" s="506"/>
      <c r="O598" s="506"/>
      <c r="P598" s="506"/>
      <c r="Q598" s="506"/>
      <c r="R598" s="506"/>
      <c r="S598" s="506"/>
      <c r="T598" s="506"/>
      <c r="U598" s="506"/>
      <c r="V598" s="506"/>
      <c r="W598" s="506"/>
      <c r="X598" s="506"/>
      <c r="Y598" s="506"/>
    </row>
    <row r="599" spans="1:25" ht="13.5" customHeight="1" x14ac:dyDescent="0.3">
      <c r="A599" s="506" t="s">
        <v>274</v>
      </c>
      <c r="B599" s="507" t="s">
        <v>273</v>
      </c>
      <c r="C599" s="548">
        <v>90000</v>
      </c>
      <c r="D599" s="544"/>
      <c r="E599" s="507"/>
      <c r="F599" s="509"/>
      <c r="G599" s="510"/>
      <c r="H599" s="506"/>
      <c r="I599" s="506"/>
      <c r="J599" s="506"/>
      <c r="K599" s="506"/>
      <c r="L599" s="506"/>
      <c r="M599" s="506"/>
      <c r="N599" s="506"/>
      <c r="O599" s="506"/>
      <c r="P599" s="506"/>
      <c r="Q599" s="506"/>
      <c r="R599" s="506"/>
      <c r="S599" s="506"/>
      <c r="T599" s="506"/>
      <c r="U599" s="506"/>
      <c r="V599" s="506"/>
      <c r="W599" s="506"/>
      <c r="X599" s="506"/>
      <c r="Y599" s="506"/>
    </row>
    <row r="600" spans="1:25" ht="13.5" customHeight="1" x14ac:dyDescent="0.3">
      <c r="A600" s="506" t="s">
        <v>91</v>
      </c>
      <c r="B600" s="542" t="s">
        <v>92</v>
      </c>
      <c r="C600" s="548">
        <v>300000</v>
      </c>
      <c r="D600" s="544"/>
      <c r="E600" s="507"/>
      <c r="F600" s="509"/>
      <c r="G600" s="510"/>
      <c r="H600" s="506"/>
      <c r="I600" s="506"/>
      <c r="J600" s="506"/>
      <c r="K600" s="506"/>
      <c r="L600" s="506"/>
      <c r="M600" s="506"/>
      <c r="N600" s="506"/>
      <c r="O600" s="506"/>
      <c r="P600" s="506"/>
      <c r="Q600" s="506"/>
      <c r="R600" s="506"/>
      <c r="S600" s="506"/>
      <c r="T600" s="506"/>
      <c r="U600" s="506"/>
      <c r="V600" s="506"/>
      <c r="W600" s="506"/>
      <c r="X600" s="506"/>
      <c r="Y600" s="506"/>
    </row>
    <row r="601" spans="1:25" ht="13.5" customHeight="1" thickBot="1" x14ac:dyDescent="0.35">
      <c r="A601" s="506"/>
      <c r="B601" s="507"/>
      <c r="C601" s="548"/>
      <c r="D601" s="544"/>
      <c r="E601" s="507"/>
      <c r="F601" s="509"/>
      <c r="G601" s="510"/>
      <c r="H601" s="506"/>
      <c r="I601" s="506"/>
      <c r="J601" s="506"/>
      <c r="K601" s="506"/>
      <c r="L601" s="506"/>
      <c r="M601" s="506"/>
      <c r="N601" s="506"/>
      <c r="O601" s="506"/>
      <c r="P601" s="506"/>
      <c r="Q601" s="506"/>
      <c r="R601" s="506"/>
      <c r="S601" s="506"/>
      <c r="T601" s="506"/>
      <c r="U601" s="506"/>
      <c r="V601" s="506"/>
      <c r="W601" s="506"/>
      <c r="X601" s="506"/>
      <c r="Y601" s="506"/>
    </row>
    <row r="602" spans="1:25" ht="13.5" customHeight="1" thickBot="1" x14ac:dyDescent="0.35">
      <c r="A602" s="1417" t="s">
        <v>93</v>
      </c>
      <c r="B602" s="1416"/>
      <c r="C602" s="644">
        <f>C603+C605+C607+C609</f>
        <v>2655000</v>
      </c>
      <c r="D602" s="544"/>
      <c r="E602" s="507"/>
      <c r="F602" s="509"/>
      <c r="G602" s="510"/>
      <c r="H602" s="506"/>
      <c r="I602" s="506"/>
      <c r="J602" s="506"/>
      <c r="K602" s="506"/>
      <c r="L602" s="506"/>
      <c r="M602" s="506"/>
      <c r="N602" s="506"/>
      <c r="O602" s="506"/>
      <c r="P602" s="506"/>
      <c r="Q602" s="506"/>
      <c r="R602" s="506"/>
      <c r="S602" s="506"/>
      <c r="T602" s="506"/>
      <c r="U602" s="506"/>
      <c r="V602" s="506"/>
      <c r="W602" s="506"/>
      <c r="X602" s="506"/>
      <c r="Y602" s="506"/>
    </row>
    <row r="603" spans="1:25" ht="13.5" customHeight="1" x14ac:dyDescent="0.3">
      <c r="A603" s="499" t="s">
        <v>94</v>
      </c>
      <c r="B603" s="530" t="s">
        <v>95</v>
      </c>
      <c r="C603" s="642">
        <f>SUM(C604)</f>
        <v>175000</v>
      </c>
      <c r="D603" s="544"/>
      <c r="E603" s="507"/>
      <c r="F603" s="509"/>
      <c r="G603" s="510"/>
      <c r="H603" s="506"/>
      <c r="I603" s="506"/>
      <c r="J603" s="506"/>
      <c r="K603" s="506"/>
      <c r="L603" s="506"/>
      <c r="M603" s="506"/>
      <c r="N603" s="506"/>
      <c r="O603" s="506"/>
      <c r="P603" s="506"/>
      <c r="Q603" s="506"/>
      <c r="R603" s="506"/>
      <c r="S603" s="506"/>
      <c r="T603" s="506"/>
      <c r="U603" s="506"/>
      <c r="V603" s="506"/>
      <c r="W603" s="506"/>
      <c r="X603" s="506"/>
      <c r="Y603" s="506"/>
    </row>
    <row r="604" spans="1:25" ht="13.5" customHeight="1" x14ac:dyDescent="0.25">
      <c r="A604" s="542" t="s">
        <v>98</v>
      </c>
      <c r="B604" s="542" t="s">
        <v>99</v>
      </c>
      <c r="C604" s="548">
        <v>175000</v>
      </c>
      <c r="D604" s="548"/>
      <c r="E604" s="507"/>
      <c r="F604" s="509"/>
      <c r="G604" s="510"/>
      <c r="H604" s="506"/>
      <c r="I604" s="506"/>
      <c r="J604" s="506"/>
      <c r="K604" s="506"/>
      <c r="L604" s="506"/>
      <c r="M604" s="506"/>
      <c r="N604" s="506"/>
      <c r="O604" s="506"/>
      <c r="P604" s="506"/>
      <c r="Q604" s="506"/>
      <c r="R604" s="506"/>
      <c r="S604" s="506"/>
      <c r="T604" s="506"/>
      <c r="U604" s="506"/>
      <c r="V604" s="506"/>
      <c r="W604" s="506"/>
      <c r="X604" s="506"/>
      <c r="Y604" s="506"/>
    </row>
    <row r="605" spans="1:25" ht="13.5" customHeight="1" x14ac:dyDescent="0.3">
      <c r="A605" s="541" t="s">
        <v>158</v>
      </c>
      <c r="B605" s="560" t="s">
        <v>101</v>
      </c>
      <c r="C605" s="531">
        <f>SUM(C606)</f>
        <v>200000</v>
      </c>
      <c r="D605" s="543"/>
      <c r="E605" s="507"/>
      <c r="F605" s="509"/>
      <c r="G605" s="510"/>
      <c r="H605" s="506"/>
      <c r="I605" s="506"/>
      <c r="J605" s="506"/>
      <c r="K605" s="506"/>
      <c r="L605" s="506"/>
      <c r="M605" s="506"/>
      <c r="N605" s="506"/>
      <c r="O605" s="506"/>
      <c r="P605" s="506"/>
      <c r="Q605" s="506"/>
      <c r="R605" s="506"/>
      <c r="S605" s="506"/>
      <c r="T605" s="506"/>
      <c r="U605" s="506"/>
      <c r="V605" s="506"/>
      <c r="W605" s="506"/>
      <c r="X605" s="506"/>
      <c r="Y605" s="506"/>
    </row>
    <row r="606" spans="1:25" ht="13.5" customHeight="1" x14ac:dyDescent="0.3">
      <c r="A606" s="542" t="s">
        <v>104</v>
      </c>
      <c r="B606" s="542" t="s">
        <v>105</v>
      </c>
      <c r="C606" s="507">
        <v>200000</v>
      </c>
      <c r="D606" s="543"/>
      <c r="E606" s="507"/>
      <c r="F606" s="509"/>
      <c r="G606" s="510"/>
      <c r="H606" s="506"/>
      <c r="I606" s="506"/>
      <c r="J606" s="506"/>
      <c r="K606" s="506"/>
      <c r="L606" s="506"/>
      <c r="M606" s="506"/>
      <c r="N606" s="506"/>
      <c r="O606" s="506"/>
      <c r="P606" s="506"/>
      <c r="Q606" s="506"/>
      <c r="R606" s="506"/>
      <c r="S606" s="506"/>
      <c r="T606" s="506"/>
      <c r="U606" s="506"/>
      <c r="V606" s="506"/>
      <c r="W606" s="506"/>
      <c r="X606" s="506"/>
      <c r="Y606" s="506"/>
    </row>
    <row r="607" spans="1:25" ht="13.5" customHeight="1" x14ac:dyDescent="0.3">
      <c r="A607" s="541" t="s">
        <v>106</v>
      </c>
      <c r="B607" s="541" t="s">
        <v>338</v>
      </c>
      <c r="C607" s="642">
        <f>SUM(C608)</f>
        <v>750000</v>
      </c>
      <c r="D607" s="543"/>
      <c r="E607" s="507"/>
      <c r="F607" s="509"/>
      <c r="G607" s="510"/>
      <c r="H607" s="506"/>
      <c r="I607" s="506"/>
      <c r="J607" s="506"/>
      <c r="K607" s="506"/>
      <c r="L607" s="506"/>
      <c r="M607" s="506"/>
      <c r="N607" s="506"/>
      <c r="O607" s="506"/>
      <c r="P607" s="506"/>
      <c r="Q607" s="506"/>
      <c r="R607" s="506"/>
      <c r="S607" s="506"/>
      <c r="T607" s="506"/>
      <c r="U607" s="506"/>
      <c r="V607" s="506"/>
      <c r="W607" s="506"/>
      <c r="X607" s="506"/>
      <c r="Y607" s="506"/>
    </row>
    <row r="608" spans="1:25" ht="13.5" customHeight="1" x14ac:dyDescent="0.3">
      <c r="A608" s="506" t="s">
        <v>238</v>
      </c>
      <c r="B608" s="507" t="s">
        <v>111</v>
      </c>
      <c r="C608" s="548">
        <v>750000</v>
      </c>
      <c r="D608" s="543"/>
      <c r="E608" s="507"/>
      <c r="F608" s="509"/>
      <c r="G608" s="510"/>
      <c r="H608" s="506"/>
      <c r="I608" s="506"/>
      <c r="J608" s="506"/>
      <c r="K608" s="506"/>
      <c r="L608" s="506"/>
      <c r="M608" s="506"/>
      <c r="N608" s="506"/>
      <c r="O608" s="506"/>
      <c r="P608" s="506"/>
      <c r="Q608" s="506"/>
      <c r="R608" s="506"/>
      <c r="S608" s="506"/>
      <c r="T608" s="506"/>
      <c r="U608" s="506"/>
      <c r="V608" s="506"/>
      <c r="W608" s="506"/>
      <c r="X608" s="506"/>
      <c r="Y608" s="506"/>
    </row>
    <row r="609" spans="1:25" ht="13.5" customHeight="1" x14ac:dyDescent="0.3">
      <c r="A609" s="499" t="s">
        <v>119</v>
      </c>
      <c r="B609" s="541" t="s">
        <v>122</v>
      </c>
      <c r="C609" s="642">
        <f>SUM(C610:C613)</f>
        <v>1530000</v>
      </c>
      <c r="D609" s="543"/>
      <c r="E609" s="507"/>
      <c r="F609" s="509"/>
      <c r="G609" s="510"/>
      <c r="H609" s="506"/>
      <c r="I609" s="506"/>
      <c r="J609" s="506"/>
      <c r="K609" s="506"/>
      <c r="L609" s="506"/>
      <c r="M609" s="506"/>
      <c r="N609" s="506"/>
      <c r="O609" s="506"/>
      <c r="P609" s="506"/>
      <c r="Q609" s="506"/>
      <c r="R609" s="506"/>
      <c r="S609" s="506"/>
      <c r="T609" s="506"/>
      <c r="U609" s="506"/>
      <c r="V609" s="506"/>
      <c r="W609" s="506"/>
      <c r="X609" s="506"/>
      <c r="Y609" s="506"/>
    </row>
    <row r="610" spans="1:25" s="1136" customFormat="1" ht="13.5" customHeight="1" x14ac:dyDescent="0.3">
      <c r="A610" s="542" t="s">
        <v>121</v>
      </c>
      <c r="B610" s="542" t="s">
        <v>122</v>
      </c>
      <c r="C610" s="548">
        <v>400000</v>
      </c>
      <c r="D610" s="543"/>
      <c r="E610" s="507"/>
      <c r="F610" s="509"/>
      <c r="G610" s="510"/>
      <c r="H610" s="506"/>
      <c r="I610" s="506"/>
      <c r="J610" s="506"/>
      <c r="K610" s="506"/>
      <c r="L610" s="506"/>
      <c r="M610" s="506"/>
      <c r="N610" s="506"/>
      <c r="O610" s="506"/>
      <c r="P610" s="506"/>
      <c r="Q610" s="506"/>
      <c r="R610" s="506"/>
      <c r="S610" s="506"/>
      <c r="T610" s="506"/>
      <c r="U610" s="506"/>
      <c r="V610" s="506"/>
      <c r="W610" s="506"/>
      <c r="X610" s="506"/>
      <c r="Y610" s="506"/>
    </row>
    <row r="611" spans="1:25" s="1136" customFormat="1" ht="13.5" customHeight="1" x14ac:dyDescent="0.3">
      <c r="A611" s="542" t="s">
        <v>164</v>
      </c>
      <c r="B611" s="542" t="s">
        <v>165</v>
      </c>
      <c r="C611" s="548">
        <v>400000</v>
      </c>
      <c r="D611" s="543"/>
      <c r="E611" s="507"/>
      <c r="F611" s="509"/>
      <c r="G611" s="510"/>
      <c r="H611" s="506"/>
      <c r="I611" s="506"/>
      <c r="J611" s="506"/>
      <c r="K611" s="506"/>
      <c r="L611" s="506"/>
      <c r="M611" s="506"/>
      <c r="N611" s="506"/>
      <c r="O611" s="506"/>
      <c r="P611" s="506"/>
      <c r="Q611" s="506"/>
      <c r="R611" s="506"/>
      <c r="S611" s="506"/>
      <c r="T611" s="506"/>
      <c r="U611" s="506"/>
      <c r="V611" s="506"/>
      <c r="W611" s="506"/>
      <c r="X611" s="506"/>
      <c r="Y611" s="506"/>
    </row>
    <row r="612" spans="1:25" s="1136" customFormat="1" ht="13.5" customHeight="1" x14ac:dyDescent="0.3">
      <c r="A612" s="542" t="s">
        <v>125</v>
      </c>
      <c r="B612" s="542" t="s">
        <v>166</v>
      </c>
      <c r="C612" s="548">
        <v>530000</v>
      </c>
      <c r="D612" s="543"/>
      <c r="E612" s="507"/>
      <c r="F612" s="509"/>
      <c r="G612" s="510"/>
      <c r="H612" s="506"/>
      <c r="I612" s="506"/>
      <c r="J612" s="506"/>
      <c r="K612" s="506"/>
      <c r="L612" s="506"/>
      <c r="M612" s="506"/>
      <c r="N612" s="506"/>
      <c r="O612" s="506"/>
      <c r="P612" s="506"/>
      <c r="Q612" s="506"/>
      <c r="R612" s="506"/>
      <c r="S612" s="506"/>
      <c r="T612" s="506"/>
      <c r="U612" s="506"/>
      <c r="V612" s="506"/>
      <c r="W612" s="506"/>
      <c r="X612" s="506"/>
      <c r="Y612" s="506"/>
    </row>
    <row r="613" spans="1:25" ht="13.5" customHeight="1" x14ac:dyDescent="0.3">
      <c r="A613" s="542" t="s">
        <v>127</v>
      </c>
      <c r="B613" s="542" t="s">
        <v>120</v>
      </c>
      <c r="C613" s="548">
        <v>200000</v>
      </c>
      <c r="D613" s="543"/>
      <c r="E613" s="507"/>
      <c r="F613" s="509"/>
      <c r="G613" s="510"/>
      <c r="H613" s="506"/>
      <c r="I613" s="506"/>
      <c r="J613" s="506"/>
      <c r="K613" s="506"/>
      <c r="L613" s="506"/>
      <c r="M613" s="506"/>
      <c r="N613" s="506"/>
      <c r="O613" s="506"/>
      <c r="P613" s="506"/>
      <c r="Q613" s="506"/>
      <c r="R613" s="506"/>
      <c r="S613" s="506"/>
      <c r="T613" s="506"/>
      <c r="U613" s="506"/>
      <c r="V613" s="506"/>
      <c r="W613" s="506"/>
      <c r="X613" s="506"/>
      <c r="Y613" s="506"/>
    </row>
    <row r="614" spans="1:25" ht="13.5" customHeight="1" thickBot="1" x14ac:dyDescent="0.35">
      <c r="A614" s="542"/>
      <c r="B614" s="542"/>
      <c r="C614" s="548"/>
      <c r="D614" s="543"/>
      <c r="E614" s="507"/>
      <c r="F614" s="509"/>
      <c r="G614" s="510"/>
      <c r="H614" s="506"/>
      <c r="I614" s="506"/>
      <c r="J614" s="506"/>
      <c r="K614" s="506"/>
      <c r="L614" s="506"/>
      <c r="M614" s="506"/>
      <c r="N614" s="506"/>
      <c r="O614" s="506"/>
      <c r="P614" s="506"/>
      <c r="Q614" s="506"/>
      <c r="R614" s="506"/>
      <c r="S614" s="506"/>
      <c r="T614" s="506"/>
      <c r="U614" s="506"/>
      <c r="V614" s="506"/>
      <c r="W614" s="506"/>
      <c r="X614" s="506"/>
      <c r="Y614" s="506"/>
    </row>
    <row r="615" spans="1:25" ht="13.5" customHeight="1" x14ac:dyDescent="0.3">
      <c r="A615" s="1420" t="s">
        <v>527</v>
      </c>
      <c r="B615" s="1421"/>
      <c r="C615" s="645" t="s">
        <v>1</v>
      </c>
      <c r="D615" s="646" t="s">
        <v>528</v>
      </c>
      <c r="E615" s="507"/>
      <c r="F615" s="509"/>
      <c r="G615" s="510"/>
      <c r="H615" s="506"/>
      <c r="I615" s="506"/>
      <c r="J615" s="506"/>
      <c r="K615" s="506"/>
      <c r="L615" s="506"/>
      <c r="M615" s="506"/>
      <c r="N615" s="506"/>
      <c r="O615" s="506"/>
      <c r="P615" s="506"/>
      <c r="Q615" s="506"/>
      <c r="R615" s="506"/>
      <c r="S615" s="506"/>
      <c r="T615" s="506"/>
      <c r="U615" s="506"/>
      <c r="V615" s="506"/>
      <c r="W615" s="506"/>
      <c r="X615" s="506"/>
      <c r="Y615" s="506"/>
    </row>
    <row r="616" spans="1:25" ht="13.5" customHeight="1" thickBot="1" x14ac:dyDescent="0.35">
      <c r="A616" s="1430"/>
      <c r="B616" s="1432"/>
      <c r="C616" s="647"/>
      <c r="D616" s="648"/>
      <c r="E616" s="507"/>
      <c r="F616" s="509"/>
      <c r="G616" s="510"/>
      <c r="H616" s="506"/>
      <c r="I616" s="506"/>
      <c r="J616" s="506"/>
      <c r="K616" s="506"/>
      <c r="L616" s="506"/>
      <c r="M616" s="506"/>
      <c r="N616" s="506"/>
      <c r="O616" s="506"/>
      <c r="P616" s="506"/>
      <c r="Q616" s="506"/>
      <c r="R616" s="506"/>
      <c r="S616" s="506"/>
      <c r="T616" s="506"/>
      <c r="U616" s="506"/>
      <c r="V616" s="506"/>
      <c r="W616" s="506"/>
      <c r="X616" s="506"/>
      <c r="Y616" s="506"/>
    </row>
    <row r="617" spans="1:25" ht="13.5" customHeight="1" x14ac:dyDescent="0.25">
      <c r="A617" s="1439" t="s">
        <v>1050</v>
      </c>
      <c r="B617" s="1429"/>
      <c r="C617" s="1429"/>
      <c r="D617" s="1421"/>
      <c r="E617" s="507"/>
      <c r="F617" s="509"/>
      <c r="G617" s="510"/>
      <c r="H617" s="506"/>
      <c r="I617" s="506"/>
      <c r="J617" s="506"/>
      <c r="K617" s="506"/>
      <c r="L617" s="506"/>
      <c r="M617" s="506"/>
      <c r="N617" s="506"/>
      <c r="O617" s="506"/>
      <c r="P617" s="506"/>
      <c r="Q617" s="506"/>
      <c r="R617" s="506"/>
      <c r="S617" s="506"/>
      <c r="T617" s="506"/>
      <c r="U617" s="506"/>
      <c r="V617" s="506"/>
      <c r="W617" s="506"/>
      <c r="X617" s="506"/>
      <c r="Y617" s="506"/>
    </row>
    <row r="618" spans="1:25" ht="13.5" customHeight="1" x14ac:dyDescent="0.25">
      <c r="A618" s="1422"/>
      <c r="B618" s="1435"/>
      <c r="C618" s="1435"/>
      <c r="D618" s="1423"/>
      <c r="E618" s="507"/>
      <c r="F618" s="509"/>
      <c r="G618" s="510"/>
      <c r="H618" s="506"/>
      <c r="I618" s="506"/>
      <c r="J618" s="506"/>
      <c r="K618" s="506"/>
      <c r="L618" s="506"/>
      <c r="M618" s="506"/>
      <c r="N618" s="506"/>
      <c r="O618" s="506"/>
      <c r="P618" s="506"/>
      <c r="Q618" s="506"/>
      <c r="R618" s="506"/>
      <c r="S618" s="506"/>
      <c r="T618" s="506"/>
      <c r="U618" s="506"/>
      <c r="V618" s="506"/>
      <c r="W618" s="506"/>
      <c r="X618" s="506"/>
      <c r="Y618" s="506"/>
    </row>
    <row r="619" spans="1:25" ht="13.5" customHeight="1" x14ac:dyDescent="0.25">
      <c r="A619" s="1422"/>
      <c r="B619" s="1435"/>
      <c r="C619" s="1435"/>
      <c r="D619" s="1423"/>
      <c r="E619" s="507"/>
      <c r="F619" s="509"/>
      <c r="G619" s="510"/>
      <c r="H619" s="506"/>
      <c r="I619" s="506"/>
      <c r="J619" s="506"/>
      <c r="K619" s="506"/>
      <c r="L619" s="506"/>
      <c r="M619" s="506"/>
      <c r="N619" s="506"/>
      <c r="O619" s="506"/>
      <c r="P619" s="506"/>
      <c r="Q619" s="506"/>
      <c r="R619" s="506"/>
      <c r="S619" s="506"/>
      <c r="T619" s="506"/>
      <c r="U619" s="506"/>
      <c r="V619" s="506"/>
      <c r="W619" s="506"/>
      <c r="X619" s="506"/>
      <c r="Y619" s="506"/>
    </row>
    <row r="620" spans="1:25" ht="13.5" customHeight="1" x14ac:dyDescent="0.25">
      <c r="A620" s="1422"/>
      <c r="B620" s="1435"/>
      <c r="C620" s="1435"/>
      <c r="D620" s="1423"/>
      <c r="E620" s="507"/>
      <c r="F620" s="509"/>
      <c r="G620" s="510"/>
      <c r="H620" s="506"/>
      <c r="I620" s="506"/>
      <c r="J620" s="506"/>
      <c r="K620" s="506"/>
      <c r="L620" s="506"/>
      <c r="M620" s="506"/>
      <c r="N620" s="506"/>
      <c r="O620" s="506"/>
      <c r="P620" s="506"/>
      <c r="Q620" s="506"/>
      <c r="R620" s="506"/>
      <c r="S620" s="506"/>
      <c r="T620" s="506"/>
      <c r="U620" s="506"/>
      <c r="V620" s="506"/>
      <c r="W620" s="506"/>
      <c r="X620" s="506"/>
      <c r="Y620" s="506"/>
    </row>
    <row r="621" spans="1:25" ht="13.5" customHeight="1" x14ac:dyDescent="0.25">
      <c r="A621" s="1422"/>
      <c r="B621" s="1435"/>
      <c r="C621" s="1435"/>
      <c r="D621" s="1423"/>
      <c r="E621" s="507"/>
      <c r="F621" s="509"/>
      <c r="G621" s="510"/>
      <c r="H621" s="506"/>
      <c r="I621" s="506"/>
      <c r="J621" s="506"/>
      <c r="K621" s="506"/>
      <c r="L621" s="506"/>
      <c r="M621" s="506"/>
      <c r="N621" s="506"/>
      <c r="O621" s="506"/>
      <c r="P621" s="506"/>
      <c r="Q621" s="506"/>
      <c r="R621" s="506"/>
      <c r="S621" s="506"/>
      <c r="T621" s="506"/>
      <c r="U621" s="506"/>
      <c r="V621" s="506"/>
      <c r="W621" s="506"/>
      <c r="X621" s="506"/>
      <c r="Y621" s="506"/>
    </row>
    <row r="622" spans="1:25" ht="74.25" customHeight="1" thickBot="1" x14ac:dyDescent="0.3">
      <c r="A622" s="1430"/>
      <c r="B622" s="1431"/>
      <c r="C622" s="1431"/>
      <c r="D622" s="1432"/>
      <c r="E622" s="507"/>
      <c r="F622" s="509"/>
      <c r="G622" s="510"/>
      <c r="H622" s="506"/>
      <c r="I622" s="506"/>
      <c r="J622" s="506"/>
      <c r="K622" s="506"/>
      <c r="L622" s="506"/>
      <c r="M622" s="506"/>
      <c r="N622" s="506"/>
      <c r="O622" s="506"/>
      <c r="P622" s="506"/>
      <c r="Q622" s="506"/>
      <c r="R622" s="506"/>
      <c r="S622" s="506"/>
      <c r="T622" s="506"/>
      <c r="U622" s="506"/>
      <c r="V622" s="506"/>
      <c r="W622" s="506"/>
      <c r="X622" s="506"/>
      <c r="Y622" s="506"/>
    </row>
    <row r="623" spans="1:25" ht="13.5" customHeight="1" x14ac:dyDescent="0.25">
      <c r="A623" s="519" t="s">
        <v>487</v>
      </c>
      <c r="B623" s="649"/>
      <c r="C623" s="650"/>
      <c r="D623" s="651"/>
      <c r="E623" s="507"/>
      <c r="F623" s="509"/>
      <c r="G623" s="510"/>
      <c r="H623" s="506"/>
      <c r="I623" s="506"/>
      <c r="J623" s="506"/>
      <c r="K623" s="506"/>
      <c r="L623" s="506"/>
      <c r="M623" s="506"/>
      <c r="N623" s="506"/>
      <c r="O623" s="506"/>
      <c r="P623" s="506"/>
      <c r="Q623" s="506"/>
      <c r="R623" s="506"/>
      <c r="S623" s="506"/>
      <c r="T623" s="506"/>
      <c r="U623" s="506"/>
      <c r="V623" s="506"/>
      <c r="W623" s="506"/>
      <c r="X623" s="506"/>
      <c r="Y623" s="506"/>
    </row>
    <row r="624" spans="1:25" ht="13.5" customHeight="1" x14ac:dyDescent="0.25">
      <c r="A624" s="522" t="s">
        <v>524</v>
      </c>
      <c r="B624" s="635"/>
      <c r="C624" s="636"/>
      <c r="D624" s="652"/>
      <c r="E624" s="507"/>
      <c r="F624" s="509"/>
      <c r="G624" s="510"/>
      <c r="H624" s="506"/>
      <c r="I624" s="506"/>
      <c r="J624" s="506"/>
      <c r="K624" s="506"/>
      <c r="L624" s="506"/>
      <c r="M624" s="506"/>
      <c r="N624" s="506"/>
      <c r="O624" s="506"/>
      <c r="P624" s="506"/>
      <c r="Q624" s="506"/>
      <c r="R624" s="506"/>
      <c r="S624" s="506"/>
      <c r="T624" s="506"/>
      <c r="U624" s="506"/>
      <c r="V624" s="506"/>
      <c r="W624" s="506"/>
      <c r="X624" s="506"/>
      <c r="Y624" s="506"/>
    </row>
    <row r="625" spans="1:25" ht="13.5" customHeight="1" x14ac:dyDescent="0.25">
      <c r="A625" s="522" t="s">
        <v>525</v>
      </c>
      <c r="B625" s="635"/>
      <c r="C625" s="636"/>
      <c r="D625" s="652"/>
      <c r="E625" s="507"/>
      <c r="F625" s="509"/>
      <c r="G625" s="510"/>
      <c r="H625" s="506"/>
      <c r="I625" s="506"/>
      <c r="J625" s="506"/>
      <c r="K625" s="506"/>
      <c r="L625" s="506"/>
      <c r="M625" s="506"/>
      <c r="N625" s="506"/>
      <c r="O625" s="506"/>
      <c r="P625" s="506"/>
      <c r="Q625" s="506"/>
      <c r="R625" s="506"/>
      <c r="S625" s="506"/>
      <c r="T625" s="506"/>
      <c r="U625" s="506"/>
      <c r="V625" s="506"/>
      <c r="W625" s="506"/>
      <c r="X625" s="506"/>
      <c r="Y625" s="506"/>
    </row>
    <row r="626" spans="1:25" ht="13.5" customHeight="1" thickBot="1" x14ac:dyDescent="0.3">
      <c r="A626" s="576" t="s">
        <v>311</v>
      </c>
      <c r="B626" s="653"/>
      <c r="C626" s="654"/>
      <c r="D626" s="655"/>
      <c r="E626" s="507"/>
      <c r="F626" s="509"/>
      <c r="G626" s="510"/>
      <c r="H626" s="506"/>
      <c r="I626" s="506"/>
      <c r="J626" s="506"/>
      <c r="K626" s="506"/>
      <c r="L626" s="506"/>
      <c r="M626" s="506"/>
      <c r="N626" s="506"/>
      <c r="O626" s="506"/>
      <c r="P626" s="506"/>
      <c r="Q626" s="506"/>
      <c r="R626" s="506"/>
      <c r="S626" s="506"/>
      <c r="T626" s="506"/>
      <c r="U626" s="506"/>
      <c r="V626" s="506"/>
      <c r="W626" s="506"/>
      <c r="X626" s="506"/>
      <c r="Y626" s="506"/>
    </row>
    <row r="627" spans="1:25" ht="13.5" customHeight="1" thickBot="1" x14ac:dyDescent="0.3">
      <c r="A627" s="656" t="s">
        <v>229</v>
      </c>
      <c r="B627" s="657"/>
      <c r="C627" s="658"/>
      <c r="D627" s="659">
        <f>+C629+C645</f>
        <v>4195000</v>
      </c>
      <c r="E627" s="507"/>
      <c r="F627" s="509"/>
      <c r="G627" s="510"/>
      <c r="H627" s="506"/>
      <c r="I627" s="506"/>
      <c r="J627" s="506"/>
      <c r="K627" s="506"/>
      <c r="L627" s="506"/>
      <c r="M627" s="506"/>
      <c r="N627" s="506"/>
      <c r="O627" s="506"/>
      <c r="P627" s="506"/>
      <c r="Q627" s="506"/>
      <c r="R627" s="506"/>
      <c r="S627" s="506"/>
      <c r="T627" s="506"/>
      <c r="U627" s="506"/>
      <c r="V627" s="506"/>
      <c r="W627" s="506"/>
      <c r="X627" s="506"/>
      <c r="Y627" s="506"/>
    </row>
    <row r="628" spans="1:25" ht="13.5" customHeight="1" thickBot="1" x14ac:dyDescent="0.3">
      <c r="A628" s="541"/>
      <c r="B628" s="541"/>
      <c r="C628" s="642"/>
      <c r="D628" s="642"/>
      <c r="E628" s="507"/>
      <c r="F628" s="509"/>
      <c r="G628" s="510"/>
      <c r="H628" s="506"/>
      <c r="I628" s="506"/>
      <c r="J628" s="506"/>
      <c r="K628" s="506"/>
      <c r="L628" s="506"/>
      <c r="M628" s="506"/>
      <c r="N628" s="506"/>
      <c r="O628" s="506"/>
      <c r="P628" s="506"/>
      <c r="Q628" s="506"/>
      <c r="R628" s="506"/>
      <c r="S628" s="506"/>
      <c r="T628" s="506"/>
      <c r="U628" s="506"/>
      <c r="V628" s="506"/>
      <c r="W628" s="506"/>
      <c r="X628" s="506"/>
      <c r="Y628" s="506"/>
    </row>
    <row r="629" spans="1:25" ht="13.5" customHeight="1" thickBot="1" x14ac:dyDescent="0.35">
      <c r="A629" s="1415" t="s">
        <v>49</v>
      </c>
      <c r="B629" s="1416"/>
      <c r="C629" s="643">
        <f>C630+C635+C637+C639+C632</f>
        <v>1910000</v>
      </c>
      <c r="D629" s="544"/>
      <c r="E629" s="507"/>
      <c r="F629" s="509"/>
      <c r="G629" s="510"/>
      <c r="H629" s="506"/>
      <c r="I629" s="506"/>
      <c r="J629" s="506"/>
      <c r="K629" s="506"/>
      <c r="L629" s="506"/>
      <c r="M629" s="506"/>
      <c r="N629" s="506"/>
      <c r="O629" s="506"/>
      <c r="P629" s="506"/>
      <c r="Q629" s="506"/>
      <c r="R629" s="506"/>
      <c r="S629" s="506"/>
      <c r="T629" s="506"/>
      <c r="U629" s="506"/>
      <c r="V629" s="506"/>
      <c r="W629" s="506"/>
      <c r="X629" s="506"/>
      <c r="Y629" s="506"/>
    </row>
    <row r="630" spans="1:25" ht="13.5" customHeight="1" x14ac:dyDescent="0.25">
      <c r="A630" s="499" t="s">
        <v>50</v>
      </c>
      <c r="B630" s="586" t="s">
        <v>51</v>
      </c>
      <c r="C630" s="531">
        <f>SUM(C631)</f>
        <v>140000</v>
      </c>
      <c r="D630" s="508"/>
      <c r="E630" s="507"/>
      <c r="F630" s="509"/>
      <c r="G630" s="510"/>
      <c r="H630" s="506"/>
      <c r="I630" s="506"/>
      <c r="J630" s="506"/>
      <c r="K630" s="506"/>
      <c r="L630" s="506"/>
      <c r="M630" s="506"/>
      <c r="N630" s="506"/>
      <c r="O630" s="506"/>
      <c r="P630" s="506"/>
      <c r="Q630" s="506"/>
      <c r="R630" s="506"/>
      <c r="S630" s="506"/>
      <c r="T630" s="506"/>
      <c r="U630" s="506"/>
      <c r="V630" s="506"/>
      <c r="W630" s="506"/>
      <c r="X630" s="506"/>
      <c r="Y630" s="506"/>
    </row>
    <row r="631" spans="1:25" ht="13.5" customHeight="1" x14ac:dyDescent="0.25">
      <c r="A631" s="506" t="s">
        <v>52</v>
      </c>
      <c r="B631" s="542" t="s">
        <v>53</v>
      </c>
      <c r="C631" s="507">
        <v>140000</v>
      </c>
      <c r="D631" s="542"/>
      <c r="E631" s="507"/>
      <c r="F631" s="509"/>
      <c r="G631" s="510"/>
      <c r="H631" s="506"/>
      <c r="I631" s="506"/>
      <c r="J631" s="506"/>
      <c r="K631" s="506"/>
      <c r="L631" s="506"/>
      <c r="M631" s="506"/>
      <c r="N631" s="506"/>
      <c r="O631" s="506"/>
      <c r="P631" s="506"/>
      <c r="Q631" s="506"/>
      <c r="R631" s="506"/>
      <c r="S631" s="506"/>
      <c r="T631" s="506"/>
      <c r="U631" s="506"/>
      <c r="V631" s="506"/>
      <c r="W631" s="506"/>
      <c r="X631" s="506"/>
      <c r="Y631" s="506"/>
    </row>
    <row r="632" spans="1:25" ht="13.5" customHeight="1" x14ac:dyDescent="0.25">
      <c r="A632" s="499" t="s">
        <v>150</v>
      </c>
      <c r="B632" s="499" t="s">
        <v>230</v>
      </c>
      <c r="C632" s="531">
        <f>SUM(C633:C634)</f>
        <v>570000</v>
      </c>
      <c r="D632" s="533"/>
      <c r="E632" s="545"/>
      <c r="F632" s="538"/>
      <c r="G632" s="610"/>
      <c r="H632" s="610"/>
      <c r="I632" s="515"/>
      <c r="J632" s="515"/>
      <c r="K632" s="515"/>
      <c r="L632" s="515"/>
      <c r="M632" s="515"/>
      <c r="N632" s="515"/>
      <c r="O632" s="515"/>
      <c r="P632" s="515"/>
      <c r="Q632" s="515"/>
      <c r="R632" s="515"/>
      <c r="S632" s="515"/>
      <c r="T632" s="515"/>
      <c r="U632" s="515"/>
      <c r="V632" s="515"/>
      <c r="W632" s="515"/>
      <c r="X632" s="515"/>
      <c r="Y632" s="515"/>
    </row>
    <row r="633" spans="1:25" ht="13.5" customHeight="1" x14ac:dyDescent="0.25">
      <c r="A633" s="506" t="s">
        <v>172</v>
      </c>
      <c r="B633" s="506" t="s">
        <v>231</v>
      </c>
      <c r="C633" s="507">
        <v>70000</v>
      </c>
      <c r="D633" s="627"/>
      <c r="E633" s="514"/>
      <c r="F633" s="538"/>
      <c r="G633" s="610"/>
      <c r="H633" s="610"/>
      <c r="I633" s="515"/>
      <c r="J633" s="515"/>
      <c r="K633" s="515"/>
      <c r="L633" s="515"/>
      <c r="M633" s="515"/>
      <c r="N633" s="515"/>
      <c r="O633" s="515"/>
      <c r="P633" s="515"/>
      <c r="Q633" s="515"/>
      <c r="R633" s="515"/>
      <c r="S633" s="515"/>
      <c r="T633" s="515"/>
      <c r="U633" s="515"/>
      <c r="V633" s="515"/>
      <c r="W633" s="515"/>
      <c r="X633" s="515"/>
      <c r="Y633" s="515"/>
    </row>
    <row r="634" spans="1:25" ht="13.5" customHeight="1" x14ac:dyDescent="0.25">
      <c r="A634" s="506" t="s">
        <v>152</v>
      </c>
      <c r="B634" s="542" t="s">
        <v>153</v>
      </c>
      <c r="C634" s="507">
        <v>500000</v>
      </c>
      <c r="D634" s="506"/>
      <c r="E634" s="506"/>
      <c r="F634" s="510"/>
      <c r="G634" s="610"/>
      <c r="H634" s="610"/>
      <c r="I634" s="515"/>
      <c r="J634" s="515"/>
      <c r="K634" s="515"/>
      <c r="L634" s="515"/>
      <c r="M634" s="515"/>
      <c r="N634" s="515"/>
      <c r="O634" s="515"/>
      <c r="P634" s="515"/>
      <c r="Q634" s="515"/>
      <c r="R634" s="515"/>
      <c r="S634" s="515"/>
      <c r="T634" s="515"/>
      <c r="U634" s="515"/>
      <c r="V634" s="515"/>
      <c r="W634" s="515"/>
      <c r="X634" s="515"/>
      <c r="Y634" s="515"/>
    </row>
    <row r="635" spans="1:25" ht="13.5" customHeight="1" x14ac:dyDescent="0.25">
      <c r="A635" s="499" t="s">
        <v>54</v>
      </c>
      <c r="B635" s="541" t="s">
        <v>55</v>
      </c>
      <c r="C635" s="531">
        <f>SUM(C636)</f>
        <v>250000</v>
      </c>
      <c r="D635" s="508"/>
      <c r="E635" s="507"/>
      <c r="F635" s="509"/>
      <c r="G635" s="510"/>
      <c r="H635" s="506"/>
      <c r="I635" s="506"/>
      <c r="J635" s="506"/>
      <c r="K635" s="506"/>
      <c r="L635" s="506"/>
      <c r="M635" s="506"/>
      <c r="N635" s="506"/>
      <c r="O635" s="506"/>
      <c r="P635" s="506"/>
      <c r="Q635" s="506"/>
      <c r="R635" s="506"/>
      <c r="S635" s="506"/>
      <c r="T635" s="506"/>
      <c r="U635" s="506"/>
      <c r="V635" s="506"/>
      <c r="W635" s="506"/>
      <c r="X635" s="506"/>
      <c r="Y635" s="506"/>
    </row>
    <row r="636" spans="1:25" ht="13.5" customHeight="1" x14ac:dyDescent="0.25">
      <c r="A636" s="506" t="s">
        <v>56</v>
      </c>
      <c r="B636" s="542" t="s">
        <v>57</v>
      </c>
      <c r="C636" s="507">
        <v>250000</v>
      </c>
      <c r="D636" s="508"/>
      <c r="E636" s="507"/>
      <c r="F636" s="509"/>
      <c r="G636" s="510"/>
      <c r="H636" s="506"/>
      <c r="I636" s="506"/>
      <c r="J636" s="506"/>
      <c r="K636" s="506"/>
      <c r="L636" s="506"/>
      <c r="M636" s="506"/>
      <c r="N636" s="506"/>
      <c r="O636" s="506"/>
      <c r="P636" s="506"/>
      <c r="Q636" s="506"/>
      <c r="R636" s="506"/>
      <c r="S636" s="506"/>
      <c r="T636" s="506"/>
      <c r="U636" s="506"/>
      <c r="V636" s="506"/>
      <c r="W636" s="506"/>
      <c r="X636" s="506"/>
      <c r="Y636" s="506"/>
    </row>
    <row r="637" spans="1:25" ht="13.5" customHeight="1" x14ac:dyDescent="0.25">
      <c r="A637" s="499" t="s">
        <v>58</v>
      </c>
      <c r="B637" s="541" t="s">
        <v>59</v>
      </c>
      <c r="C637" s="531">
        <f>SUM(C638)</f>
        <v>80000</v>
      </c>
      <c r="D637" s="508"/>
      <c r="E637" s="507"/>
      <c r="F637" s="509"/>
      <c r="G637" s="510"/>
      <c r="H637" s="506"/>
      <c r="I637" s="506"/>
      <c r="J637" s="506"/>
      <c r="K637" s="506"/>
      <c r="L637" s="506"/>
      <c r="M637" s="506"/>
      <c r="N637" s="506"/>
      <c r="O637" s="506"/>
      <c r="P637" s="506"/>
      <c r="Q637" s="506"/>
      <c r="R637" s="506"/>
      <c r="S637" s="506"/>
      <c r="T637" s="506"/>
      <c r="U637" s="506"/>
      <c r="V637" s="506"/>
      <c r="W637" s="506"/>
      <c r="X637" s="506"/>
      <c r="Y637" s="506"/>
    </row>
    <row r="638" spans="1:25" ht="13.5" customHeight="1" x14ac:dyDescent="0.3">
      <c r="A638" s="506" t="s">
        <v>60</v>
      </c>
      <c r="B638" s="507" t="s">
        <v>61</v>
      </c>
      <c r="C638" s="548">
        <v>80000</v>
      </c>
      <c r="D638" s="544"/>
      <c r="E638" s="507"/>
      <c r="F638" s="509"/>
      <c r="G638" s="510"/>
      <c r="H638" s="506"/>
      <c r="I638" s="506"/>
      <c r="J638" s="506"/>
      <c r="K638" s="506"/>
      <c r="L638" s="506"/>
      <c r="M638" s="506"/>
      <c r="N638" s="506"/>
      <c r="O638" s="506"/>
      <c r="P638" s="506"/>
      <c r="Q638" s="506"/>
      <c r="R638" s="506"/>
      <c r="S638" s="506"/>
      <c r="T638" s="506"/>
      <c r="U638" s="506"/>
      <c r="V638" s="506"/>
      <c r="W638" s="506"/>
      <c r="X638" s="506"/>
      <c r="Y638" s="506"/>
    </row>
    <row r="639" spans="1:25" ht="13.5" customHeight="1" x14ac:dyDescent="0.3">
      <c r="A639" s="499" t="s">
        <v>84</v>
      </c>
      <c r="B639" s="531" t="s">
        <v>85</v>
      </c>
      <c r="C639" s="642">
        <f>SUM(C640:C643)</f>
        <v>870000</v>
      </c>
      <c r="D639" s="544"/>
      <c r="E639" s="507"/>
      <c r="F639" s="509"/>
      <c r="G639" s="510"/>
      <c r="H639" s="506"/>
      <c r="I639" s="506"/>
      <c r="J639" s="506"/>
      <c r="K639" s="506"/>
      <c r="L639" s="506"/>
      <c r="M639" s="506"/>
      <c r="N639" s="506"/>
      <c r="O639" s="506"/>
      <c r="P639" s="506"/>
      <c r="Q639" s="506"/>
      <c r="R639" s="506"/>
      <c r="S639" s="506"/>
      <c r="T639" s="506"/>
      <c r="U639" s="506"/>
      <c r="V639" s="506"/>
      <c r="W639" s="506"/>
      <c r="X639" s="506"/>
      <c r="Y639" s="506"/>
    </row>
    <row r="640" spans="1:25" ht="13.5" customHeight="1" x14ac:dyDescent="0.3">
      <c r="A640" s="542" t="s">
        <v>88</v>
      </c>
      <c r="B640" s="542" t="s">
        <v>526</v>
      </c>
      <c r="C640" s="548">
        <v>200000</v>
      </c>
      <c r="D640" s="544"/>
      <c r="E640" s="507"/>
      <c r="F640" s="509"/>
      <c r="G640" s="510"/>
      <c r="H640" s="506"/>
      <c r="I640" s="506"/>
      <c r="J640" s="506"/>
      <c r="K640" s="506"/>
      <c r="L640" s="506"/>
      <c r="M640" s="506"/>
      <c r="N640" s="506"/>
      <c r="O640" s="506"/>
      <c r="P640" s="506"/>
      <c r="Q640" s="506"/>
      <c r="R640" s="506"/>
      <c r="S640" s="506"/>
      <c r="T640" s="506"/>
      <c r="U640" s="506"/>
      <c r="V640" s="506"/>
      <c r="W640" s="506"/>
      <c r="X640" s="506"/>
      <c r="Y640" s="506"/>
    </row>
    <row r="641" spans="1:25" ht="13.5" customHeight="1" x14ac:dyDescent="0.3">
      <c r="A641" s="542" t="s">
        <v>88</v>
      </c>
      <c r="B641" s="542" t="s">
        <v>337</v>
      </c>
      <c r="C641" s="548">
        <v>150000</v>
      </c>
      <c r="D641" s="544"/>
      <c r="E641" s="507"/>
      <c r="F641" s="509"/>
      <c r="G641" s="510"/>
      <c r="H641" s="506"/>
      <c r="I641" s="506"/>
      <c r="J641" s="506"/>
      <c r="K641" s="506"/>
      <c r="L641" s="506"/>
      <c r="M641" s="506"/>
      <c r="N641" s="506"/>
      <c r="O641" s="506"/>
      <c r="P641" s="506"/>
      <c r="Q641" s="506"/>
      <c r="R641" s="506"/>
      <c r="S641" s="506"/>
      <c r="T641" s="506"/>
      <c r="U641" s="506"/>
      <c r="V641" s="506"/>
      <c r="W641" s="506"/>
      <c r="X641" s="506"/>
      <c r="Y641" s="506"/>
    </row>
    <row r="642" spans="1:25" ht="13.5" customHeight="1" x14ac:dyDescent="0.3">
      <c r="A642" s="506" t="s">
        <v>274</v>
      </c>
      <c r="B642" s="507" t="s">
        <v>273</v>
      </c>
      <c r="C642" s="548">
        <v>120000</v>
      </c>
      <c r="D642" s="544"/>
      <c r="E642" s="507"/>
      <c r="F642" s="509"/>
      <c r="G642" s="510"/>
      <c r="H642" s="506"/>
      <c r="I642" s="506"/>
      <c r="J642" s="506"/>
      <c r="K642" s="506"/>
      <c r="L642" s="506"/>
      <c r="M642" s="506"/>
      <c r="N642" s="506"/>
      <c r="O642" s="506"/>
      <c r="P642" s="506"/>
      <c r="Q642" s="506"/>
      <c r="R642" s="506"/>
      <c r="S642" s="506"/>
      <c r="T642" s="506"/>
      <c r="U642" s="506"/>
      <c r="V642" s="506"/>
      <c r="W642" s="506"/>
      <c r="X642" s="506"/>
      <c r="Y642" s="506"/>
    </row>
    <row r="643" spans="1:25" s="1140" customFormat="1" ht="13.5" customHeight="1" x14ac:dyDescent="0.3">
      <c r="A643" s="1137" t="s">
        <v>91</v>
      </c>
      <c r="B643" s="1139" t="s">
        <v>92</v>
      </c>
      <c r="C643" s="1141">
        <v>400000</v>
      </c>
      <c r="D643" s="1142"/>
      <c r="E643" s="1138"/>
      <c r="F643" s="1143"/>
      <c r="G643" s="1144"/>
      <c r="H643" s="1137"/>
      <c r="I643" s="1137"/>
      <c r="J643" s="1137"/>
      <c r="K643" s="1137"/>
      <c r="L643" s="1137"/>
      <c r="M643" s="1137"/>
      <c r="N643" s="1137"/>
      <c r="O643" s="1137"/>
      <c r="P643" s="1137"/>
      <c r="Q643" s="1137"/>
      <c r="R643" s="1137"/>
      <c r="S643" s="1137"/>
      <c r="T643" s="1137"/>
      <c r="U643" s="1137"/>
      <c r="V643" s="1137"/>
      <c r="W643" s="1137"/>
      <c r="X643" s="1137"/>
      <c r="Y643" s="1137"/>
    </row>
    <row r="644" spans="1:25" ht="13.5" customHeight="1" thickBot="1" x14ac:dyDescent="0.35">
      <c r="A644" s="506"/>
      <c r="B644" s="507"/>
      <c r="C644" s="548"/>
      <c r="D644" s="544"/>
      <c r="E644" s="507"/>
      <c r="F644" s="509"/>
      <c r="G644" s="510"/>
      <c r="H644" s="506"/>
      <c r="I644" s="506"/>
      <c r="J644" s="506"/>
      <c r="K644" s="506"/>
      <c r="L644" s="506"/>
      <c r="M644" s="506"/>
      <c r="N644" s="506"/>
      <c r="O644" s="506"/>
      <c r="P644" s="506"/>
      <c r="Q644" s="506"/>
      <c r="R644" s="506"/>
      <c r="S644" s="506"/>
      <c r="T644" s="506"/>
      <c r="U644" s="506"/>
      <c r="V644" s="506"/>
      <c r="W644" s="506"/>
      <c r="X644" s="506"/>
      <c r="Y644" s="506"/>
    </row>
    <row r="645" spans="1:25" ht="13.5" customHeight="1" thickBot="1" x14ac:dyDescent="0.35">
      <c r="A645" s="1417" t="s">
        <v>93</v>
      </c>
      <c r="B645" s="1416"/>
      <c r="C645" s="644">
        <f>C646+C648+C650+C652</f>
        <v>2285000</v>
      </c>
      <c r="D645" s="544"/>
      <c r="E645" s="507"/>
      <c r="F645" s="509"/>
      <c r="G645" s="510"/>
      <c r="H645" s="506"/>
      <c r="I645" s="506"/>
      <c r="J645" s="506"/>
      <c r="K645" s="506"/>
      <c r="L645" s="506"/>
      <c r="M645" s="506"/>
      <c r="N645" s="506"/>
      <c r="O645" s="506"/>
      <c r="P645" s="506"/>
      <c r="Q645" s="506"/>
      <c r="R645" s="506"/>
      <c r="S645" s="506"/>
      <c r="T645" s="506"/>
      <c r="U645" s="506"/>
      <c r="V645" s="506"/>
      <c r="W645" s="506"/>
      <c r="X645" s="506"/>
      <c r="Y645" s="506"/>
    </row>
    <row r="646" spans="1:25" ht="13.5" customHeight="1" x14ac:dyDescent="0.3">
      <c r="A646" s="499" t="s">
        <v>94</v>
      </c>
      <c r="B646" s="530" t="s">
        <v>95</v>
      </c>
      <c r="C646" s="642">
        <f>SUM(C647)</f>
        <v>250000</v>
      </c>
      <c r="D646" s="544"/>
      <c r="E646" s="507"/>
      <c r="F646" s="509"/>
      <c r="G646" s="510"/>
      <c r="H646" s="506"/>
      <c r="I646" s="506"/>
      <c r="J646" s="506"/>
      <c r="K646" s="506"/>
      <c r="L646" s="506"/>
      <c r="M646" s="506"/>
      <c r="N646" s="506"/>
      <c r="O646" s="506"/>
      <c r="P646" s="506"/>
      <c r="Q646" s="506"/>
      <c r="R646" s="506"/>
      <c r="S646" s="506"/>
      <c r="T646" s="506"/>
      <c r="U646" s="506"/>
      <c r="V646" s="506"/>
      <c r="W646" s="506"/>
      <c r="X646" s="506"/>
      <c r="Y646" s="506"/>
    </row>
    <row r="647" spans="1:25" ht="13.5" customHeight="1" x14ac:dyDescent="0.25">
      <c r="A647" s="542" t="s">
        <v>98</v>
      </c>
      <c r="B647" s="542" t="s">
        <v>99</v>
      </c>
      <c r="C647" s="548">
        <v>250000</v>
      </c>
      <c r="D647" s="548"/>
      <c r="E647" s="507"/>
      <c r="F647" s="509"/>
      <c r="G647" s="510"/>
      <c r="H647" s="506"/>
      <c r="I647" s="506"/>
      <c r="J647" s="506"/>
      <c r="K647" s="506"/>
      <c r="L647" s="506"/>
      <c r="M647" s="506"/>
      <c r="N647" s="506"/>
      <c r="O647" s="506"/>
      <c r="P647" s="506"/>
      <c r="Q647" s="506"/>
      <c r="R647" s="506"/>
      <c r="S647" s="506"/>
      <c r="T647" s="506"/>
      <c r="U647" s="506"/>
      <c r="V647" s="506"/>
      <c r="W647" s="506"/>
      <c r="X647" s="506"/>
      <c r="Y647" s="506"/>
    </row>
    <row r="648" spans="1:25" ht="13.5" customHeight="1" x14ac:dyDescent="0.3">
      <c r="A648" s="541" t="s">
        <v>158</v>
      </c>
      <c r="B648" s="560" t="s">
        <v>101</v>
      </c>
      <c r="C648" s="531">
        <f>SUM(C649)</f>
        <v>50000</v>
      </c>
      <c r="D648" s="543"/>
      <c r="E648" s="507"/>
      <c r="F648" s="509"/>
      <c r="G648" s="510"/>
      <c r="H648" s="506"/>
      <c r="I648" s="506"/>
      <c r="J648" s="506"/>
      <c r="K648" s="506"/>
      <c r="L648" s="506"/>
      <c r="M648" s="506"/>
      <c r="N648" s="506"/>
      <c r="O648" s="506"/>
      <c r="P648" s="506"/>
      <c r="Q648" s="506"/>
      <c r="R648" s="506"/>
      <c r="S648" s="506"/>
      <c r="T648" s="506"/>
      <c r="U648" s="506"/>
      <c r="V648" s="506"/>
      <c r="W648" s="506"/>
      <c r="X648" s="506"/>
      <c r="Y648" s="506"/>
    </row>
    <row r="649" spans="1:25" ht="13.5" customHeight="1" x14ac:dyDescent="0.3">
      <c r="A649" s="542" t="s">
        <v>104</v>
      </c>
      <c r="B649" s="542" t="s">
        <v>105</v>
      </c>
      <c r="C649" s="507">
        <v>50000</v>
      </c>
      <c r="D649" s="543"/>
      <c r="E649" s="507"/>
      <c r="F649" s="509"/>
      <c r="G649" s="510"/>
      <c r="H649" s="506"/>
      <c r="I649" s="506"/>
      <c r="J649" s="506"/>
      <c r="K649" s="506"/>
      <c r="L649" s="506"/>
      <c r="M649" s="506"/>
      <c r="N649" s="506"/>
      <c r="O649" s="506"/>
      <c r="P649" s="506"/>
      <c r="Q649" s="506"/>
      <c r="R649" s="506"/>
      <c r="S649" s="506"/>
      <c r="T649" s="506"/>
      <c r="U649" s="506"/>
      <c r="V649" s="506"/>
      <c r="W649" s="506"/>
      <c r="X649" s="506"/>
      <c r="Y649" s="506"/>
    </row>
    <row r="650" spans="1:25" ht="13.5" customHeight="1" x14ac:dyDescent="0.3">
      <c r="A650" s="541" t="s">
        <v>106</v>
      </c>
      <c r="B650" s="541" t="s">
        <v>338</v>
      </c>
      <c r="C650" s="642">
        <f>SUM(C651)</f>
        <v>650000</v>
      </c>
      <c r="D650" s="543"/>
      <c r="E650" s="507"/>
      <c r="F650" s="509"/>
      <c r="G650" s="510"/>
      <c r="H650" s="506"/>
      <c r="I650" s="506"/>
      <c r="J650" s="506"/>
      <c r="K650" s="506"/>
      <c r="L650" s="506"/>
      <c r="M650" s="506"/>
      <c r="N650" s="506"/>
      <c r="O650" s="506"/>
      <c r="P650" s="506"/>
      <c r="Q650" s="506"/>
      <c r="R650" s="506"/>
      <c r="S650" s="506"/>
      <c r="T650" s="506"/>
      <c r="U650" s="506"/>
      <c r="V650" s="506"/>
      <c r="W650" s="506"/>
      <c r="X650" s="506"/>
      <c r="Y650" s="506"/>
    </row>
    <row r="651" spans="1:25" s="1140" customFormat="1" ht="13.5" customHeight="1" x14ac:dyDescent="0.3">
      <c r="A651" s="1137" t="s">
        <v>238</v>
      </c>
      <c r="B651" s="1138" t="s">
        <v>111</v>
      </c>
      <c r="C651" s="1141">
        <v>650000</v>
      </c>
      <c r="D651" s="1145"/>
      <c r="E651" s="1138"/>
      <c r="F651" s="1143"/>
      <c r="G651" s="1144"/>
      <c r="H651" s="1137"/>
      <c r="I651" s="1137"/>
      <c r="J651" s="1137"/>
      <c r="K651" s="1137"/>
      <c r="L651" s="1137"/>
      <c r="M651" s="1137"/>
      <c r="N651" s="1137"/>
      <c r="O651" s="1137"/>
      <c r="P651" s="1137"/>
      <c r="Q651" s="1137"/>
      <c r="R651" s="1137"/>
      <c r="S651" s="1137"/>
      <c r="T651" s="1137"/>
      <c r="U651" s="1137"/>
      <c r="V651" s="1137"/>
      <c r="W651" s="1137"/>
      <c r="X651" s="1137"/>
      <c r="Y651" s="1137"/>
    </row>
    <row r="652" spans="1:25" ht="13.5" customHeight="1" x14ac:dyDescent="0.3">
      <c r="A652" s="499" t="s">
        <v>119</v>
      </c>
      <c r="B652" s="541" t="s">
        <v>122</v>
      </c>
      <c r="C652" s="642">
        <f>SUM(C653:C656)</f>
        <v>1335000</v>
      </c>
      <c r="D652" s="543"/>
      <c r="E652" s="507"/>
      <c r="F652" s="509"/>
      <c r="G652" s="510"/>
      <c r="H652" s="506"/>
      <c r="I652" s="506"/>
      <c r="J652" s="506"/>
      <c r="K652" s="506"/>
      <c r="L652" s="506"/>
      <c r="M652" s="506"/>
      <c r="N652" s="506"/>
      <c r="O652" s="506"/>
      <c r="P652" s="506"/>
      <c r="Q652" s="506"/>
      <c r="R652" s="506"/>
      <c r="S652" s="506"/>
      <c r="T652" s="506"/>
      <c r="U652" s="506"/>
      <c r="V652" s="506"/>
      <c r="W652" s="506"/>
      <c r="X652" s="506"/>
      <c r="Y652" s="506"/>
    </row>
    <row r="653" spans="1:25" ht="13.5" customHeight="1" x14ac:dyDescent="0.3">
      <c r="A653" s="542" t="s">
        <v>121</v>
      </c>
      <c r="B653" s="542" t="s">
        <v>122</v>
      </c>
      <c r="C653" s="548">
        <v>400000</v>
      </c>
      <c r="D653" s="543"/>
      <c r="E653" s="507"/>
      <c r="F653" s="509"/>
      <c r="G653" s="510"/>
      <c r="H653" s="506"/>
      <c r="I653" s="506"/>
      <c r="J653" s="506"/>
      <c r="K653" s="506"/>
      <c r="L653" s="506"/>
      <c r="M653" s="506"/>
      <c r="N653" s="506"/>
      <c r="O653" s="506"/>
      <c r="P653" s="506"/>
      <c r="Q653" s="506"/>
      <c r="R653" s="506"/>
      <c r="S653" s="506"/>
      <c r="T653" s="506"/>
      <c r="U653" s="506"/>
      <c r="V653" s="506"/>
      <c r="W653" s="506"/>
      <c r="X653" s="506"/>
      <c r="Y653" s="506"/>
    </row>
    <row r="654" spans="1:25" ht="13.5" customHeight="1" x14ac:dyDescent="0.3">
      <c r="A654" s="542" t="s">
        <v>164</v>
      </c>
      <c r="B654" s="542" t="s">
        <v>165</v>
      </c>
      <c r="C654" s="548">
        <v>100000</v>
      </c>
      <c r="D654" s="543"/>
      <c r="E654" s="507"/>
      <c r="F654" s="509"/>
      <c r="G654" s="510"/>
      <c r="H654" s="506"/>
      <c r="I654" s="506"/>
      <c r="J654" s="506"/>
      <c r="K654" s="506"/>
      <c r="L654" s="506"/>
      <c r="M654" s="506"/>
      <c r="N654" s="506"/>
      <c r="O654" s="506"/>
      <c r="P654" s="506"/>
      <c r="Q654" s="506"/>
      <c r="R654" s="506"/>
      <c r="S654" s="506"/>
      <c r="T654" s="506"/>
      <c r="U654" s="506"/>
      <c r="V654" s="506"/>
      <c r="W654" s="506"/>
      <c r="X654" s="506"/>
      <c r="Y654" s="506"/>
    </row>
    <row r="655" spans="1:25" ht="13.5" customHeight="1" x14ac:dyDescent="0.3">
      <c r="A655" s="542" t="s">
        <v>125</v>
      </c>
      <c r="B655" s="542" t="s">
        <v>166</v>
      </c>
      <c r="C655" s="548">
        <v>355000</v>
      </c>
      <c r="D655" s="543"/>
      <c r="E655" s="507"/>
      <c r="F655" s="509"/>
      <c r="G655" s="510"/>
      <c r="H655" s="506"/>
      <c r="I655" s="506"/>
      <c r="J655" s="506"/>
      <c r="K655" s="506"/>
      <c r="L655" s="506"/>
      <c r="M655" s="506"/>
      <c r="N655" s="506"/>
      <c r="O655" s="506"/>
      <c r="P655" s="506"/>
      <c r="Q655" s="506"/>
      <c r="R655" s="506"/>
      <c r="S655" s="506"/>
      <c r="T655" s="506"/>
      <c r="U655" s="506"/>
      <c r="V655" s="506"/>
      <c r="W655" s="506"/>
      <c r="X655" s="506"/>
      <c r="Y655" s="506"/>
    </row>
    <row r="656" spans="1:25" ht="13.5" customHeight="1" x14ac:dyDescent="0.3">
      <c r="A656" s="542" t="s">
        <v>127</v>
      </c>
      <c r="B656" s="542" t="s">
        <v>120</v>
      </c>
      <c r="C656" s="548">
        <v>480000</v>
      </c>
      <c r="D656" s="543"/>
      <c r="E656" s="507"/>
      <c r="F656" s="509"/>
      <c r="G656" s="510"/>
      <c r="H656" s="506"/>
      <c r="I656" s="506"/>
      <c r="J656" s="506"/>
      <c r="K656" s="506"/>
      <c r="L656" s="506"/>
      <c r="M656" s="506"/>
      <c r="N656" s="506"/>
      <c r="O656" s="506"/>
      <c r="P656" s="506"/>
      <c r="Q656" s="506"/>
      <c r="R656" s="506"/>
      <c r="S656" s="506"/>
      <c r="T656" s="506"/>
      <c r="U656" s="506"/>
      <c r="V656" s="506"/>
      <c r="W656" s="506"/>
      <c r="X656" s="506"/>
      <c r="Y656" s="506"/>
    </row>
    <row r="657" spans="1:25" ht="13.5" customHeight="1" thickBot="1" x14ac:dyDescent="0.3">
      <c r="A657" s="506"/>
      <c r="B657" s="507"/>
      <c r="C657" s="507"/>
      <c r="D657" s="540"/>
      <c r="E657" s="540"/>
      <c r="F657" s="540"/>
      <c r="G657" s="518"/>
      <c r="H657" s="515"/>
      <c r="I657" s="515"/>
      <c r="J657" s="515"/>
      <c r="K657" s="515"/>
      <c r="L657" s="515"/>
      <c r="M657" s="515"/>
      <c r="N657" s="515"/>
      <c r="O657" s="515"/>
      <c r="P657" s="515"/>
      <c r="Q657" s="515"/>
      <c r="R657" s="515"/>
      <c r="S657" s="515"/>
      <c r="T657" s="515"/>
      <c r="U657" s="515"/>
      <c r="V657" s="515"/>
      <c r="W657" s="515"/>
      <c r="X657" s="515"/>
      <c r="Y657" s="515"/>
    </row>
    <row r="658" spans="1:25" ht="13.5" customHeight="1" x14ac:dyDescent="0.3">
      <c r="A658" s="1420" t="s">
        <v>529</v>
      </c>
      <c r="B658" s="1429"/>
      <c r="C658" s="1421"/>
      <c r="D658" s="1449" t="s">
        <v>509</v>
      </c>
      <c r="E658" s="660">
        <v>1508</v>
      </c>
      <c r="F658" s="543"/>
      <c r="G658" s="543"/>
      <c r="H658" s="543"/>
      <c r="I658" s="543"/>
      <c r="J658" s="543"/>
      <c r="K658" s="543"/>
      <c r="L658" s="543"/>
      <c r="M658" s="543"/>
      <c r="N658" s="543"/>
      <c r="O658" s="543"/>
      <c r="P658" s="543"/>
      <c r="Q658" s="543"/>
      <c r="R658" s="543"/>
      <c r="S658" s="543"/>
      <c r="T658" s="543"/>
      <c r="U658" s="543"/>
      <c r="V658" s="543"/>
      <c r="W658" s="543"/>
      <c r="X658" s="543"/>
      <c r="Y658" s="543"/>
    </row>
    <row r="659" spans="1:25" ht="13.5" customHeight="1" thickBot="1" x14ac:dyDescent="0.3">
      <c r="A659" s="1422"/>
      <c r="B659" s="1435"/>
      <c r="C659" s="1423"/>
      <c r="D659" s="1422"/>
      <c r="E659" s="661"/>
      <c r="F659" s="540"/>
      <c r="G659" s="518"/>
      <c r="H659" s="506"/>
      <c r="I659" s="506"/>
      <c r="J659" s="506"/>
      <c r="K659" s="506"/>
      <c r="L659" s="506"/>
      <c r="M659" s="506"/>
      <c r="N659" s="506"/>
      <c r="O659" s="506"/>
      <c r="P659" s="506"/>
      <c r="Q659" s="506"/>
      <c r="R659" s="506"/>
      <c r="S659" s="506"/>
      <c r="T659" s="506"/>
      <c r="U659" s="506"/>
      <c r="V659" s="506"/>
      <c r="W659" s="506"/>
      <c r="X659" s="506"/>
      <c r="Y659" s="506"/>
    </row>
    <row r="660" spans="1:25" ht="13.5" customHeight="1" x14ac:dyDescent="0.25">
      <c r="A660" s="1438" t="s">
        <v>1051</v>
      </c>
      <c r="B660" s="1407"/>
      <c r="C660" s="1407"/>
      <c r="D660" s="1407"/>
      <c r="E660" s="1408"/>
      <c r="F660" s="540"/>
      <c r="G660" s="518"/>
      <c r="H660" s="506"/>
      <c r="I660" s="506"/>
      <c r="J660" s="506"/>
      <c r="K660" s="506"/>
      <c r="L660" s="506"/>
      <c r="M660" s="506"/>
      <c r="N660" s="506"/>
      <c r="O660" s="506"/>
      <c r="P660" s="506"/>
      <c r="Q660" s="506"/>
      <c r="R660" s="506"/>
      <c r="S660" s="506"/>
      <c r="T660" s="506"/>
      <c r="U660" s="506"/>
      <c r="V660" s="506"/>
      <c r="W660" s="506"/>
      <c r="X660" s="506"/>
      <c r="Y660" s="506"/>
    </row>
    <row r="661" spans="1:25" s="1124" customFormat="1" ht="13.5" customHeight="1" x14ac:dyDescent="0.25">
      <c r="A661" s="1443"/>
      <c r="B661" s="1434"/>
      <c r="C661" s="1434"/>
      <c r="D661" s="1434"/>
      <c r="E661" s="1411"/>
      <c r="F661" s="540"/>
      <c r="G661" s="518"/>
      <c r="H661" s="506"/>
      <c r="I661" s="506"/>
      <c r="J661" s="506"/>
      <c r="K661" s="506"/>
      <c r="L661" s="506"/>
      <c r="M661" s="506"/>
      <c r="N661" s="506"/>
      <c r="O661" s="506"/>
      <c r="P661" s="506"/>
      <c r="Q661" s="506"/>
      <c r="R661" s="506"/>
      <c r="S661" s="506"/>
      <c r="T661" s="506"/>
      <c r="U661" s="506"/>
      <c r="V661" s="506"/>
      <c r="W661" s="506"/>
      <c r="X661" s="506"/>
      <c r="Y661" s="506"/>
    </row>
    <row r="662" spans="1:25" ht="13.5" customHeight="1" x14ac:dyDescent="0.25">
      <c r="A662" s="1409"/>
      <c r="B662" s="1410"/>
      <c r="C662" s="1410"/>
      <c r="D662" s="1410"/>
      <c r="E662" s="1411"/>
      <c r="F662" s="509"/>
      <c r="G662" s="510"/>
      <c r="H662" s="515"/>
      <c r="I662" s="515"/>
      <c r="J662" s="515"/>
      <c r="K662" s="515"/>
      <c r="L662" s="515"/>
      <c r="M662" s="515"/>
      <c r="N662" s="515"/>
      <c r="O662" s="515"/>
      <c r="P662" s="515"/>
      <c r="Q662" s="515"/>
      <c r="R662" s="515"/>
      <c r="S662" s="515"/>
      <c r="T662" s="515"/>
      <c r="U662" s="515"/>
      <c r="V662" s="515"/>
      <c r="W662" s="515"/>
      <c r="X662" s="515"/>
      <c r="Y662" s="515"/>
    </row>
    <row r="663" spans="1:25" s="1124" customFormat="1" ht="13.5" customHeight="1" x14ac:dyDescent="0.25">
      <c r="A663" s="1409"/>
      <c r="B663" s="1410"/>
      <c r="C663" s="1410"/>
      <c r="D663" s="1410"/>
      <c r="E663" s="1411"/>
      <c r="F663" s="509"/>
      <c r="G663" s="510"/>
      <c r="H663" s="515"/>
      <c r="I663" s="515"/>
      <c r="J663" s="515"/>
      <c r="K663" s="515"/>
      <c r="L663" s="515"/>
      <c r="M663" s="515"/>
      <c r="N663" s="515"/>
      <c r="O663" s="515"/>
      <c r="P663" s="515"/>
      <c r="Q663" s="515"/>
      <c r="R663" s="515"/>
      <c r="S663" s="515"/>
      <c r="T663" s="515"/>
      <c r="U663" s="515"/>
      <c r="V663" s="515"/>
      <c r="W663" s="515"/>
      <c r="X663" s="515"/>
      <c r="Y663" s="515"/>
    </row>
    <row r="664" spans="1:25" s="1124" customFormat="1" ht="13.5" customHeight="1" x14ac:dyDescent="0.25">
      <c r="A664" s="1409"/>
      <c r="B664" s="1410"/>
      <c r="C664" s="1410"/>
      <c r="D664" s="1410"/>
      <c r="E664" s="1411"/>
      <c r="F664" s="509"/>
      <c r="G664" s="510"/>
      <c r="H664" s="515"/>
      <c r="I664" s="515"/>
      <c r="J664" s="515"/>
      <c r="K664" s="515"/>
      <c r="L664" s="515"/>
      <c r="M664" s="515"/>
      <c r="N664" s="515"/>
      <c r="O664" s="515"/>
      <c r="P664" s="515"/>
      <c r="Q664" s="515"/>
      <c r="R664" s="515"/>
      <c r="S664" s="515"/>
      <c r="T664" s="515"/>
      <c r="U664" s="515"/>
      <c r="V664" s="515"/>
      <c r="W664" s="515"/>
      <c r="X664" s="515"/>
      <c r="Y664" s="515"/>
    </row>
    <row r="665" spans="1:25" s="1124" customFormat="1" ht="13.5" customHeight="1" x14ac:dyDescent="0.25">
      <c r="A665" s="1409"/>
      <c r="B665" s="1410"/>
      <c r="C665" s="1410"/>
      <c r="D665" s="1410"/>
      <c r="E665" s="1411"/>
      <c r="F665" s="509"/>
      <c r="G665" s="510"/>
      <c r="H665" s="515"/>
      <c r="I665" s="515"/>
      <c r="J665" s="515"/>
      <c r="K665" s="515"/>
      <c r="L665" s="515"/>
      <c r="M665" s="515"/>
      <c r="N665" s="515"/>
      <c r="O665" s="515"/>
      <c r="P665" s="515"/>
      <c r="Q665" s="515"/>
      <c r="R665" s="515"/>
      <c r="S665" s="515"/>
      <c r="T665" s="515"/>
      <c r="U665" s="515"/>
      <c r="V665" s="515"/>
      <c r="W665" s="515"/>
      <c r="X665" s="515"/>
      <c r="Y665" s="515"/>
    </row>
    <row r="666" spans="1:25" s="1124" customFormat="1" ht="13.5" customHeight="1" x14ac:dyDescent="0.25">
      <c r="A666" s="1409"/>
      <c r="B666" s="1410"/>
      <c r="C666" s="1410"/>
      <c r="D666" s="1410"/>
      <c r="E666" s="1411"/>
      <c r="F666" s="509"/>
      <c r="G666" s="510"/>
      <c r="H666" s="515"/>
      <c r="I666" s="515"/>
      <c r="J666" s="515"/>
      <c r="K666" s="515"/>
      <c r="L666" s="515"/>
      <c r="M666" s="515"/>
      <c r="N666" s="515"/>
      <c r="O666" s="515"/>
      <c r="P666" s="515"/>
      <c r="Q666" s="515"/>
      <c r="R666" s="515"/>
      <c r="S666" s="515"/>
      <c r="T666" s="515"/>
      <c r="U666" s="515"/>
      <c r="V666" s="515"/>
      <c r="W666" s="515"/>
      <c r="X666" s="515"/>
      <c r="Y666" s="515"/>
    </row>
    <row r="667" spans="1:25" s="1124" customFormat="1" ht="13.5" customHeight="1" x14ac:dyDescent="0.25">
      <c r="A667" s="1409"/>
      <c r="B667" s="1410"/>
      <c r="C667" s="1410"/>
      <c r="D667" s="1410"/>
      <c r="E667" s="1411"/>
      <c r="F667" s="509"/>
      <c r="G667" s="510"/>
      <c r="H667" s="515"/>
      <c r="I667" s="515"/>
      <c r="J667" s="515"/>
      <c r="K667" s="515"/>
      <c r="L667" s="515"/>
      <c r="M667" s="515"/>
      <c r="N667" s="515"/>
      <c r="O667" s="515"/>
      <c r="P667" s="515"/>
      <c r="Q667" s="515"/>
      <c r="R667" s="515"/>
      <c r="S667" s="515"/>
      <c r="T667" s="515"/>
      <c r="U667" s="515"/>
      <c r="V667" s="515"/>
      <c r="W667" s="515"/>
      <c r="X667" s="515"/>
      <c r="Y667" s="515"/>
    </row>
    <row r="668" spans="1:25" s="1124" customFormat="1" ht="13.5" customHeight="1" x14ac:dyDescent="0.25">
      <c r="A668" s="1409"/>
      <c r="B668" s="1410"/>
      <c r="C668" s="1410"/>
      <c r="D668" s="1410"/>
      <c r="E668" s="1411"/>
      <c r="F668" s="509"/>
      <c r="G668" s="510"/>
      <c r="H668" s="515"/>
      <c r="I668" s="515"/>
      <c r="J668" s="515"/>
      <c r="K668" s="515"/>
      <c r="L668" s="515"/>
      <c r="M668" s="515"/>
      <c r="N668" s="515"/>
      <c r="O668" s="515"/>
      <c r="P668" s="515"/>
      <c r="Q668" s="515"/>
      <c r="R668" s="515"/>
      <c r="S668" s="515"/>
      <c r="T668" s="515"/>
      <c r="U668" s="515"/>
      <c r="V668" s="515"/>
      <c r="W668" s="515"/>
      <c r="X668" s="515"/>
      <c r="Y668" s="515"/>
    </row>
    <row r="669" spans="1:25" s="1124" customFormat="1" ht="13.5" customHeight="1" x14ac:dyDescent="0.25">
      <c r="A669" s="1409"/>
      <c r="B669" s="1410"/>
      <c r="C669" s="1410"/>
      <c r="D669" s="1410"/>
      <c r="E669" s="1411"/>
      <c r="F669" s="509"/>
      <c r="G669" s="510"/>
      <c r="H669" s="515"/>
      <c r="I669" s="515"/>
      <c r="J669" s="515"/>
      <c r="K669" s="515"/>
      <c r="L669" s="515"/>
      <c r="M669" s="515"/>
      <c r="N669" s="515"/>
      <c r="O669" s="515"/>
      <c r="P669" s="515"/>
      <c r="Q669" s="515"/>
      <c r="R669" s="515"/>
      <c r="S669" s="515"/>
      <c r="T669" s="515"/>
      <c r="U669" s="515"/>
      <c r="V669" s="515"/>
      <c r="W669" s="515"/>
      <c r="X669" s="515"/>
      <c r="Y669" s="515"/>
    </row>
    <row r="670" spans="1:25" s="1124" customFormat="1" ht="13.5" customHeight="1" x14ac:dyDescent="0.25">
      <c r="A670" s="1409"/>
      <c r="B670" s="1410"/>
      <c r="C670" s="1410"/>
      <c r="D670" s="1410"/>
      <c r="E670" s="1411"/>
      <c r="F670" s="509"/>
      <c r="G670" s="510"/>
      <c r="H670" s="515"/>
      <c r="I670" s="515"/>
      <c r="J670" s="515"/>
      <c r="K670" s="515"/>
      <c r="L670" s="515"/>
      <c r="M670" s="515"/>
      <c r="N670" s="515"/>
      <c r="O670" s="515"/>
      <c r="P670" s="515"/>
      <c r="Q670" s="515"/>
      <c r="R670" s="515"/>
      <c r="S670" s="515"/>
      <c r="T670" s="515"/>
      <c r="U670" s="515"/>
      <c r="V670" s="515"/>
      <c r="W670" s="515"/>
      <c r="X670" s="515"/>
      <c r="Y670" s="515"/>
    </row>
    <row r="671" spans="1:25" ht="13.5" customHeight="1" x14ac:dyDescent="0.25">
      <c r="A671" s="1409"/>
      <c r="B671" s="1410"/>
      <c r="C671" s="1410"/>
      <c r="D671" s="1410"/>
      <c r="E671" s="1411"/>
      <c r="F671" s="509"/>
      <c r="G671" s="510"/>
      <c r="H671" s="515"/>
      <c r="I671" s="515"/>
      <c r="J671" s="515"/>
      <c r="K671" s="515"/>
      <c r="L671" s="515"/>
      <c r="M671" s="515"/>
      <c r="N671" s="515"/>
      <c r="O671" s="515"/>
      <c r="P671" s="515"/>
      <c r="Q671" s="515"/>
      <c r="R671" s="515"/>
      <c r="S671" s="515"/>
      <c r="T671" s="515"/>
      <c r="U671" s="515"/>
      <c r="V671" s="515"/>
      <c r="W671" s="515"/>
      <c r="X671" s="515"/>
      <c r="Y671" s="515"/>
    </row>
    <row r="672" spans="1:25" ht="13.5" customHeight="1" thickBot="1" x14ac:dyDescent="0.3">
      <c r="A672" s="1412"/>
      <c r="B672" s="1413"/>
      <c r="C672" s="1413"/>
      <c r="D672" s="1413"/>
      <c r="E672" s="1414"/>
      <c r="F672" s="513"/>
      <c r="G672" s="518"/>
      <c r="H672" s="515"/>
      <c r="I672" s="515"/>
      <c r="J672" s="515"/>
      <c r="K672" s="515"/>
      <c r="L672" s="515"/>
      <c r="M672" s="515"/>
      <c r="N672" s="515"/>
      <c r="O672" s="515"/>
      <c r="P672" s="515"/>
      <c r="Q672" s="515"/>
      <c r="R672" s="515"/>
      <c r="S672" s="515"/>
      <c r="T672" s="515"/>
      <c r="U672" s="515"/>
      <c r="V672" s="515"/>
      <c r="W672" s="515"/>
      <c r="X672" s="515"/>
      <c r="Y672" s="515"/>
    </row>
    <row r="673" spans="1:25" ht="13.5" customHeight="1" x14ac:dyDescent="0.25">
      <c r="A673" s="522" t="s">
        <v>487</v>
      </c>
      <c r="B673" s="506"/>
      <c r="C673" s="507"/>
      <c r="D673" s="507"/>
      <c r="E673" s="618"/>
      <c r="F673" s="509"/>
      <c r="G673" s="510"/>
      <c r="H673" s="499"/>
      <c r="I673" s="499"/>
      <c r="J673" s="499"/>
      <c r="K673" s="499"/>
      <c r="L673" s="499"/>
      <c r="M673" s="499"/>
      <c r="N673" s="499"/>
      <c r="O673" s="499"/>
      <c r="P673" s="499"/>
      <c r="Q673" s="499"/>
      <c r="R673" s="499"/>
      <c r="S673" s="499"/>
      <c r="T673" s="499"/>
      <c r="U673" s="499"/>
      <c r="V673" s="499"/>
      <c r="W673" s="499"/>
      <c r="X673" s="499"/>
      <c r="Y673" s="499"/>
    </row>
    <row r="674" spans="1:25" ht="13.5" customHeight="1" x14ac:dyDescent="0.25">
      <c r="A674" s="522" t="s">
        <v>511</v>
      </c>
      <c r="B674" s="522"/>
      <c r="C674" s="507"/>
      <c r="D674" s="508"/>
      <c r="E674" s="618"/>
      <c r="F674" s="509"/>
      <c r="G674" s="510"/>
      <c r="H674" s="506"/>
      <c r="I674" s="506"/>
      <c r="J674" s="506"/>
      <c r="K674" s="506"/>
      <c r="L674" s="506"/>
      <c r="M674" s="506"/>
      <c r="N674" s="506"/>
      <c r="O674" s="506"/>
      <c r="P674" s="506"/>
      <c r="Q674" s="506"/>
      <c r="R674" s="506"/>
      <c r="S674" s="506"/>
      <c r="T674" s="506"/>
      <c r="U674" s="506"/>
      <c r="V674" s="506"/>
      <c r="W674" s="506"/>
      <c r="X674" s="506"/>
      <c r="Y674" s="506"/>
    </row>
    <row r="675" spans="1:25" ht="13.5" customHeight="1" x14ac:dyDescent="0.25">
      <c r="A675" s="522" t="s">
        <v>507</v>
      </c>
      <c r="B675" s="522"/>
      <c r="C675" s="507"/>
      <c r="D675" s="508"/>
      <c r="E675" s="507"/>
      <c r="F675" s="509"/>
      <c r="G675" s="510"/>
      <c r="H675" s="533"/>
      <c r="I675" s="533"/>
      <c r="J675" s="533"/>
      <c r="K675" s="533"/>
      <c r="L675" s="533"/>
      <c r="M675" s="533"/>
      <c r="N675" s="533"/>
      <c r="O675" s="533"/>
      <c r="P675" s="533"/>
      <c r="Q675" s="533"/>
      <c r="R675" s="533"/>
      <c r="S675" s="533"/>
      <c r="T675" s="533"/>
      <c r="U675" s="533"/>
      <c r="V675" s="533"/>
      <c r="W675" s="533"/>
      <c r="X675" s="533"/>
      <c r="Y675" s="533"/>
    </row>
    <row r="676" spans="1:25" ht="13.5" customHeight="1" thickBot="1" x14ac:dyDescent="0.3">
      <c r="A676" s="522" t="s">
        <v>311</v>
      </c>
      <c r="B676" s="522"/>
      <c r="C676" s="507"/>
      <c r="D676" s="508"/>
      <c r="E676" s="507"/>
      <c r="F676" s="508"/>
      <c r="G676" s="529"/>
      <c r="H676" s="506"/>
      <c r="I676" s="506"/>
      <c r="J676" s="506"/>
      <c r="K676" s="506"/>
      <c r="L676" s="506"/>
      <c r="M676" s="506"/>
      <c r="N676" s="506"/>
      <c r="O676" s="506"/>
      <c r="P676" s="506"/>
      <c r="Q676" s="506"/>
      <c r="R676" s="506"/>
      <c r="S676" s="506"/>
      <c r="T676" s="506"/>
      <c r="U676" s="506"/>
      <c r="V676" s="506"/>
      <c r="W676" s="506"/>
      <c r="X676" s="506"/>
      <c r="Y676" s="506"/>
    </row>
    <row r="677" spans="1:25" ht="13.5" customHeight="1" thickBot="1" x14ac:dyDescent="0.3">
      <c r="A677" s="580" t="s">
        <v>5</v>
      </c>
      <c r="B677" s="581"/>
      <c r="C677" s="582"/>
      <c r="D677" s="662"/>
      <c r="E677" s="583">
        <f>C679+C697+C715+C708</f>
        <v>7249970</v>
      </c>
      <c r="F677" s="521"/>
      <c r="G677" s="510"/>
      <c r="H677" s="506"/>
      <c r="I677" s="506"/>
      <c r="J677" s="506"/>
      <c r="K677" s="506"/>
      <c r="L677" s="506"/>
      <c r="M677" s="506"/>
      <c r="N677" s="506"/>
      <c r="O677" s="506"/>
      <c r="P677" s="506"/>
      <c r="Q677" s="506"/>
      <c r="R677" s="506"/>
      <c r="S677" s="506"/>
      <c r="T677" s="506"/>
      <c r="U677" s="506"/>
      <c r="V677" s="506"/>
      <c r="W677" s="506"/>
      <c r="X677" s="506"/>
      <c r="Y677" s="506"/>
    </row>
    <row r="678" spans="1:25" ht="13.5" customHeight="1" thickBot="1" x14ac:dyDescent="0.3">
      <c r="A678" s="499"/>
      <c r="B678" s="499"/>
      <c r="C678" s="531"/>
      <c r="D678" s="531"/>
      <c r="E678" s="507"/>
      <c r="F678" s="521"/>
      <c r="G678" s="529"/>
      <c r="H678" s="506"/>
      <c r="I678" s="506"/>
      <c r="J678" s="506"/>
      <c r="K678" s="506"/>
      <c r="L678" s="506"/>
      <c r="M678" s="506"/>
      <c r="N678" s="506"/>
      <c r="O678" s="506"/>
      <c r="P678" s="506"/>
      <c r="Q678" s="506"/>
      <c r="R678" s="506"/>
      <c r="S678" s="506"/>
      <c r="T678" s="506"/>
      <c r="U678" s="506"/>
      <c r="V678" s="506"/>
      <c r="W678" s="506"/>
      <c r="X678" s="506"/>
      <c r="Y678" s="506"/>
    </row>
    <row r="679" spans="1:25" ht="13.5" customHeight="1" thickBot="1" x14ac:dyDescent="0.3">
      <c r="A679" s="1427" t="s">
        <v>49</v>
      </c>
      <c r="B679" s="1416"/>
      <c r="C679" s="534">
        <f>C680+C685+C687+C693+C689+C682</f>
        <v>571930</v>
      </c>
      <c r="D679" s="514"/>
      <c r="E679" s="506"/>
      <c r="F679" s="521"/>
      <c r="G679" s="539"/>
      <c r="H679" s="506"/>
      <c r="I679" s="506"/>
      <c r="J679" s="506"/>
      <c r="K679" s="506"/>
      <c r="L679" s="506"/>
      <c r="M679" s="506"/>
      <c r="N679" s="506"/>
      <c r="O679" s="506"/>
      <c r="P679" s="506"/>
      <c r="Q679" s="506"/>
      <c r="R679" s="506"/>
      <c r="S679" s="506"/>
      <c r="T679" s="506"/>
      <c r="U679" s="506"/>
      <c r="V679" s="506"/>
      <c r="W679" s="506"/>
      <c r="X679" s="506"/>
      <c r="Y679" s="506"/>
    </row>
    <row r="680" spans="1:25" ht="13.5" customHeight="1" x14ac:dyDescent="0.25">
      <c r="A680" s="499" t="s">
        <v>50</v>
      </c>
      <c r="B680" s="530" t="s">
        <v>51</v>
      </c>
      <c r="C680" s="536">
        <f>SUM(C681)</f>
        <v>155340</v>
      </c>
      <c r="D680" s="547"/>
      <c r="E680" s="515"/>
      <c r="F680" s="510"/>
      <c r="G680" s="610"/>
      <c r="H680" s="515"/>
      <c r="I680" s="515"/>
      <c r="J680" s="515"/>
      <c r="K680" s="515"/>
      <c r="L680" s="515"/>
      <c r="M680" s="515"/>
      <c r="N680" s="515"/>
      <c r="O680" s="515"/>
      <c r="P680" s="515"/>
      <c r="Q680" s="515"/>
      <c r="R680" s="515"/>
      <c r="S680" s="515"/>
      <c r="T680" s="515"/>
      <c r="U680" s="515"/>
      <c r="V680" s="515"/>
      <c r="W680" s="515"/>
      <c r="X680" s="515"/>
      <c r="Y680" s="515"/>
    </row>
    <row r="681" spans="1:25" ht="13.5" customHeight="1" x14ac:dyDescent="0.25">
      <c r="A681" s="506" t="s">
        <v>52</v>
      </c>
      <c r="B681" s="506" t="s">
        <v>53</v>
      </c>
      <c r="C681" s="507">
        <v>155340</v>
      </c>
      <c r="D681" s="514"/>
      <c r="E681" s="515"/>
      <c r="F681" s="538"/>
      <c r="G681" s="610"/>
      <c r="H681" s="610"/>
      <c r="I681" s="515"/>
      <c r="J681" s="515"/>
      <c r="K681" s="515"/>
      <c r="L681" s="515"/>
      <c r="M681" s="515"/>
      <c r="N681" s="515"/>
      <c r="O681" s="515"/>
      <c r="P681" s="515"/>
      <c r="Q681" s="515"/>
      <c r="R681" s="515"/>
      <c r="S681" s="515"/>
      <c r="T681" s="515"/>
      <c r="U681" s="515"/>
      <c r="V681" s="515"/>
      <c r="W681" s="515"/>
      <c r="X681" s="515"/>
      <c r="Y681" s="515"/>
    </row>
    <row r="682" spans="1:25" ht="13.5" customHeight="1" x14ac:dyDescent="0.25">
      <c r="A682" s="499" t="s">
        <v>150</v>
      </c>
      <c r="B682" s="499" t="s">
        <v>230</v>
      </c>
      <c r="C682" s="531">
        <f>SUM(C683:C684)</f>
        <v>143500</v>
      </c>
      <c r="D682" s="533"/>
      <c r="E682" s="545"/>
      <c r="F682" s="538"/>
      <c r="G682" s="610"/>
      <c r="H682" s="610"/>
      <c r="I682" s="515"/>
      <c r="J682" s="515"/>
      <c r="K682" s="515"/>
      <c r="L682" s="515"/>
      <c r="M682" s="515"/>
      <c r="N682" s="515"/>
      <c r="O682" s="515"/>
      <c r="P682" s="515"/>
      <c r="Q682" s="515"/>
      <c r="R682" s="515"/>
      <c r="S682" s="515"/>
      <c r="T682" s="515"/>
      <c r="U682" s="515"/>
      <c r="V682" s="515"/>
      <c r="W682" s="515"/>
      <c r="X682" s="515"/>
      <c r="Y682" s="515"/>
    </row>
    <row r="683" spans="1:25" ht="13.5" customHeight="1" x14ac:dyDescent="0.25">
      <c r="A683" s="506" t="s">
        <v>172</v>
      </c>
      <c r="B683" s="506" t="s">
        <v>231</v>
      </c>
      <c r="C683" s="507">
        <v>68500</v>
      </c>
      <c r="D683" s="627"/>
      <c r="E683" s="514"/>
      <c r="F683" s="538"/>
      <c r="G683" s="610"/>
      <c r="H683" s="610"/>
      <c r="I683" s="515"/>
      <c r="J683" s="515"/>
      <c r="K683" s="515"/>
      <c r="L683" s="515"/>
      <c r="M683" s="515"/>
      <c r="N683" s="515"/>
      <c r="O683" s="515"/>
      <c r="P683" s="515"/>
      <c r="Q683" s="515"/>
      <c r="R683" s="515"/>
      <c r="S683" s="515"/>
      <c r="T683" s="515"/>
      <c r="U683" s="515"/>
      <c r="V683" s="515"/>
      <c r="W683" s="515"/>
      <c r="X683" s="515"/>
      <c r="Y683" s="515"/>
    </row>
    <row r="684" spans="1:25" ht="13.5" customHeight="1" x14ac:dyDescent="0.25">
      <c r="A684" s="506" t="s">
        <v>152</v>
      </c>
      <c r="B684" s="542" t="s">
        <v>153</v>
      </c>
      <c r="C684" s="507">
        <v>75000</v>
      </c>
      <c r="D684" s="506"/>
      <c r="E684" s="506"/>
      <c r="F684" s="510"/>
      <c r="G684" s="610"/>
      <c r="H684" s="610"/>
      <c r="I684" s="515"/>
      <c r="J684" s="515"/>
      <c r="K684" s="515"/>
      <c r="L684" s="515"/>
      <c r="M684" s="515"/>
      <c r="N684" s="515"/>
      <c r="O684" s="515"/>
      <c r="P684" s="515"/>
      <c r="Q684" s="515"/>
      <c r="R684" s="515"/>
      <c r="S684" s="515"/>
      <c r="T684" s="515"/>
      <c r="U684" s="515"/>
      <c r="V684" s="515"/>
      <c r="W684" s="515"/>
      <c r="X684" s="515"/>
      <c r="Y684" s="515"/>
    </row>
    <row r="685" spans="1:25" ht="13.5" customHeight="1" x14ac:dyDescent="0.25">
      <c r="A685" s="499" t="s">
        <v>54</v>
      </c>
      <c r="B685" s="499" t="s">
        <v>55</v>
      </c>
      <c r="C685" s="531">
        <f>SUM(C686)</f>
        <v>136370</v>
      </c>
      <c r="D685" s="514"/>
      <c r="E685" s="506"/>
      <c r="F685" s="610"/>
      <c r="G685" s="538"/>
      <c r="H685" s="515"/>
      <c r="I685" s="515"/>
      <c r="J685" s="515"/>
      <c r="K685" s="515"/>
      <c r="L685" s="515"/>
      <c r="M685" s="515"/>
      <c r="N685" s="515"/>
      <c r="O685" s="515"/>
      <c r="P685" s="515"/>
      <c r="Q685" s="515"/>
      <c r="R685" s="515"/>
      <c r="S685" s="515"/>
      <c r="T685" s="515"/>
      <c r="U685" s="515"/>
      <c r="V685" s="515"/>
      <c r="W685" s="515"/>
      <c r="X685" s="515"/>
      <c r="Y685" s="515"/>
    </row>
    <row r="686" spans="1:25" ht="13.5" customHeight="1" x14ac:dyDescent="0.25">
      <c r="A686" s="506" t="s">
        <v>56</v>
      </c>
      <c r="B686" s="506" t="s">
        <v>57</v>
      </c>
      <c r="C686" s="507">
        <v>136370</v>
      </c>
      <c r="D686" s="530"/>
      <c r="E686" s="506"/>
      <c r="F686" s="610"/>
      <c r="G686" s="540"/>
      <c r="H686" s="510"/>
      <c r="I686" s="515"/>
      <c r="J686" s="515"/>
      <c r="K686" s="515"/>
      <c r="L686" s="515"/>
      <c r="M686" s="515"/>
      <c r="N686" s="515"/>
      <c r="O686" s="515"/>
      <c r="P686" s="515"/>
      <c r="Q686" s="515"/>
      <c r="R686" s="515"/>
      <c r="S686" s="515"/>
      <c r="T686" s="515"/>
      <c r="U686" s="515"/>
      <c r="V686" s="515"/>
      <c r="W686" s="515"/>
      <c r="X686" s="515"/>
      <c r="Y686" s="515"/>
    </row>
    <row r="687" spans="1:25" ht="13.5" customHeight="1" x14ac:dyDescent="0.25">
      <c r="A687" s="499" t="s">
        <v>58</v>
      </c>
      <c r="B687" s="499" t="s">
        <v>59</v>
      </c>
      <c r="C687" s="531">
        <f>SUM(C688)</f>
        <v>23260</v>
      </c>
      <c r="D687" s="530"/>
      <c r="E687" s="514"/>
      <c r="F687" s="540"/>
      <c r="G687" s="518"/>
      <c r="H687" s="610"/>
      <c r="I687" s="515"/>
      <c r="J687" s="515"/>
      <c r="K687" s="515"/>
      <c r="L687" s="515"/>
      <c r="M687" s="515"/>
      <c r="N687" s="515"/>
      <c r="O687" s="515"/>
      <c r="P687" s="515"/>
      <c r="Q687" s="515"/>
      <c r="R687" s="515"/>
      <c r="S687" s="515"/>
      <c r="T687" s="515"/>
      <c r="U687" s="515"/>
      <c r="V687" s="515"/>
      <c r="W687" s="515"/>
      <c r="X687" s="515"/>
      <c r="Y687" s="515"/>
    </row>
    <row r="688" spans="1:25" ht="13.5" customHeight="1" x14ac:dyDescent="0.25">
      <c r="A688" s="506" t="s">
        <v>60</v>
      </c>
      <c r="B688" s="507" t="s">
        <v>61</v>
      </c>
      <c r="C688" s="507">
        <v>23260</v>
      </c>
      <c r="D688" s="514"/>
      <c r="E688" s="515"/>
      <c r="F688" s="518"/>
      <c r="G688" s="518"/>
      <c r="H688" s="515"/>
      <c r="I688" s="515"/>
      <c r="J688" s="515"/>
      <c r="K688" s="515"/>
      <c r="L688" s="515"/>
      <c r="M688" s="515"/>
      <c r="N688" s="515"/>
      <c r="O688" s="515"/>
      <c r="P688" s="515"/>
      <c r="Q688" s="515"/>
      <c r="R688" s="515"/>
      <c r="S688" s="515"/>
      <c r="T688" s="515"/>
      <c r="U688" s="515"/>
      <c r="V688" s="515"/>
      <c r="W688" s="515"/>
      <c r="X688" s="515"/>
      <c r="Y688" s="515"/>
    </row>
    <row r="689" spans="1:25" ht="13.5" customHeight="1" x14ac:dyDescent="0.25">
      <c r="A689" s="499" t="s">
        <v>66</v>
      </c>
      <c r="B689" s="541" t="s">
        <v>67</v>
      </c>
      <c r="C689" s="531">
        <f>SUM(C690:C692)</f>
        <v>38220</v>
      </c>
      <c r="D689" s="514"/>
      <c r="E689" s="515"/>
      <c r="F689" s="510"/>
      <c r="G689" s="518"/>
      <c r="H689" s="515"/>
      <c r="I689" s="515"/>
      <c r="J689" s="515"/>
      <c r="K689" s="515"/>
      <c r="L689" s="515"/>
      <c r="M689" s="515"/>
      <c r="N689" s="515"/>
      <c r="O689" s="515"/>
      <c r="P689" s="515"/>
      <c r="Q689" s="515"/>
      <c r="R689" s="515"/>
      <c r="S689" s="515"/>
      <c r="T689" s="515"/>
      <c r="U689" s="515"/>
      <c r="V689" s="515"/>
      <c r="W689" s="515"/>
      <c r="X689" s="515"/>
      <c r="Y689" s="515"/>
    </row>
    <row r="690" spans="1:25" ht="13.5" customHeight="1" x14ac:dyDescent="0.3">
      <c r="A690" s="506" t="s">
        <v>68</v>
      </c>
      <c r="B690" s="542" t="s">
        <v>69</v>
      </c>
      <c r="C690" s="507">
        <v>7000</v>
      </c>
      <c r="D690" s="514"/>
      <c r="E690" s="515"/>
      <c r="F690" s="543"/>
      <c r="G690" s="543"/>
      <c r="H690" s="543"/>
      <c r="I690" s="543"/>
      <c r="J690" s="543"/>
      <c r="K690" s="543"/>
      <c r="L690" s="543"/>
      <c r="M690" s="543"/>
      <c r="N690" s="543"/>
      <c r="O690" s="543"/>
      <c r="P690" s="543"/>
      <c r="Q690" s="543"/>
      <c r="R690" s="543"/>
      <c r="S690" s="543"/>
      <c r="T690" s="543"/>
      <c r="U690" s="543"/>
      <c r="V690" s="543"/>
      <c r="W690" s="543"/>
      <c r="X690" s="543"/>
      <c r="Y690" s="543"/>
    </row>
    <row r="691" spans="1:25" ht="13.5" customHeight="1" x14ac:dyDescent="0.3">
      <c r="A691" s="506" t="s">
        <v>70</v>
      </c>
      <c r="B691" s="542" t="s">
        <v>71</v>
      </c>
      <c r="C691" s="507">
        <v>9720</v>
      </c>
      <c r="D691" s="514"/>
      <c r="E691" s="515"/>
      <c r="F691" s="543"/>
      <c r="G691" s="543"/>
      <c r="H691" s="543"/>
      <c r="I691" s="543"/>
      <c r="J691" s="543"/>
      <c r="K691" s="543"/>
      <c r="L691" s="543"/>
      <c r="M691" s="543"/>
      <c r="N691" s="543"/>
      <c r="O691" s="543"/>
      <c r="P691" s="543"/>
      <c r="Q691" s="543"/>
      <c r="R691" s="543"/>
      <c r="S691" s="543"/>
      <c r="T691" s="543"/>
      <c r="U691" s="543"/>
      <c r="V691" s="543"/>
      <c r="W691" s="543"/>
      <c r="X691" s="543"/>
      <c r="Y691" s="543"/>
    </row>
    <row r="692" spans="1:25" ht="13.5" customHeight="1" x14ac:dyDescent="0.3">
      <c r="A692" s="506" t="s">
        <v>72</v>
      </c>
      <c r="B692" s="507" t="s">
        <v>73</v>
      </c>
      <c r="C692" s="507">
        <v>21500</v>
      </c>
      <c r="D692" s="508"/>
      <c r="E692" s="515"/>
      <c r="F692" s="543"/>
      <c r="G692" s="543"/>
      <c r="H692" s="543"/>
      <c r="I692" s="543"/>
      <c r="J692" s="543"/>
      <c r="K692" s="543"/>
      <c r="L692" s="543"/>
      <c r="M692" s="543"/>
      <c r="N692" s="543"/>
      <c r="O692" s="543"/>
      <c r="P692" s="543"/>
      <c r="Q692" s="543"/>
      <c r="R692" s="543"/>
      <c r="S692" s="543"/>
      <c r="T692" s="543"/>
      <c r="U692" s="543"/>
      <c r="V692" s="543"/>
      <c r="W692" s="543"/>
      <c r="X692" s="543"/>
      <c r="Y692" s="543"/>
    </row>
    <row r="693" spans="1:25" ht="13.5" customHeight="1" x14ac:dyDescent="0.25">
      <c r="A693" s="499" t="s">
        <v>84</v>
      </c>
      <c r="B693" s="531" t="s">
        <v>85</v>
      </c>
      <c r="C693" s="531">
        <f>SUM(C694:C695)</f>
        <v>75240</v>
      </c>
      <c r="D693" s="514"/>
      <c r="E693" s="515"/>
      <c r="F693" s="515"/>
      <c r="G693" s="515"/>
      <c r="H693" s="515"/>
      <c r="I693" s="515"/>
      <c r="J693" s="515"/>
      <c r="K693" s="515"/>
      <c r="L693" s="515"/>
      <c r="M693" s="515"/>
      <c r="N693" s="515"/>
      <c r="O693" s="515"/>
      <c r="P693" s="515"/>
      <c r="Q693" s="515"/>
      <c r="R693" s="515"/>
      <c r="S693" s="515"/>
      <c r="T693" s="515"/>
      <c r="U693" s="515"/>
      <c r="V693" s="515"/>
      <c r="W693" s="515"/>
      <c r="X693" s="515"/>
      <c r="Y693" s="515"/>
    </row>
    <row r="694" spans="1:25" ht="13.5" customHeight="1" x14ac:dyDescent="0.3">
      <c r="A694" s="506" t="s">
        <v>86</v>
      </c>
      <c r="B694" s="507" t="s">
        <v>87</v>
      </c>
      <c r="C694" s="507">
        <v>52440</v>
      </c>
      <c r="D694" s="540"/>
      <c r="E694" s="531"/>
      <c r="F694" s="543"/>
      <c r="G694" s="543"/>
      <c r="H694" s="543"/>
      <c r="I694" s="543"/>
      <c r="J694" s="543"/>
      <c r="K694" s="543"/>
      <c r="L694" s="543"/>
      <c r="M694" s="543"/>
      <c r="N694" s="543"/>
      <c r="O694" s="543"/>
      <c r="P694" s="543"/>
      <c r="Q694" s="543"/>
      <c r="R694" s="543"/>
      <c r="S694" s="543"/>
      <c r="T694" s="543"/>
      <c r="U694" s="543"/>
      <c r="V694" s="543"/>
      <c r="W694" s="543"/>
      <c r="X694" s="543"/>
      <c r="Y694" s="543"/>
    </row>
    <row r="695" spans="1:25" ht="13.5" customHeight="1" x14ac:dyDescent="0.25">
      <c r="A695" s="506" t="s">
        <v>90</v>
      </c>
      <c r="B695" s="507" t="s">
        <v>85</v>
      </c>
      <c r="C695" s="507">
        <v>22800</v>
      </c>
      <c r="D695" s="514"/>
      <c r="E695" s="530"/>
      <c r="F695" s="515"/>
      <c r="G695" s="515"/>
      <c r="H695" s="515"/>
      <c r="I695" s="515"/>
      <c r="J695" s="515"/>
      <c r="K695" s="515"/>
      <c r="L695" s="515"/>
      <c r="M695" s="515"/>
      <c r="N695" s="515"/>
      <c r="O695" s="515"/>
      <c r="P695" s="515"/>
      <c r="Q695" s="515"/>
      <c r="R695" s="515"/>
      <c r="S695" s="515"/>
      <c r="T695" s="515"/>
      <c r="U695" s="515"/>
      <c r="V695" s="515"/>
      <c r="W695" s="515"/>
      <c r="X695" s="515"/>
      <c r="Y695" s="515"/>
    </row>
    <row r="696" spans="1:25" ht="13.5" customHeight="1" thickBot="1" x14ac:dyDescent="0.3">
      <c r="A696" s="506"/>
      <c r="B696" s="507"/>
      <c r="C696" s="507"/>
      <c r="D696" s="514"/>
      <c r="E696" s="540"/>
      <c r="F696" s="610"/>
      <c r="G696" s="540"/>
      <c r="H696" s="515"/>
      <c r="I696" s="515"/>
      <c r="J696" s="515"/>
      <c r="K696" s="515"/>
      <c r="L696" s="515"/>
      <c r="M696" s="515"/>
      <c r="N696" s="515"/>
      <c r="O696" s="515"/>
      <c r="P696" s="515"/>
      <c r="Q696" s="515"/>
      <c r="R696" s="515"/>
      <c r="S696" s="515"/>
      <c r="T696" s="515"/>
      <c r="U696" s="515"/>
      <c r="V696" s="515"/>
      <c r="W696" s="515"/>
      <c r="X696" s="515"/>
      <c r="Y696" s="515"/>
    </row>
    <row r="697" spans="1:25" ht="13.5" customHeight="1" thickBot="1" x14ac:dyDescent="0.3">
      <c r="A697" s="1428" t="s">
        <v>93</v>
      </c>
      <c r="B697" s="1416"/>
      <c r="C697" s="546">
        <f>C698+C703+C700</f>
        <v>1732460</v>
      </c>
      <c r="D697" s="514"/>
      <c r="E697" s="509"/>
      <c r="F697" s="610"/>
      <c r="G697" s="540"/>
      <c r="H697" s="663"/>
      <c r="I697" s="499"/>
      <c r="J697" s="499"/>
      <c r="K697" s="499"/>
      <c r="L697" s="499"/>
      <c r="M697" s="499"/>
      <c r="N697" s="499"/>
      <c r="O697" s="499"/>
      <c r="P697" s="499"/>
      <c r="Q697" s="499"/>
      <c r="R697" s="499"/>
      <c r="S697" s="499"/>
      <c r="T697" s="499"/>
      <c r="U697" s="499"/>
      <c r="V697" s="499"/>
      <c r="W697" s="499"/>
      <c r="X697" s="499"/>
      <c r="Y697" s="499"/>
    </row>
    <row r="698" spans="1:25" ht="13.5" customHeight="1" x14ac:dyDescent="0.25">
      <c r="A698" s="499" t="s">
        <v>94</v>
      </c>
      <c r="B698" s="530" t="s">
        <v>95</v>
      </c>
      <c r="C698" s="536">
        <f>SUM(C699)</f>
        <v>79800</v>
      </c>
      <c r="D698" s="547"/>
      <c r="E698" s="509"/>
      <c r="F698" s="510"/>
      <c r="G698" s="518"/>
      <c r="H698" s="499"/>
      <c r="I698" s="499"/>
      <c r="J698" s="499"/>
      <c r="K698" s="499"/>
      <c r="L698" s="499"/>
      <c r="M698" s="499"/>
      <c r="N698" s="499"/>
      <c r="O698" s="499"/>
      <c r="P698" s="499"/>
      <c r="Q698" s="499"/>
      <c r="R698" s="499"/>
      <c r="S698" s="499"/>
      <c r="T698" s="499"/>
      <c r="U698" s="499"/>
      <c r="V698" s="499"/>
      <c r="W698" s="499"/>
      <c r="X698" s="499"/>
      <c r="Y698" s="499"/>
    </row>
    <row r="699" spans="1:25" ht="13.5" customHeight="1" x14ac:dyDescent="0.25">
      <c r="A699" s="506" t="s">
        <v>98</v>
      </c>
      <c r="B699" s="507" t="s">
        <v>99</v>
      </c>
      <c r="C699" s="507">
        <v>79800</v>
      </c>
      <c r="D699" s="514"/>
      <c r="E699" s="664"/>
      <c r="F699" s="610"/>
      <c r="G699" s="540"/>
      <c r="H699" s="537"/>
      <c r="I699" s="533"/>
      <c r="J699" s="533"/>
      <c r="K699" s="533"/>
      <c r="L699" s="533"/>
      <c r="M699" s="533"/>
      <c r="N699" s="533"/>
      <c r="O699" s="533"/>
      <c r="P699" s="533"/>
      <c r="Q699" s="533"/>
      <c r="R699" s="533"/>
      <c r="S699" s="533"/>
      <c r="T699" s="533"/>
      <c r="U699" s="533"/>
      <c r="V699" s="533"/>
      <c r="W699" s="533"/>
      <c r="X699" s="533"/>
      <c r="Y699" s="533"/>
    </row>
    <row r="700" spans="1:25" ht="13.5" customHeight="1" x14ac:dyDescent="0.25">
      <c r="A700" s="499" t="s">
        <v>106</v>
      </c>
      <c r="B700" s="531" t="s">
        <v>107</v>
      </c>
      <c r="C700" s="531">
        <f>SUM(C701:C702)</f>
        <v>802000</v>
      </c>
      <c r="D700" s="540"/>
      <c r="E700" s="547"/>
      <c r="F700" s="540"/>
      <c r="G700" s="518"/>
      <c r="H700" s="540"/>
      <c r="I700" s="506"/>
      <c r="J700" s="506"/>
      <c r="K700" s="506"/>
      <c r="L700" s="506"/>
      <c r="M700" s="506"/>
      <c r="N700" s="506"/>
      <c r="O700" s="506"/>
      <c r="P700" s="506"/>
      <c r="Q700" s="506"/>
      <c r="R700" s="506"/>
      <c r="S700" s="506"/>
      <c r="T700" s="506"/>
      <c r="U700" s="506"/>
      <c r="V700" s="506"/>
      <c r="W700" s="506"/>
      <c r="X700" s="506"/>
      <c r="Y700" s="506"/>
    </row>
    <row r="701" spans="1:25" ht="13.5" customHeight="1" x14ac:dyDescent="0.25">
      <c r="A701" s="506" t="s">
        <v>108</v>
      </c>
      <c r="B701" s="542" t="s">
        <v>109</v>
      </c>
      <c r="C701" s="507">
        <v>8200</v>
      </c>
      <c r="D701" s="540"/>
      <c r="E701" s="514"/>
      <c r="F701" s="610"/>
      <c r="G701" s="540"/>
      <c r="H701" s="610"/>
      <c r="I701" s="506"/>
      <c r="J701" s="506"/>
      <c r="K701" s="506"/>
      <c r="L701" s="506"/>
      <c r="M701" s="506"/>
      <c r="N701" s="506"/>
      <c r="O701" s="506"/>
      <c r="P701" s="506"/>
      <c r="Q701" s="506"/>
      <c r="R701" s="506"/>
      <c r="S701" s="506"/>
      <c r="T701" s="506"/>
      <c r="U701" s="506"/>
      <c r="V701" s="506"/>
      <c r="W701" s="506"/>
      <c r="X701" s="506"/>
      <c r="Y701" s="506"/>
    </row>
    <row r="702" spans="1:25" ht="13.5" customHeight="1" x14ac:dyDescent="0.25">
      <c r="A702" s="506" t="s">
        <v>238</v>
      </c>
      <c r="B702" s="507" t="s">
        <v>111</v>
      </c>
      <c r="C702" s="507">
        <v>793800</v>
      </c>
      <c r="D702" s="506"/>
      <c r="E702" s="540"/>
      <c r="F702" s="610"/>
      <c r="G702" s="535"/>
      <c r="H702" s="540"/>
      <c r="I702" s="506"/>
      <c r="J702" s="506"/>
      <c r="K702" s="506"/>
      <c r="L702" s="506"/>
      <c r="M702" s="506"/>
      <c r="N702" s="506"/>
      <c r="O702" s="506"/>
      <c r="P702" s="506"/>
      <c r="Q702" s="506"/>
      <c r="R702" s="506"/>
      <c r="S702" s="506"/>
      <c r="T702" s="506"/>
      <c r="U702" s="506"/>
      <c r="V702" s="506"/>
      <c r="W702" s="506"/>
      <c r="X702" s="506"/>
      <c r="Y702" s="506"/>
    </row>
    <row r="703" spans="1:25" ht="13.5" customHeight="1" x14ac:dyDescent="0.25">
      <c r="A703" s="499" t="s">
        <v>119</v>
      </c>
      <c r="B703" s="531" t="s">
        <v>122</v>
      </c>
      <c r="C703" s="531">
        <f>SUM(C704:C706)</f>
        <v>850660</v>
      </c>
      <c r="D703" s="514"/>
      <c r="E703" s="540"/>
      <c r="F703" s="628"/>
      <c r="G703" s="537"/>
      <c r="H703" s="540"/>
      <c r="I703" s="506"/>
      <c r="J703" s="506"/>
      <c r="K703" s="506"/>
      <c r="L703" s="506"/>
      <c r="M703" s="506"/>
      <c r="N703" s="506"/>
      <c r="O703" s="506"/>
      <c r="P703" s="506"/>
      <c r="Q703" s="506"/>
      <c r="R703" s="506"/>
      <c r="S703" s="506"/>
      <c r="T703" s="506"/>
      <c r="U703" s="506"/>
      <c r="V703" s="506"/>
      <c r="W703" s="506"/>
      <c r="X703" s="506"/>
      <c r="Y703" s="506"/>
    </row>
    <row r="704" spans="1:25" ht="13.5" customHeight="1" x14ac:dyDescent="0.25">
      <c r="A704" s="506" t="s">
        <v>521</v>
      </c>
      <c r="B704" s="507" t="s">
        <v>122</v>
      </c>
      <c r="C704" s="507">
        <v>222400</v>
      </c>
      <c r="D704" s="510"/>
      <c r="E704" s="540"/>
      <c r="F704" s="610"/>
      <c r="G704" s="540"/>
      <c r="H704" s="540"/>
      <c r="I704" s="499"/>
      <c r="J704" s="499"/>
      <c r="K704" s="499"/>
      <c r="L704" s="499"/>
      <c r="M704" s="499"/>
      <c r="N704" s="499"/>
      <c r="O704" s="499"/>
      <c r="P704" s="499"/>
      <c r="Q704" s="499"/>
      <c r="R704" s="499"/>
      <c r="S704" s="499"/>
      <c r="T704" s="499"/>
      <c r="U704" s="499"/>
      <c r="V704" s="499"/>
      <c r="W704" s="499"/>
      <c r="X704" s="499"/>
      <c r="Y704" s="499"/>
    </row>
    <row r="705" spans="1:25" ht="13.5" customHeight="1" x14ac:dyDescent="0.25">
      <c r="A705" s="506" t="s">
        <v>123</v>
      </c>
      <c r="B705" s="507" t="s">
        <v>124</v>
      </c>
      <c r="C705" s="507">
        <v>13680</v>
      </c>
      <c r="D705" s="540"/>
      <c r="E705" s="514"/>
      <c r="F705" s="540"/>
      <c r="G705" s="510"/>
      <c r="H705" s="515"/>
      <c r="I705" s="515"/>
      <c r="J705" s="515"/>
      <c r="K705" s="515"/>
      <c r="L705" s="515"/>
      <c r="M705" s="515"/>
      <c r="N705" s="515"/>
      <c r="O705" s="515"/>
      <c r="P705" s="515"/>
      <c r="Q705" s="515"/>
      <c r="R705" s="515"/>
      <c r="S705" s="515"/>
      <c r="T705" s="515"/>
      <c r="U705" s="515"/>
      <c r="V705" s="515"/>
      <c r="W705" s="515"/>
      <c r="X705" s="515"/>
      <c r="Y705" s="515"/>
    </row>
    <row r="706" spans="1:25" ht="13.5" customHeight="1" x14ac:dyDescent="0.25">
      <c r="A706" s="506" t="s">
        <v>127</v>
      </c>
      <c r="B706" s="507" t="s">
        <v>120</v>
      </c>
      <c r="C706" s="507">
        <v>614580</v>
      </c>
      <c r="D706" s="619"/>
      <c r="E706" s="540"/>
      <c r="F706" s="539"/>
      <c r="G706" s="506"/>
      <c r="H706" s="506"/>
      <c r="I706" s="506"/>
      <c r="J706" s="506"/>
      <c r="K706" s="506"/>
      <c r="L706" s="506"/>
      <c r="M706" s="506"/>
      <c r="N706" s="506"/>
      <c r="O706" s="506"/>
      <c r="P706" s="506"/>
      <c r="Q706" s="506"/>
      <c r="R706" s="506"/>
      <c r="S706" s="506"/>
      <c r="T706" s="506"/>
      <c r="U706" s="506"/>
      <c r="V706" s="506"/>
      <c r="W706" s="506"/>
      <c r="X706" s="506"/>
      <c r="Y706" s="506"/>
    </row>
    <row r="707" spans="1:25" ht="13.5" customHeight="1" thickBot="1" x14ac:dyDescent="0.3">
      <c r="A707" s="506"/>
      <c r="B707" s="506"/>
      <c r="C707" s="507"/>
      <c r="D707" s="619"/>
      <c r="E707" s="514"/>
      <c r="F707" s="510"/>
      <c r="G707" s="540"/>
      <c r="H707" s="533"/>
      <c r="I707" s="533"/>
      <c r="J707" s="533"/>
      <c r="K707" s="533"/>
      <c r="L707" s="533"/>
      <c r="M707" s="533"/>
      <c r="N707" s="533"/>
      <c r="O707" s="533"/>
      <c r="P707" s="533"/>
      <c r="Q707" s="533"/>
      <c r="R707" s="533"/>
      <c r="S707" s="533"/>
      <c r="T707" s="533"/>
      <c r="U707" s="533"/>
      <c r="V707" s="533"/>
      <c r="W707" s="533"/>
      <c r="X707" s="533"/>
      <c r="Y707" s="533"/>
    </row>
    <row r="708" spans="1:25" ht="13.5" customHeight="1" thickBot="1" x14ac:dyDescent="0.3">
      <c r="A708" s="1446" t="s">
        <v>128</v>
      </c>
      <c r="B708" s="1416"/>
      <c r="C708" s="551">
        <f>C709</f>
        <v>4875000</v>
      </c>
      <c r="D708" s="508"/>
      <c r="E708" s="507"/>
      <c r="F708" s="509"/>
      <c r="G708" s="510"/>
      <c r="H708" s="506"/>
      <c r="I708" s="506"/>
      <c r="J708" s="506"/>
      <c r="K708" s="506"/>
      <c r="L708" s="506"/>
      <c r="M708" s="506"/>
      <c r="N708" s="506"/>
      <c r="O708" s="506"/>
      <c r="P708" s="506"/>
      <c r="Q708" s="506"/>
      <c r="R708" s="506"/>
      <c r="S708" s="506"/>
      <c r="T708" s="506"/>
      <c r="U708" s="506"/>
      <c r="V708" s="506"/>
      <c r="W708" s="506"/>
      <c r="X708" s="506"/>
      <c r="Y708" s="506"/>
    </row>
    <row r="709" spans="1:25" ht="13.5" customHeight="1" x14ac:dyDescent="0.25">
      <c r="A709" s="499" t="s">
        <v>129</v>
      </c>
      <c r="B709" s="530" t="s">
        <v>130</v>
      </c>
      <c r="C709" s="536">
        <f>SUM(C710:C713)</f>
        <v>4875000</v>
      </c>
      <c r="D709" s="508"/>
      <c r="E709" s="507"/>
      <c r="F709" s="509"/>
      <c r="G709" s="510"/>
      <c r="H709" s="506"/>
      <c r="I709" s="506"/>
      <c r="J709" s="506"/>
      <c r="K709" s="506"/>
      <c r="L709" s="506"/>
      <c r="M709" s="506"/>
      <c r="N709" s="506"/>
      <c r="O709" s="506"/>
      <c r="P709" s="506"/>
      <c r="Q709" s="506"/>
      <c r="R709" s="506"/>
      <c r="S709" s="506"/>
      <c r="T709" s="506"/>
      <c r="U709" s="506"/>
      <c r="V709" s="506"/>
      <c r="W709" s="506"/>
      <c r="X709" s="506"/>
      <c r="Y709" s="506"/>
    </row>
    <row r="710" spans="1:25" ht="13.5" customHeight="1" x14ac:dyDescent="0.25">
      <c r="A710" s="506" t="s">
        <v>253</v>
      </c>
      <c r="B710" s="506" t="s">
        <v>522</v>
      </c>
      <c r="C710" s="508">
        <v>500000</v>
      </c>
      <c r="D710" s="508"/>
      <c r="E710" s="507"/>
      <c r="F710" s="509"/>
      <c r="G710" s="510"/>
      <c r="H710" s="506"/>
      <c r="I710" s="506"/>
      <c r="J710" s="506"/>
      <c r="K710" s="506"/>
      <c r="L710" s="506"/>
      <c r="M710" s="506"/>
      <c r="N710" s="506"/>
      <c r="O710" s="506"/>
      <c r="P710" s="506"/>
      <c r="Q710" s="506"/>
      <c r="R710" s="506"/>
      <c r="S710" s="506"/>
      <c r="T710" s="506"/>
      <c r="U710" s="506"/>
      <c r="V710" s="506"/>
      <c r="W710" s="506"/>
      <c r="X710" s="506"/>
      <c r="Y710" s="506"/>
    </row>
    <row r="711" spans="1:25" ht="13.5" customHeight="1" x14ac:dyDescent="0.25">
      <c r="A711" s="506" t="s">
        <v>257</v>
      </c>
      <c r="B711" s="542" t="s">
        <v>258</v>
      </c>
      <c r="C711" s="507">
        <v>975000</v>
      </c>
      <c r="D711" s="508"/>
      <c r="E711" s="507"/>
      <c r="F711" s="509"/>
      <c r="G711" s="510"/>
      <c r="H711" s="506"/>
      <c r="I711" s="506"/>
      <c r="J711" s="506"/>
      <c r="K711" s="506"/>
      <c r="L711" s="506"/>
      <c r="M711" s="506"/>
      <c r="N711" s="506"/>
      <c r="O711" s="506"/>
      <c r="P711" s="506"/>
      <c r="Q711" s="506"/>
      <c r="R711" s="506"/>
      <c r="S711" s="506"/>
      <c r="T711" s="506"/>
      <c r="U711" s="506"/>
      <c r="V711" s="506"/>
      <c r="W711" s="506"/>
      <c r="X711" s="506"/>
      <c r="Y711" s="506"/>
    </row>
    <row r="712" spans="1:25" ht="13.5" customHeight="1" x14ac:dyDescent="0.25">
      <c r="A712" s="506" t="s">
        <v>393</v>
      </c>
      <c r="B712" s="506" t="s">
        <v>394</v>
      </c>
      <c r="C712" s="507">
        <v>3000000</v>
      </c>
      <c r="D712" s="508"/>
      <c r="E712" s="507"/>
      <c r="F712" s="509"/>
      <c r="G712" s="510"/>
      <c r="H712" s="506"/>
      <c r="I712" s="506"/>
      <c r="J712" s="506"/>
      <c r="K712" s="506"/>
      <c r="L712" s="506"/>
      <c r="M712" s="506"/>
      <c r="N712" s="506"/>
      <c r="O712" s="506"/>
      <c r="P712" s="506"/>
      <c r="Q712" s="506"/>
      <c r="R712" s="506"/>
      <c r="S712" s="506"/>
      <c r="T712" s="506"/>
      <c r="U712" s="506"/>
      <c r="V712" s="506"/>
      <c r="W712" s="506"/>
      <c r="X712" s="506"/>
      <c r="Y712" s="506"/>
    </row>
    <row r="713" spans="1:25" ht="13.5" customHeight="1" x14ac:dyDescent="0.25">
      <c r="A713" s="506" t="s">
        <v>133</v>
      </c>
      <c r="B713" s="506" t="s">
        <v>134</v>
      </c>
      <c r="C713" s="507">
        <v>400000</v>
      </c>
      <c r="D713" s="508"/>
      <c r="E713" s="507"/>
      <c r="F713" s="509"/>
      <c r="G713" s="510"/>
      <c r="H713" s="506"/>
      <c r="I713" s="506"/>
      <c r="J713" s="506"/>
      <c r="K713" s="506"/>
      <c r="L713" s="506"/>
      <c r="M713" s="506"/>
      <c r="N713" s="506"/>
      <c r="O713" s="506"/>
      <c r="P713" s="506"/>
      <c r="Q713" s="506"/>
      <c r="R713" s="506"/>
      <c r="S713" s="506"/>
      <c r="T713" s="506"/>
      <c r="U713" s="506"/>
      <c r="V713" s="506"/>
      <c r="W713" s="506"/>
      <c r="X713" s="506"/>
      <c r="Y713" s="506"/>
    </row>
    <row r="714" spans="1:25" s="954" customFormat="1" ht="13.5" customHeight="1" thickBot="1" x14ac:dyDescent="0.3">
      <c r="A714" s="506"/>
      <c r="B714" s="506"/>
      <c r="C714" s="507"/>
      <c r="D714" s="508"/>
      <c r="E714" s="507"/>
      <c r="F714" s="509"/>
      <c r="G714" s="510"/>
      <c r="H714" s="506"/>
      <c r="I714" s="506"/>
      <c r="J714" s="506"/>
      <c r="K714" s="506"/>
      <c r="L714" s="506"/>
      <c r="M714" s="506"/>
      <c r="N714" s="506"/>
      <c r="O714" s="506"/>
      <c r="P714" s="506"/>
      <c r="Q714" s="506"/>
      <c r="R714" s="506"/>
      <c r="S714" s="506"/>
      <c r="T714" s="506"/>
      <c r="U714" s="506"/>
      <c r="V714" s="506"/>
      <c r="W714" s="506"/>
      <c r="X714" s="506"/>
      <c r="Y714" s="506"/>
    </row>
    <row r="715" spans="1:25" ht="13.5" customHeight="1" thickBot="1" x14ac:dyDescent="0.3">
      <c r="A715" s="1436" t="s">
        <v>135</v>
      </c>
      <c r="B715" s="1416"/>
      <c r="C715" s="556">
        <f>C716+C719</f>
        <v>70580</v>
      </c>
      <c r="D715" s="619"/>
      <c r="E715" s="515"/>
      <c r="F715" s="506"/>
      <c r="G715" s="540"/>
      <c r="H715" s="515"/>
      <c r="I715" s="515"/>
      <c r="J715" s="515"/>
      <c r="K715" s="515"/>
      <c r="L715" s="515"/>
      <c r="M715" s="515"/>
      <c r="N715" s="515"/>
      <c r="O715" s="515"/>
      <c r="P715" s="515"/>
      <c r="Q715" s="515"/>
      <c r="R715" s="515"/>
      <c r="S715" s="515"/>
      <c r="T715" s="515"/>
      <c r="U715" s="515"/>
      <c r="V715" s="515"/>
      <c r="W715" s="515"/>
      <c r="X715" s="515"/>
      <c r="Y715" s="515"/>
    </row>
    <row r="716" spans="1:25" ht="13.5" customHeight="1" x14ac:dyDescent="0.25">
      <c r="A716" s="499" t="s">
        <v>136</v>
      </c>
      <c r="B716" s="530" t="s">
        <v>137</v>
      </c>
      <c r="C716" s="536">
        <f>SUM(C717:C718)</f>
        <v>58220</v>
      </c>
      <c r="D716" s="547"/>
      <c r="E716" s="514"/>
      <c r="F716" s="665"/>
      <c r="G716" s="507"/>
      <c r="H716" s="515"/>
      <c r="I716" s="515"/>
      <c r="J716" s="515"/>
      <c r="K716" s="515"/>
      <c r="L716" s="515"/>
      <c r="M716" s="515"/>
      <c r="N716" s="515"/>
      <c r="O716" s="515"/>
      <c r="P716" s="515"/>
      <c r="Q716" s="515"/>
      <c r="R716" s="515"/>
      <c r="S716" s="515"/>
      <c r="T716" s="515"/>
      <c r="U716" s="515"/>
      <c r="V716" s="515"/>
      <c r="W716" s="515"/>
      <c r="X716" s="515"/>
      <c r="Y716" s="515"/>
    </row>
    <row r="717" spans="1:25" ht="13.5" customHeight="1" x14ac:dyDescent="0.25">
      <c r="A717" s="506" t="s">
        <v>138</v>
      </c>
      <c r="B717" s="506" t="s">
        <v>139</v>
      </c>
      <c r="C717" s="507">
        <v>21420</v>
      </c>
      <c r="D717" s="514"/>
      <c r="E717" s="664"/>
      <c r="F717" s="619"/>
      <c r="G717" s="507"/>
      <c r="H717" s="515"/>
      <c r="I717" s="515"/>
      <c r="J717" s="515"/>
      <c r="K717" s="515"/>
      <c r="L717" s="515"/>
      <c r="M717" s="515"/>
      <c r="N717" s="515"/>
      <c r="O717" s="515"/>
      <c r="P717" s="515"/>
      <c r="Q717" s="515"/>
      <c r="R717" s="515"/>
      <c r="S717" s="515"/>
      <c r="T717" s="515"/>
      <c r="U717" s="515"/>
      <c r="V717" s="515"/>
      <c r="W717" s="515"/>
      <c r="X717" s="515"/>
      <c r="Y717" s="515"/>
    </row>
    <row r="718" spans="1:25" ht="13.5" customHeight="1" x14ac:dyDescent="0.3">
      <c r="A718" s="506" t="s">
        <v>142</v>
      </c>
      <c r="B718" s="507" t="s">
        <v>143</v>
      </c>
      <c r="C718" s="548">
        <v>36800</v>
      </c>
      <c r="D718" s="543"/>
      <c r="E718" s="547"/>
      <c r="F718" s="552"/>
      <c r="G718" s="588"/>
      <c r="H718" s="515"/>
      <c r="I718" s="515"/>
      <c r="J718" s="515"/>
      <c r="K718" s="515"/>
      <c r="L718" s="515"/>
      <c r="M718" s="515"/>
      <c r="N718" s="515"/>
      <c r="O718" s="515"/>
      <c r="P718" s="515"/>
      <c r="Q718" s="515"/>
      <c r="R718" s="515"/>
      <c r="S718" s="515"/>
      <c r="T718" s="515"/>
      <c r="U718" s="515"/>
      <c r="V718" s="515"/>
      <c r="W718" s="515"/>
      <c r="X718" s="515"/>
      <c r="Y718" s="515"/>
    </row>
    <row r="719" spans="1:25" ht="13.5" customHeight="1" x14ac:dyDescent="0.25">
      <c r="A719" s="499" t="s">
        <v>144</v>
      </c>
      <c r="B719" s="531" t="s">
        <v>145</v>
      </c>
      <c r="C719" s="531">
        <f>SUM(C720)</f>
        <v>12360</v>
      </c>
      <c r="D719" s="514"/>
      <c r="E719" s="514"/>
      <c r="F719" s="628"/>
      <c r="G719" s="518"/>
      <c r="H719" s="532"/>
      <c r="I719" s="532"/>
      <c r="J719" s="532"/>
      <c r="K719" s="532"/>
      <c r="L719" s="532"/>
      <c r="M719" s="532"/>
      <c r="N719" s="532"/>
      <c r="O719" s="532"/>
      <c r="P719" s="532"/>
      <c r="Q719" s="532"/>
      <c r="R719" s="532"/>
      <c r="S719" s="532"/>
      <c r="T719" s="532"/>
      <c r="U719" s="532"/>
      <c r="V719" s="532"/>
      <c r="W719" s="532"/>
      <c r="X719" s="532"/>
      <c r="Y719" s="532"/>
    </row>
    <row r="720" spans="1:25" ht="13.5" customHeight="1" x14ac:dyDescent="0.3">
      <c r="A720" s="506" t="s">
        <v>146</v>
      </c>
      <c r="B720" s="507" t="s">
        <v>147</v>
      </c>
      <c r="C720" s="507">
        <v>12360</v>
      </c>
      <c r="D720" s="514"/>
      <c r="E720" s="543"/>
      <c r="F720" s="540"/>
      <c r="G720" s="518"/>
      <c r="H720" s="515"/>
      <c r="I720" s="515"/>
      <c r="J720" s="515"/>
      <c r="K720" s="515"/>
      <c r="L720" s="515"/>
      <c r="M720" s="515"/>
      <c r="N720" s="515"/>
      <c r="O720" s="515"/>
      <c r="P720" s="515"/>
      <c r="Q720" s="515"/>
      <c r="R720" s="515"/>
      <c r="S720" s="515"/>
      <c r="T720" s="515"/>
      <c r="U720" s="515"/>
      <c r="V720" s="515"/>
      <c r="W720" s="515"/>
      <c r="X720" s="515"/>
      <c r="Y720" s="515"/>
    </row>
    <row r="721" spans="1:25" ht="13.5" customHeight="1" x14ac:dyDescent="0.3">
      <c r="A721" s="506"/>
      <c r="B721" s="507"/>
      <c r="C721" s="507"/>
      <c r="D721" s="514"/>
      <c r="E721" s="543"/>
      <c r="F721" s="540"/>
      <c r="G721" s="518"/>
      <c r="H721" s="515"/>
      <c r="I721" s="515"/>
      <c r="J721" s="515"/>
      <c r="K721" s="515"/>
      <c r="L721" s="515"/>
      <c r="M721" s="515"/>
      <c r="N721" s="515"/>
      <c r="O721" s="515"/>
      <c r="P721" s="515"/>
      <c r="Q721" s="515"/>
      <c r="R721" s="515"/>
      <c r="S721" s="515"/>
      <c r="T721" s="515"/>
      <c r="U721" s="515"/>
      <c r="V721" s="515"/>
      <c r="W721" s="515"/>
      <c r="X721" s="515"/>
      <c r="Y721" s="515"/>
    </row>
    <row r="722" spans="1:25" ht="13.5" customHeight="1" thickBot="1" x14ac:dyDescent="0.35">
      <c r="A722" s="506"/>
      <c r="B722" s="507"/>
      <c r="C722" s="507"/>
      <c r="D722" s="540"/>
      <c r="E722" s="514"/>
      <c r="F722" s="543"/>
      <c r="G722" s="543"/>
      <c r="H722" s="543"/>
      <c r="I722" s="543"/>
      <c r="J722" s="543"/>
      <c r="K722" s="543"/>
      <c r="L722" s="543"/>
      <c r="M722" s="543"/>
      <c r="N722" s="543"/>
      <c r="O722" s="543"/>
      <c r="P722" s="543"/>
      <c r="Q722" s="543"/>
      <c r="R722" s="543"/>
      <c r="S722" s="543"/>
      <c r="T722" s="543"/>
      <c r="U722" s="543"/>
      <c r="V722" s="543"/>
      <c r="W722" s="543"/>
      <c r="X722" s="543"/>
      <c r="Y722" s="543"/>
    </row>
    <row r="723" spans="1:25" ht="13.5" customHeight="1" x14ac:dyDescent="0.25">
      <c r="A723" s="1420" t="s">
        <v>530</v>
      </c>
      <c r="B723" s="1429"/>
      <c r="C723" s="1429"/>
      <c r="D723" s="1447" t="s">
        <v>509</v>
      </c>
      <c r="E723" s="1445">
        <v>1509</v>
      </c>
      <c r="F723" s="509"/>
      <c r="G723" s="510"/>
      <c r="H723" s="506"/>
      <c r="I723" s="506"/>
      <c r="J723" s="506"/>
      <c r="K723" s="506"/>
      <c r="L723" s="506"/>
      <c r="M723" s="506"/>
      <c r="N723" s="506"/>
      <c r="O723" s="506"/>
      <c r="P723" s="506"/>
      <c r="Q723" s="506"/>
      <c r="R723" s="506"/>
      <c r="S723" s="506"/>
      <c r="T723" s="506"/>
      <c r="U723" s="506"/>
      <c r="V723" s="506"/>
      <c r="W723" s="506"/>
      <c r="X723" s="506"/>
      <c r="Y723" s="506"/>
    </row>
    <row r="724" spans="1:25" ht="13.5" customHeight="1" thickBot="1" x14ac:dyDescent="0.3">
      <c r="A724" s="1430"/>
      <c r="B724" s="1431"/>
      <c r="C724" s="1431"/>
      <c r="D724" s="1431"/>
      <c r="E724" s="1432"/>
      <c r="F724" s="509"/>
      <c r="G724" s="510"/>
      <c r="H724" s="506"/>
      <c r="I724" s="506"/>
      <c r="J724" s="506"/>
      <c r="K724" s="506"/>
      <c r="L724" s="506"/>
      <c r="M724" s="506"/>
      <c r="N724" s="506"/>
      <c r="O724" s="506"/>
      <c r="P724" s="506"/>
      <c r="Q724" s="506"/>
      <c r="R724" s="506"/>
      <c r="S724" s="506"/>
      <c r="T724" s="506"/>
      <c r="U724" s="506"/>
      <c r="V724" s="506"/>
      <c r="W724" s="506"/>
      <c r="X724" s="506"/>
      <c r="Y724" s="506"/>
    </row>
    <row r="725" spans="1:25" ht="13.5" customHeight="1" x14ac:dyDescent="0.25">
      <c r="A725" s="1448" t="s">
        <v>1052</v>
      </c>
      <c r="B725" s="1435"/>
      <c r="C725" s="1435"/>
      <c r="D725" s="1435"/>
      <c r="E725" s="1423"/>
      <c r="F725" s="509"/>
      <c r="G725" s="510"/>
      <c r="H725" s="506"/>
      <c r="I725" s="506"/>
      <c r="J725" s="506"/>
      <c r="K725" s="506"/>
      <c r="L725" s="506"/>
      <c r="M725" s="506"/>
      <c r="N725" s="506"/>
      <c r="O725" s="506"/>
      <c r="P725" s="506"/>
      <c r="Q725" s="506"/>
      <c r="R725" s="506"/>
      <c r="S725" s="506"/>
      <c r="T725" s="506"/>
      <c r="U725" s="506"/>
      <c r="V725" s="506"/>
      <c r="W725" s="506"/>
      <c r="X725" s="506"/>
      <c r="Y725" s="506"/>
    </row>
    <row r="726" spans="1:25" ht="13.5" customHeight="1" x14ac:dyDescent="0.25">
      <c r="A726" s="1422"/>
      <c r="B726" s="1435"/>
      <c r="C726" s="1435"/>
      <c r="D726" s="1435"/>
      <c r="E726" s="1423"/>
      <c r="F726" s="509"/>
      <c r="G726" s="510"/>
      <c r="H726" s="506"/>
      <c r="I726" s="506"/>
      <c r="J726" s="506"/>
      <c r="K726" s="506"/>
      <c r="L726" s="506"/>
      <c r="M726" s="506"/>
      <c r="N726" s="506"/>
      <c r="O726" s="506"/>
      <c r="P726" s="506"/>
      <c r="Q726" s="506"/>
      <c r="R726" s="506"/>
      <c r="S726" s="506"/>
      <c r="T726" s="506"/>
      <c r="U726" s="506"/>
      <c r="V726" s="506"/>
      <c r="W726" s="506"/>
      <c r="X726" s="506"/>
      <c r="Y726" s="506"/>
    </row>
    <row r="727" spans="1:25" ht="13.5" customHeight="1" x14ac:dyDescent="0.25">
      <c r="A727" s="1422"/>
      <c r="B727" s="1435"/>
      <c r="C727" s="1435"/>
      <c r="D727" s="1435"/>
      <c r="E727" s="1423"/>
      <c r="F727" s="509"/>
      <c r="G727" s="510"/>
      <c r="H727" s="506"/>
      <c r="I727" s="506"/>
      <c r="J727" s="506"/>
      <c r="K727" s="506"/>
      <c r="L727" s="506"/>
      <c r="M727" s="506"/>
      <c r="N727" s="506"/>
      <c r="O727" s="506"/>
      <c r="P727" s="506"/>
      <c r="Q727" s="506"/>
      <c r="R727" s="506"/>
      <c r="S727" s="506"/>
      <c r="T727" s="506"/>
      <c r="U727" s="506"/>
      <c r="V727" s="506"/>
      <c r="W727" s="506"/>
      <c r="X727" s="506"/>
      <c r="Y727" s="506"/>
    </row>
    <row r="728" spans="1:25" s="1124" customFormat="1" ht="13.5" customHeight="1" x14ac:dyDescent="0.25">
      <c r="A728" s="1422"/>
      <c r="B728" s="1435"/>
      <c r="C728" s="1435"/>
      <c r="D728" s="1435"/>
      <c r="E728" s="1423"/>
      <c r="F728" s="509"/>
      <c r="G728" s="510"/>
      <c r="H728" s="506"/>
      <c r="I728" s="506"/>
      <c r="J728" s="506"/>
      <c r="K728" s="506"/>
      <c r="L728" s="506"/>
      <c r="M728" s="506"/>
      <c r="N728" s="506"/>
      <c r="O728" s="506"/>
      <c r="P728" s="506"/>
      <c r="Q728" s="506"/>
      <c r="R728" s="506"/>
      <c r="S728" s="506"/>
      <c r="T728" s="506"/>
      <c r="U728" s="506"/>
      <c r="V728" s="506"/>
      <c r="W728" s="506"/>
      <c r="X728" s="506"/>
      <c r="Y728" s="506"/>
    </row>
    <row r="729" spans="1:25" s="1124" customFormat="1" ht="13.5" customHeight="1" x14ac:dyDescent="0.25">
      <c r="A729" s="1422"/>
      <c r="B729" s="1435"/>
      <c r="C729" s="1435"/>
      <c r="D729" s="1435"/>
      <c r="E729" s="1423"/>
      <c r="F729" s="509"/>
      <c r="G729" s="510"/>
      <c r="H729" s="506"/>
      <c r="I729" s="506"/>
      <c r="J729" s="506"/>
      <c r="K729" s="506"/>
      <c r="L729" s="506"/>
      <c r="M729" s="506"/>
      <c r="N729" s="506"/>
      <c r="O729" s="506"/>
      <c r="P729" s="506"/>
      <c r="Q729" s="506"/>
      <c r="R729" s="506"/>
      <c r="S729" s="506"/>
      <c r="T729" s="506"/>
      <c r="U729" s="506"/>
      <c r="V729" s="506"/>
      <c r="W729" s="506"/>
      <c r="X729" s="506"/>
      <c r="Y729" s="506"/>
    </row>
    <row r="730" spans="1:25" s="1124" customFormat="1" ht="13.5" customHeight="1" x14ac:dyDescent="0.25">
      <c r="A730" s="1422"/>
      <c r="B730" s="1435"/>
      <c r="C730" s="1435"/>
      <c r="D730" s="1435"/>
      <c r="E730" s="1423"/>
      <c r="F730" s="509"/>
      <c r="G730" s="510"/>
      <c r="H730" s="506"/>
      <c r="I730" s="506"/>
      <c r="J730" s="506"/>
      <c r="K730" s="506"/>
      <c r="L730" s="506"/>
      <c r="M730" s="506"/>
      <c r="N730" s="506"/>
      <c r="O730" s="506"/>
      <c r="P730" s="506"/>
      <c r="Q730" s="506"/>
      <c r="R730" s="506"/>
      <c r="S730" s="506"/>
      <c r="T730" s="506"/>
      <c r="U730" s="506"/>
      <c r="V730" s="506"/>
      <c r="W730" s="506"/>
      <c r="X730" s="506"/>
      <c r="Y730" s="506"/>
    </row>
    <row r="731" spans="1:25" s="1124" customFormat="1" ht="13.5" customHeight="1" x14ac:dyDescent="0.25">
      <c r="A731" s="1422"/>
      <c r="B731" s="1435"/>
      <c r="C731" s="1435"/>
      <c r="D731" s="1435"/>
      <c r="E731" s="1423"/>
      <c r="F731" s="509"/>
      <c r="G731" s="510"/>
      <c r="H731" s="506"/>
      <c r="I731" s="506"/>
      <c r="J731" s="506"/>
      <c r="K731" s="506"/>
      <c r="L731" s="506"/>
      <c r="M731" s="506"/>
      <c r="N731" s="506"/>
      <c r="O731" s="506"/>
      <c r="P731" s="506"/>
      <c r="Q731" s="506"/>
      <c r="R731" s="506"/>
      <c r="S731" s="506"/>
      <c r="T731" s="506"/>
      <c r="U731" s="506"/>
      <c r="V731" s="506"/>
      <c r="W731" s="506"/>
      <c r="X731" s="506"/>
      <c r="Y731" s="506"/>
    </row>
    <row r="732" spans="1:25" s="1124" customFormat="1" ht="13.5" customHeight="1" x14ac:dyDescent="0.25">
      <c r="A732" s="1422"/>
      <c r="B732" s="1435"/>
      <c r="C732" s="1435"/>
      <c r="D732" s="1435"/>
      <c r="E732" s="1423"/>
      <c r="F732" s="509"/>
      <c r="G732" s="510"/>
      <c r="H732" s="506"/>
      <c r="I732" s="506"/>
      <c r="J732" s="506"/>
      <c r="K732" s="506"/>
      <c r="L732" s="506"/>
      <c r="M732" s="506"/>
      <c r="N732" s="506"/>
      <c r="O732" s="506"/>
      <c r="P732" s="506"/>
      <c r="Q732" s="506"/>
      <c r="R732" s="506"/>
      <c r="S732" s="506"/>
      <c r="T732" s="506"/>
      <c r="U732" s="506"/>
      <c r="V732" s="506"/>
      <c r="W732" s="506"/>
      <c r="X732" s="506"/>
      <c r="Y732" s="506"/>
    </row>
    <row r="733" spans="1:25" s="1124" customFormat="1" ht="13.5" customHeight="1" x14ac:dyDescent="0.25">
      <c r="A733" s="1422"/>
      <c r="B733" s="1435"/>
      <c r="C733" s="1435"/>
      <c r="D733" s="1435"/>
      <c r="E733" s="1423"/>
      <c r="F733" s="509"/>
      <c r="G733" s="510"/>
      <c r="H733" s="506"/>
      <c r="I733" s="506"/>
      <c r="J733" s="506"/>
      <c r="K733" s="506"/>
      <c r="L733" s="506"/>
      <c r="M733" s="506"/>
      <c r="N733" s="506"/>
      <c r="O733" s="506"/>
      <c r="P733" s="506"/>
      <c r="Q733" s="506"/>
      <c r="R733" s="506"/>
      <c r="S733" s="506"/>
      <c r="T733" s="506"/>
      <c r="U733" s="506"/>
      <c r="V733" s="506"/>
      <c r="W733" s="506"/>
      <c r="X733" s="506"/>
      <c r="Y733" s="506"/>
    </row>
    <row r="734" spans="1:25" s="1124" customFormat="1" ht="13.5" customHeight="1" x14ac:dyDescent="0.25">
      <c r="A734" s="1422"/>
      <c r="B734" s="1435"/>
      <c r="C734" s="1435"/>
      <c r="D734" s="1435"/>
      <c r="E734" s="1423"/>
      <c r="F734" s="509"/>
      <c r="G734" s="510"/>
      <c r="H734" s="506"/>
      <c r="I734" s="506"/>
      <c r="J734" s="506"/>
      <c r="K734" s="506"/>
      <c r="L734" s="506"/>
      <c r="M734" s="506"/>
      <c r="N734" s="506"/>
      <c r="O734" s="506"/>
      <c r="P734" s="506"/>
      <c r="Q734" s="506"/>
      <c r="R734" s="506"/>
      <c r="S734" s="506"/>
      <c r="T734" s="506"/>
      <c r="U734" s="506"/>
      <c r="V734" s="506"/>
      <c r="W734" s="506"/>
      <c r="X734" s="506"/>
      <c r="Y734" s="506"/>
    </row>
    <row r="735" spans="1:25" s="1124" customFormat="1" ht="13.5" customHeight="1" x14ac:dyDescent="0.25">
      <c r="A735" s="1422"/>
      <c r="B735" s="1435"/>
      <c r="C735" s="1435"/>
      <c r="D735" s="1435"/>
      <c r="E735" s="1423"/>
      <c r="F735" s="509"/>
      <c r="G735" s="510"/>
      <c r="H735" s="506"/>
      <c r="I735" s="506"/>
      <c r="J735" s="506"/>
      <c r="K735" s="506"/>
      <c r="L735" s="506"/>
      <c r="M735" s="506"/>
      <c r="N735" s="506"/>
      <c r="O735" s="506"/>
      <c r="P735" s="506"/>
      <c r="Q735" s="506"/>
      <c r="R735" s="506"/>
      <c r="S735" s="506"/>
      <c r="T735" s="506"/>
      <c r="U735" s="506"/>
      <c r="V735" s="506"/>
      <c r="W735" s="506"/>
      <c r="X735" s="506"/>
      <c r="Y735" s="506"/>
    </row>
    <row r="736" spans="1:25" s="1124" customFormat="1" ht="13.5" customHeight="1" x14ac:dyDescent="0.25">
      <c r="A736" s="1422"/>
      <c r="B736" s="1435"/>
      <c r="C736" s="1435"/>
      <c r="D736" s="1435"/>
      <c r="E736" s="1423"/>
      <c r="F736" s="509"/>
      <c r="G736" s="510"/>
      <c r="H736" s="506"/>
      <c r="I736" s="506"/>
      <c r="J736" s="506"/>
      <c r="K736" s="506"/>
      <c r="L736" s="506"/>
      <c r="M736" s="506"/>
      <c r="N736" s="506"/>
      <c r="O736" s="506"/>
      <c r="P736" s="506"/>
      <c r="Q736" s="506"/>
      <c r="R736" s="506"/>
      <c r="S736" s="506"/>
      <c r="T736" s="506"/>
      <c r="U736" s="506"/>
      <c r="V736" s="506"/>
      <c r="W736" s="506"/>
      <c r="X736" s="506"/>
      <c r="Y736" s="506"/>
    </row>
    <row r="737" spans="1:25" s="1124" customFormat="1" ht="13.5" customHeight="1" x14ac:dyDescent="0.25">
      <c r="A737" s="1422"/>
      <c r="B737" s="1435"/>
      <c r="C737" s="1435"/>
      <c r="D737" s="1435"/>
      <c r="E737" s="1423"/>
      <c r="F737" s="509"/>
      <c r="G737" s="510"/>
      <c r="H737" s="506"/>
      <c r="I737" s="506"/>
      <c r="J737" s="506"/>
      <c r="K737" s="506"/>
      <c r="L737" s="506"/>
      <c r="M737" s="506"/>
      <c r="N737" s="506"/>
      <c r="O737" s="506"/>
      <c r="P737" s="506"/>
      <c r="Q737" s="506"/>
      <c r="R737" s="506"/>
      <c r="S737" s="506"/>
      <c r="T737" s="506"/>
      <c r="U737" s="506"/>
      <c r="V737" s="506"/>
      <c r="W737" s="506"/>
      <c r="X737" s="506"/>
      <c r="Y737" s="506"/>
    </row>
    <row r="738" spans="1:25" s="1124" customFormat="1" ht="13.5" customHeight="1" x14ac:dyDescent="0.25">
      <c r="A738" s="1422"/>
      <c r="B738" s="1435"/>
      <c r="C738" s="1435"/>
      <c r="D738" s="1435"/>
      <c r="E738" s="1423"/>
      <c r="F738" s="509"/>
      <c r="G738" s="510"/>
      <c r="H738" s="506"/>
      <c r="I738" s="506"/>
      <c r="J738" s="506"/>
      <c r="K738" s="506"/>
      <c r="L738" s="506"/>
      <c r="M738" s="506"/>
      <c r="N738" s="506"/>
      <c r="O738" s="506"/>
      <c r="P738" s="506"/>
      <c r="Q738" s="506"/>
      <c r="R738" s="506"/>
      <c r="S738" s="506"/>
      <c r="T738" s="506"/>
      <c r="U738" s="506"/>
      <c r="V738" s="506"/>
      <c r="W738" s="506"/>
      <c r="X738" s="506"/>
      <c r="Y738" s="506"/>
    </row>
    <row r="739" spans="1:25" s="1124" customFormat="1" ht="13.5" customHeight="1" x14ac:dyDescent="0.25">
      <c r="A739" s="1422"/>
      <c r="B739" s="1435"/>
      <c r="C739" s="1435"/>
      <c r="D739" s="1435"/>
      <c r="E739" s="1423"/>
      <c r="F739" s="509"/>
      <c r="G739" s="510"/>
      <c r="H739" s="506"/>
      <c r="I739" s="506"/>
      <c r="J739" s="506"/>
      <c r="K739" s="506"/>
      <c r="L739" s="506"/>
      <c r="M739" s="506"/>
      <c r="N739" s="506"/>
      <c r="O739" s="506"/>
      <c r="P739" s="506"/>
      <c r="Q739" s="506"/>
      <c r="R739" s="506"/>
      <c r="S739" s="506"/>
      <c r="T739" s="506"/>
      <c r="U739" s="506"/>
      <c r="V739" s="506"/>
      <c r="W739" s="506"/>
      <c r="X739" s="506"/>
      <c r="Y739" s="506"/>
    </row>
    <row r="740" spans="1:25" s="1124" customFormat="1" ht="13.5" customHeight="1" x14ac:dyDescent="0.25">
      <c r="A740" s="1422"/>
      <c r="B740" s="1435"/>
      <c r="C740" s="1435"/>
      <c r="D740" s="1435"/>
      <c r="E740" s="1423"/>
      <c r="F740" s="509"/>
      <c r="G740" s="510"/>
      <c r="H740" s="506"/>
      <c r="I740" s="506"/>
      <c r="J740" s="506"/>
      <c r="K740" s="506"/>
      <c r="L740" s="506"/>
      <c r="M740" s="506"/>
      <c r="N740" s="506"/>
      <c r="O740" s="506"/>
      <c r="P740" s="506"/>
      <c r="Q740" s="506"/>
      <c r="R740" s="506"/>
      <c r="S740" s="506"/>
      <c r="T740" s="506"/>
      <c r="U740" s="506"/>
      <c r="V740" s="506"/>
      <c r="W740" s="506"/>
      <c r="X740" s="506"/>
      <c r="Y740" s="506"/>
    </row>
    <row r="741" spans="1:25" s="1124" customFormat="1" ht="13.5" customHeight="1" x14ac:dyDescent="0.25">
      <c r="A741" s="1422"/>
      <c r="B741" s="1435"/>
      <c r="C741" s="1435"/>
      <c r="D741" s="1435"/>
      <c r="E741" s="1423"/>
      <c r="F741" s="509"/>
      <c r="G741" s="510"/>
      <c r="H741" s="506"/>
      <c r="I741" s="506"/>
      <c r="J741" s="506"/>
      <c r="K741" s="506"/>
      <c r="L741" s="506"/>
      <c r="M741" s="506"/>
      <c r="N741" s="506"/>
      <c r="O741" s="506"/>
      <c r="P741" s="506"/>
      <c r="Q741" s="506"/>
      <c r="R741" s="506"/>
      <c r="S741" s="506"/>
      <c r="T741" s="506"/>
      <c r="U741" s="506"/>
      <c r="V741" s="506"/>
      <c r="W741" s="506"/>
      <c r="X741" s="506"/>
      <c r="Y741" s="506"/>
    </row>
    <row r="742" spans="1:25" s="1124" customFormat="1" ht="13.5" customHeight="1" x14ac:dyDescent="0.25">
      <c r="A742" s="1422"/>
      <c r="B742" s="1435"/>
      <c r="C742" s="1435"/>
      <c r="D742" s="1435"/>
      <c r="E742" s="1423"/>
      <c r="F742" s="509"/>
      <c r="G742" s="510"/>
      <c r="H742" s="506"/>
      <c r="I742" s="506"/>
      <c r="J742" s="506"/>
      <c r="K742" s="506"/>
      <c r="L742" s="506"/>
      <c r="M742" s="506"/>
      <c r="N742" s="506"/>
      <c r="O742" s="506"/>
      <c r="P742" s="506"/>
      <c r="Q742" s="506"/>
      <c r="R742" s="506"/>
      <c r="S742" s="506"/>
      <c r="T742" s="506"/>
      <c r="U742" s="506"/>
      <c r="V742" s="506"/>
      <c r="W742" s="506"/>
      <c r="X742" s="506"/>
      <c r="Y742" s="506"/>
    </row>
    <row r="743" spans="1:25" s="1124" customFormat="1" ht="13.5" customHeight="1" x14ac:dyDescent="0.25">
      <c r="A743" s="1422"/>
      <c r="B743" s="1435"/>
      <c r="C743" s="1435"/>
      <c r="D743" s="1435"/>
      <c r="E743" s="1423"/>
      <c r="F743" s="509"/>
      <c r="G743" s="510"/>
      <c r="H743" s="506"/>
      <c r="I743" s="506"/>
      <c r="J743" s="506"/>
      <c r="K743" s="506"/>
      <c r="L743" s="506"/>
      <c r="M743" s="506"/>
      <c r="N743" s="506"/>
      <c r="O743" s="506"/>
      <c r="P743" s="506"/>
      <c r="Q743" s="506"/>
      <c r="R743" s="506"/>
      <c r="S743" s="506"/>
      <c r="T743" s="506"/>
      <c r="U743" s="506"/>
      <c r="V743" s="506"/>
      <c r="W743" s="506"/>
      <c r="X743" s="506"/>
      <c r="Y743" s="506"/>
    </row>
    <row r="744" spans="1:25" s="1124" customFormat="1" ht="13.5" customHeight="1" x14ac:dyDescent="0.25">
      <c r="A744" s="1422"/>
      <c r="B744" s="1435"/>
      <c r="C744" s="1435"/>
      <c r="D744" s="1435"/>
      <c r="E744" s="1423"/>
      <c r="F744" s="509"/>
      <c r="G744" s="510"/>
      <c r="H744" s="506"/>
      <c r="I744" s="506"/>
      <c r="J744" s="506"/>
      <c r="K744" s="506"/>
      <c r="L744" s="506"/>
      <c r="M744" s="506"/>
      <c r="N744" s="506"/>
      <c r="O744" s="506"/>
      <c r="P744" s="506"/>
      <c r="Q744" s="506"/>
      <c r="R744" s="506"/>
      <c r="S744" s="506"/>
      <c r="T744" s="506"/>
      <c r="U744" s="506"/>
      <c r="V744" s="506"/>
      <c r="W744" s="506"/>
      <c r="X744" s="506"/>
      <c r="Y744" s="506"/>
    </row>
    <row r="745" spans="1:25" ht="13.5" customHeight="1" x14ac:dyDescent="0.25">
      <c r="A745" s="1422"/>
      <c r="B745" s="1435"/>
      <c r="C745" s="1435"/>
      <c r="D745" s="1435"/>
      <c r="E745" s="1423"/>
      <c r="F745" s="509"/>
      <c r="G745" s="510"/>
      <c r="H745" s="506"/>
      <c r="I745" s="506"/>
      <c r="J745" s="506"/>
      <c r="K745" s="506"/>
      <c r="L745" s="506"/>
      <c r="M745" s="506"/>
      <c r="N745" s="506"/>
      <c r="O745" s="506"/>
      <c r="P745" s="506"/>
      <c r="Q745" s="506"/>
      <c r="R745" s="506"/>
      <c r="S745" s="506"/>
      <c r="T745" s="506"/>
      <c r="U745" s="506"/>
      <c r="V745" s="506"/>
      <c r="W745" s="506"/>
      <c r="X745" s="506"/>
      <c r="Y745" s="506"/>
    </row>
    <row r="746" spans="1:25" ht="13.5" customHeight="1" x14ac:dyDescent="0.25">
      <c r="A746" s="522" t="s">
        <v>487</v>
      </c>
      <c r="B746" s="506"/>
      <c r="C746" s="507"/>
      <c r="D746" s="507"/>
      <c r="E746" s="507"/>
      <c r="F746" s="509"/>
      <c r="G746" s="510"/>
      <c r="H746" s="506"/>
      <c r="I746" s="506"/>
      <c r="J746" s="506"/>
      <c r="K746" s="506"/>
      <c r="L746" s="506"/>
      <c r="M746" s="506"/>
      <c r="N746" s="506"/>
      <c r="O746" s="506"/>
      <c r="P746" s="506"/>
      <c r="Q746" s="506"/>
      <c r="R746" s="506"/>
      <c r="S746" s="506"/>
      <c r="T746" s="506"/>
      <c r="U746" s="506"/>
      <c r="V746" s="506"/>
      <c r="W746" s="506"/>
      <c r="X746" s="506"/>
      <c r="Y746" s="506"/>
    </row>
    <row r="747" spans="1:25" ht="13.5" customHeight="1" x14ac:dyDescent="0.25">
      <c r="A747" s="522" t="s">
        <v>511</v>
      </c>
      <c r="B747" s="522"/>
      <c r="C747" s="507"/>
      <c r="D747" s="508"/>
      <c r="E747" s="507"/>
      <c r="F747" s="509"/>
      <c r="G747" s="510"/>
      <c r="H747" s="506"/>
      <c r="I747" s="506"/>
      <c r="J747" s="506"/>
      <c r="K747" s="506"/>
      <c r="L747" s="506"/>
      <c r="M747" s="506"/>
      <c r="N747" s="506"/>
      <c r="O747" s="506"/>
      <c r="P747" s="506"/>
      <c r="Q747" s="506"/>
      <c r="R747" s="506"/>
      <c r="S747" s="506"/>
      <c r="T747" s="506"/>
      <c r="U747" s="506"/>
      <c r="V747" s="506"/>
      <c r="W747" s="506"/>
      <c r="X747" s="506"/>
      <c r="Y747" s="506"/>
    </row>
    <row r="748" spans="1:25" ht="13.5" customHeight="1" x14ac:dyDescent="0.25">
      <c r="A748" s="522" t="s">
        <v>507</v>
      </c>
      <c r="B748" s="522"/>
      <c r="C748" s="507"/>
      <c r="D748" s="508"/>
      <c r="E748" s="507"/>
      <c r="F748" s="509"/>
      <c r="G748" s="510"/>
      <c r="H748" s="506"/>
      <c r="I748" s="506"/>
      <c r="J748" s="506"/>
      <c r="K748" s="506"/>
      <c r="L748" s="506"/>
      <c r="M748" s="506"/>
      <c r="N748" s="506"/>
      <c r="O748" s="506"/>
      <c r="P748" s="506"/>
      <c r="Q748" s="506"/>
      <c r="R748" s="506"/>
      <c r="S748" s="506"/>
      <c r="T748" s="506"/>
      <c r="U748" s="506"/>
      <c r="V748" s="506"/>
      <c r="W748" s="506"/>
      <c r="X748" s="506"/>
      <c r="Y748" s="506"/>
    </row>
    <row r="749" spans="1:25" ht="13.5" customHeight="1" thickBot="1" x14ac:dyDescent="0.3">
      <c r="A749" s="522" t="s">
        <v>311</v>
      </c>
      <c r="B749" s="522"/>
      <c r="C749" s="507"/>
      <c r="D749" s="508"/>
      <c r="E749" s="507"/>
      <c r="F749" s="509"/>
      <c r="G749" s="510"/>
      <c r="H749" s="506"/>
      <c r="I749" s="506"/>
      <c r="J749" s="506"/>
      <c r="K749" s="506"/>
      <c r="L749" s="506"/>
      <c r="M749" s="506"/>
      <c r="N749" s="506"/>
      <c r="O749" s="506"/>
      <c r="P749" s="506"/>
      <c r="Q749" s="506"/>
      <c r="R749" s="506"/>
      <c r="S749" s="506"/>
      <c r="T749" s="506"/>
      <c r="U749" s="506"/>
      <c r="V749" s="506"/>
      <c r="W749" s="506"/>
      <c r="X749" s="506"/>
      <c r="Y749" s="506"/>
    </row>
    <row r="750" spans="1:25" ht="13.5" customHeight="1" thickBot="1" x14ac:dyDescent="0.3">
      <c r="A750" s="580" t="s">
        <v>5</v>
      </c>
      <c r="B750" s="581"/>
      <c r="C750" s="582"/>
      <c r="D750" s="662"/>
      <c r="E750" s="583">
        <f>C752+C770+C787+C781+D803+D838+D878+D909+D951+D983+D1025+D1061</f>
        <v>9461580</v>
      </c>
      <c r="F750" s="509"/>
      <c r="G750" s="510"/>
      <c r="H750" s="506"/>
      <c r="I750" s="506"/>
      <c r="J750" s="506"/>
      <c r="K750" s="506"/>
      <c r="L750" s="506"/>
      <c r="M750" s="506"/>
      <c r="N750" s="506"/>
      <c r="O750" s="506"/>
      <c r="P750" s="506"/>
      <c r="Q750" s="506"/>
      <c r="R750" s="506"/>
      <c r="S750" s="506"/>
      <c r="T750" s="506"/>
      <c r="U750" s="506"/>
      <c r="V750" s="506"/>
      <c r="W750" s="506"/>
      <c r="X750" s="506"/>
      <c r="Y750" s="506"/>
    </row>
    <row r="751" spans="1:25" ht="13.5" customHeight="1" thickBot="1" x14ac:dyDescent="0.3">
      <c r="A751" s="499"/>
      <c r="B751" s="499"/>
      <c r="C751" s="531"/>
      <c r="D751" s="531"/>
      <c r="E751" s="507"/>
      <c r="F751" s="509"/>
      <c r="G751" s="510"/>
      <c r="H751" s="506"/>
      <c r="I751" s="506"/>
      <c r="J751" s="506"/>
      <c r="K751" s="506"/>
      <c r="L751" s="506"/>
      <c r="M751" s="506"/>
      <c r="N751" s="506"/>
      <c r="O751" s="506"/>
      <c r="P751" s="506"/>
      <c r="Q751" s="506"/>
      <c r="R751" s="506"/>
      <c r="S751" s="506"/>
      <c r="T751" s="506"/>
      <c r="U751" s="506"/>
      <c r="V751" s="506"/>
      <c r="W751" s="506"/>
      <c r="X751" s="506"/>
      <c r="Y751" s="506"/>
    </row>
    <row r="752" spans="1:25" ht="13.5" customHeight="1" thickBot="1" x14ac:dyDescent="0.3">
      <c r="A752" s="1427" t="s">
        <v>49</v>
      </c>
      <c r="B752" s="1416"/>
      <c r="C752" s="534">
        <f>C753+C758+C760+C766+C762+C755</f>
        <v>391480</v>
      </c>
      <c r="D752" s="514"/>
      <c r="E752" s="507"/>
      <c r="F752" s="509"/>
      <c r="G752" s="510"/>
      <c r="H752" s="506"/>
      <c r="I752" s="506"/>
      <c r="J752" s="506"/>
      <c r="K752" s="506"/>
      <c r="L752" s="506"/>
      <c r="M752" s="506"/>
      <c r="N752" s="506"/>
      <c r="O752" s="506"/>
      <c r="P752" s="506"/>
      <c r="Q752" s="506"/>
      <c r="R752" s="506"/>
      <c r="S752" s="506"/>
      <c r="T752" s="506"/>
      <c r="U752" s="506"/>
      <c r="V752" s="506"/>
      <c r="W752" s="506"/>
      <c r="X752" s="506"/>
      <c r="Y752" s="506"/>
    </row>
    <row r="753" spans="1:25" ht="13.5" customHeight="1" x14ac:dyDescent="0.25">
      <c r="A753" s="499" t="s">
        <v>50</v>
      </c>
      <c r="B753" s="530" t="s">
        <v>51</v>
      </c>
      <c r="C753" s="536">
        <f>SUM(C754)</f>
        <v>80000</v>
      </c>
      <c r="D753" s="547"/>
      <c r="E753" s="507"/>
      <c r="F753" s="509"/>
      <c r="G753" s="510"/>
      <c r="H753" s="506"/>
      <c r="I753" s="506"/>
      <c r="J753" s="506"/>
      <c r="K753" s="506"/>
      <c r="L753" s="506"/>
      <c r="M753" s="506"/>
      <c r="N753" s="506"/>
      <c r="O753" s="506"/>
      <c r="P753" s="506"/>
      <c r="Q753" s="506"/>
      <c r="R753" s="506"/>
      <c r="S753" s="506"/>
      <c r="T753" s="506"/>
      <c r="U753" s="506"/>
      <c r="V753" s="506"/>
      <c r="W753" s="506"/>
      <c r="X753" s="506"/>
      <c r="Y753" s="506"/>
    </row>
    <row r="754" spans="1:25" ht="13.5" customHeight="1" x14ac:dyDescent="0.25">
      <c r="A754" s="506" t="s">
        <v>52</v>
      </c>
      <c r="B754" s="506" t="s">
        <v>53</v>
      </c>
      <c r="C754" s="507">
        <v>80000</v>
      </c>
      <c r="D754" s="514"/>
      <c r="E754" s="507"/>
      <c r="F754" s="509"/>
      <c r="G754" s="510"/>
      <c r="H754" s="506"/>
      <c r="I754" s="506"/>
      <c r="J754" s="506"/>
      <c r="K754" s="506"/>
      <c r="L754" s="506"/>
      <c r="M754" s="506"/>
      <c r="N754" s="506"/>
      <c r="O754" s="506"/>
      <c r="P754" s="506"/>
      <c r="Q754" s="506"/>
      <c r="R754" s="506"/>
      <c r="S754" s="506"/>
      <c r="T754" s="506"/>
      <c r="U754" s="506"/>
      <c r="V754" s="506"/>
      <c r="W754" s="506"/>
      <c r="X754" s="506"/>
      <c r="Y754" s="506"/>
    </row>
    <row r="755" spans="1:25" ht="13.5" customHeight="1" x14ac:dyDescent="0.25">
      <c r="A755" s="499" t="s">
        <v>150</v>
      </c>
      <c r="B755" s="499" t="s">
        <v>230</v>
      </c>
      <c r="C755" s="531">
        <f>SUM(C756:C757)</f>
        <v>100000</v>
      </c>
      <c r="D755" s="533"/>
      <c r="E755" s="507"/>
      <c r="F755" s="509"/>
      <c r="G755" s="510"/>
      <c r="H755" s="506"/>
      <c r="I755" s="506"/>
      <c r="J755" s="506"/>
      <c r="K755" s="506"/>
      <c r="L755" s="506"/>
      <c r="M755" s="506"/>
      <c r="N755" s="506"/>
      <c r="O755" s="506"/>
      <c r="P755" s="506"/>
      <c r="Q755" s="506"/>
      <c r="R755" s="506"/>
      <c r="S755" s="506"/>
      <c r="T755" s="506"/>
      <c r="U755" s="506"/>
      <c r="V755" s="506"/>
      <c r="W755" s="506"/>
      <c r="X755" s="506"/>
      <c r="Y755" s="506"/>
    </row>
    <row r="756" spans="1:25" ht="13.5" customHeight="1" x14ac:dyDescent="0.25">
      <c r="A756" s="506" t="s">
        <v>172</v>
      </c>
      <c r="B756" s="506" t="s">
        <v>231</v>
      </c>
      <c r="C756" s="507">
        <v>40000</v>
      </c>
      <c r="D756" s="627"/>
      <c r="E756" s="507"/>
      <c r="F756" s="509"/>
      <c r="G756" s="510"/>
      <c r="H756" s="506"/>
      <c r="I756" s="506"/>
      <c r="J756" s="506"/>
      <c r="K756" s="506"/>
      <c r="L756" s="506"/>
      <c r="M756" s="506"/>
      <c r="N756" s="506"/>
      <c r="O756" s="506"/>
      <c r="P756" s="506"/>
      <c r="Q756" s="506"/>
      <c r="R756" s="506"/>
      <c r="S756" s="506"/>
      <c r="T756" s="506"/>
      <c r="U756" s="506"/>
      <c r="V756" s="506"/>
      <c r="W756" s="506"/>
      <c r="X756" s="506"/>
      <c r="Y756" s="506"/>
    </row>
    <row r="757" spans="1:25" ht="13.5" customHeight="1" x14ac:dyDescent="0.25">
      <c r="A757" s="506" t="s">
        <v>152</v>
      </c>
      <c r="B757" s="542" t="s">
        <v>153</v>
      </c>
      <c r="C757" s="507">
        <v>60000</v>
      </c>
      <c r="D757" s="506"/>
      <c r="E757" s="507"/>
      <c r="F757" s="509"/>
      <c r="G757" s="510"/>
      <c r="H757" s="506"/>
      <c r="I757" s="506"/>
      <c r="J757" s="506"/>
      <c r="K757" s="506"/>
      <c r="L757" s="506"/>
      <c r="M757" s="506"/>
      <c r="N757" s="506"/>
      <c r="O757" s="506"/>
      <c r="P757" s="506"/>
      <c r="Q757" s="506"/>
      <c r="R757" s="506"/>
      <c r="S757" s="506"/>
      <c r="T757" s="506"/>
      <c r="U757" s="506"/>
      <c r="V757" s="506"/>
      <c r="W757" s="506"/>
      <c r="X757" s="506"/>
      <c r="Y757" s="506"/>
    </row>
    <row r="758" spans="1:25" ht="13.5" customHeight="1" x14ac:dyDescent="0.25">
      <c r="A758" s="499" t="s">
        <v>54</v>
      </c>
      <c r="B758" s="499" t="s">
        <v>55</v>
      </c>
      <c r="C758" s="531">
        <f>SUM(C759)</f>
        <v>80000</v>
      </c>
      <c r="D758" s="514"/>
      <c r="E758" s="507"/>
      <c r="F758" s="509"/>
      <c r="G758" s="510"/>
      <c r="H758" s="506"/>
      <c r="I758" s="506"/>
      <c r="J758" s="506"/>
      <c r="K758" s="506"/>
      <c r="L758" s="506"/>
      <c r="M758" s="506"/>
      <c r="N758" s="506"/>
      <c r="O758" s="506"/>
      <c r="P758" s="506"/>
      <c r="Q758" s="506"/>
      <c r="R758" s="506"/>
      <c r="S758" s="506"/>
      <c r="T758" s="506"/>
      <c r="U758" s="506"/>
      <c r="V758" s="506"/>
      <c r="W758" s="506"/>
      <c r="X758" s="506"/>
      <c r="Y758" s="506"/>
    </row>
    <row r="759" spans="1:25" ht="13.5" customHeight="1" x14ac:dyDescent="0.25">
      <c r="A759" s="506" t="s">
        <v>56</v>
      </c>
      <c r="B759" s="506" t="s">
        <v>57</v>
      </c>
      <c r="C759" s="507">
        <v>80000</v>
      </c>
      <c r="D759" s="530"/>
      <c r="E759" s="507"/>
      <c r="F759" s="509"/>
      <c r="G759" s="510"/>
      <c r="H759" s="506"/>
      <c r="I759" s="506"/>
      <c r="J759" s="506"/>
      <c r="K759" s="506"/>
      <c r="L759" s="506"/>
      <c r="M759" s="506"/>
      <c r="N759" s="506"/>
      <c r="O759" s="506"/>
      <c r="P759" s="506"/>
      <c r="Q759" s="506"/>
      <c r="R759" s="506"/>
      <c r="S759" s="506"/>
      <c r="T759" s="506"/>
      <c r="U759" s="506"/>
      <c r="V759" s="506"/>
      <c r="W759" s="506"/>
      <c r="X759" s="506"/>
      <c r="Y759" s="506"/>
    </row>
    <row r="760" spans="1:25" ht="13.5" customHeight="1" x14ac:dyDescent="0.25">
      <c r="A760" s="499" t="s">
        <v>58</v>
      </c>
      <c r="B760" s="499" t="s">
        <v>59</v>
      </c>
      <c r="C760" s="531">
        <f>SUM(C761)</f>
        <v>23260</v>
      </c>
      <c r="D760" s="530"/>
      <c r="E760" s="507"/>
      <c r="F760" s="509"/>
      <c r="G760" s="510"/>
      <c r="H760" s="506"/>
      <c r="I760" s="506"/>
      <c r="J760" s="506"/>
      <c r="K760" s="506"/>
      <c r="L760" s="506"/>
      <c r="M760" s="506"/>
      <c r="N760" s="506"/>
      <c r="O760" s="506"/>
      <c r="P760" s="506"/>
      <c r="Q760" s="506"/>
      <c r="R760" s="506"/>
      <c r="S760" s="506"/>
      <c r="T760" s="506"/>
      <c r="U760" s="506"/>
      <c r="V760" s="506"/>
      <c r="W760" s="506"/>
      <c r="X760" s="506"/>
      <c r="Y760" s="506"/>
    </row>
    <row r="761" spans="1:25" ht="13.5" customHeight="1" x14ac:dyDescent="0.25">
      <c r="A761" s="506" t="s">
        <v>60</v>
      </c>
      <c r="B761" s="507" t="s">
        <v>61</v>
      </c>
      <c r="C761" s="507">
        <v>23260</v>
      </c>
      <c r="D761" s="514"/>
      <c r="E761" s="507"/>
      <c r="F761" s="509"/>
      <c r="G761" s="510"/>
      <c r="H761" s="506"/>
      <c r="I761" s="506"/>
      <c r="J761" s="506"/>
      <c r="K761" s="506"/>
      <c r="L761" s="506"/>
      <c r="M761" s="506"/>
      <c r="N761" s="506"/>
      <c r="O761" s="506"/>
      <c r="P761" s="506"/>
      <c r="Q761" s="506"/>
      <c r="R761" s="506"/>
      <c r="S761" s="506"/>
      <c r="T761" s="506"/>
      <c r="U761" s="506"/>
      <c r="V761" s="506"/>
      <c r="W761" s="506"/>
      <c r="X761" s="506"/>
      <c r="Y761" s="506"/>
    </row>
    <row r="762" spans="1:25" ht="13.5" customHeight="1" x14ac:dyDescent="0.25">
      <c r="A762" s="499" t="s">
        <v>66</v>
      </c>
      <c r="B762" s="541" t="s">
        <v>67</v>
      </c>
      <c r="C762" s="531">
        <f>SUM(C763:C765)</f>
        <v>38220</v>
      </c>
      <c r="D762" s="514"/>
      <c r="E762" s="507"/>
      <c r="F762" s="509"/>
      <c r="G762" s="510"/>
      <c r="H762" s="506"/>
      <c r="I762" s="506"/>
      <c r="J762" s="506"/>
      <c r="K762" s="506"/>
      <c r="L762" s="506"/>
      <c r="M762" s="506"/>
      <c r="N762" s="506"/>
      <c r="O762" s="506"/>
      <c r="P762" s="506"/>
      <c r="Q762" s="506"/>
      <c r="R762" s="506"/>
      <c r="S762" s="506"/>
      <c r="T762" s="506"/>
      <c r="U762" s="506"/>
      <c r="V762" s="506"/>
      <c r="W762" s="506"/>
      <c r="X762" s="506"/>
      <c r="Y762" s="506"/>
    </row>
    <row r="763" spans="1:25" ht="13.5" customHeight="1" x14ac:dyDescent="0.25">
      <c r="A763" s="506" t="s">
        <v>68</v>
      </c>
      <c r="B763" s="542" t="s">
        <v>69</v>
      </c>
      <c r="C763" s="507">
        <v>7000</v>
      </c>
      <c r="D763" s="514"/>
      <c r="E763" s="507"/>
      <c r="F763" s="509"/>
      <c r="G763" s="510"/>
      <c r="H763" s="506"/>
      <c r="I763" s="506"/>
      <c r="J763" s="506"/>
      <c r="K763" s="506"/>
      <c r="L763" s="506"/>
      <c r="M763" s="506"/>
      <c r="N763" s="506"/>
      <c r="O763" s="506"/>
      <c r="P763" s="506"/>
      <c r="Q763" s="506"/>
      <c r="R763" s="506"/>
      <c r="S763" s="506"/>
      <c r="T763" s="506"/>
      <c r="U763" s="506"/>
      <c r="V763" s="506"/>
      <c r="W763" s="506"/>
      <c r="X763" s="506"/>
      <c r="Y763" s="506"/>
    </row>
    <row r="764" spans="1:25" ht="13.5" customHeight="1" x14ac:dyDescent="0.25">
      <c r="A764" s="506" t="s">
        <v>70</v>
      </c>
      <c r="B764" s="542" t="s">
        <v>71</v>
      </c>
      <c r="C764" s="507">
        <v>9720</v>
      </c>
      <c r="D764" s="514"/>
      <c r="E764" s="507"/>
      <c r="F764" s="509"/>
      <c r="G764" s="510"/>
      <c r="H764" s="506"/>
      <c r="I764" s="506"/>
      <c r="J764" s="506"/>
      <c r="K764" s="506"/>
      <c r="L764" s="506"/>
      <c r="M764" s="506"/>
      <c r="N764" s="506"/>
      <c r="O764" s="506"/>
      <c r="P764" s="506"/>
      <c r="Q764" s="506"/>
      <c r="R764" s="506"/>
      <c r="S764" s="506"/>
      <c r="T764" s="506"/>
      <c r="U764" s="506"/>
      <c r="V764" s="506"/>
      <c r="W764" s="506"/>
      <c r="X764" s="506"/>
      <c r="Y764" s="506"/>
    </row>
    <row r="765" spans="1:25" ht="13.5" customHeight="1" x14ac:dyDescent="0.25">
      <c r="A765" s="506" t="s">
        <v>72</v>
      </c>
      <c r="B765" s="507" t="s">
        <v>73</v>
      </c>
      <c r="C765" s="507">
        <v>21500</v>
      </c>
      <c r="D765" s="508"/>
      <c r="E765" s="507"/>
      <c r="F765" s="509"/>
      <c r="G765" s="510"/>
      <c r="H765" s="506"/>
      <c r="I765" s="506"/>
      <c r="J765" s="506"/>
      <c r="K765" s="506"/>
      <c r="L765" s="506"/>
      <c r="M765" s="506"/>
      <c r="N765" s="506"/>
      <c r="O765" s="506"/>
      <c r="P765" s="506"/>
      <c r="Q765" s="506"/>
      <c r="R765" s="506"/>
      <c r="S765" s="506"/>
      <c r="T765" s="506"/>
      <c r="U765" s="506"/>
      <c r="V765" s="506"/>
      <c r="W765" s="506"/>
      <c r="X765" s="506"/>
      <c r="Y765" s="506"/>
    </row>
    <row r="766" spans="1:25" ht="13.5" customHeight="1" x14ac:dyDescent="0.25">
      <c r="A766" s="499" t="s">
        <v>84</v>
      </c>
      <c r="B766" s="531" t="s">
        <v>85</v>
      </c>
      <c r="C766" s="531">
        <f>SUM(C767:C768)</f>
        <v>70000</v>
      </c>
      <c r="D766" s="514"/>
      <c r="E766" s="507"/>
      <c r="F766" s="509"/>
      <c r="G766" s="510"/>
      <c r="H766" s="506"/>
      <c r="I766" s="506"/>
      <c r="J766" s="506"/>
      <c r="K766" s="506"/>
      <c r="L766" s="506"/>
      <c r="M766" s="506"/>
      <c r="N766" s="506"/>
      <c r="O766" s="506"/>
      <c r="P766" s="506"/>
      <c r="Q766" s="506"/>
      <c r="R766" s="506"/>
      <c r="S766" s="506"/>
      <c r="T766" s="506"/>
      <c r="U766" s="506"/>
      <c r="V766" s="506"/>
      <c r="W766" s="506"/>
      <c r="X766" s="506"/>
      <c r="Y766" s="506"/>
    </row>
    <row r="767" spans="1:25" ht="13.5" customHeight="1" x14ac:dyDescent="0.25">
      <c r="A767" s="506" t="s">
        <v>86</v>
      </c>
      <c r="B767" s="507" t="s">
        <v>87</v>
      </c>
      <c r="C767" s="507">
        <v>40000</v>
      </c>
      <c r="D767" s="540"/>
      <c r="E767" s="507"/>
      <c r="F767" s="509"/>
      <c r="G767" s="510"/>
      <c r="H767" s="506"/>
      <c r="I767" s="506"/>
      <c r="J767" s="506"/>
      <c r="K767" s="506"/>
      <c r="L767" s="506"/>
      <c r="M767" s="506"/>
      <c r="N767" s="506"/>
      <c r="O767" s="506"/>
      <c r="P767" s="506"/>
      <c r="Q767" s="506"/>
      <c r="R767" s="506"/>
      <c r="S767" s="506"/>
      <c r="T767" s="506"/>
      <c r="U767" s="506"/>
      <c r="V767" s="506"/>
      <c r="W767" s="506"/>
      <c r="X767" s="506"/>
      <c r="Y767" s="506"/>
    </row>
    <row r="768" spans="1:25" ht="13.5" customHeight="1" x14ac:dyDescent="0.25">
      <c r="A768" s="506" t="s">
        <v>90</v>
      </c>
      <c r="B768" s="507" t="s">
        <v>85</v>
      </c>
      <c r="C768" s="507">
        <v>30000</v>
      </c>
      <c r="D768" s="514"/>
      <c r="E768" s="507"/>
      <c r="F768" s="509"/>
      <c r="G768" s="510"/>
      <c r="H768" s="506"/>
      <c r="I768" s="506"/>
      <c r="J768" s="506"/>
      <c r="K768" s="506"/>
      <c r="L768" s="506"/>
      <c r="M768" s="506"/>
      <c r="N768" s="506"/>
      <c r="O768" s="506"/>
      <c r="P768" s="506"/>
      <c r="Q768" s="506"/>
      <c r="R768" s="506"/>
      <c r="S768" s="506"/>
      <c r="T768" s="506"/>
      <c r="U768" s="506"/>
      <c r="V768" s="506"/>
      <c r="W768" s="506"/>
      <c r="X768" s="506"/>
      <c r="Y768" s="506"/>
    </row>
    <row r="769" spans="1:25" ht="13.5" customHeight="1" thickBot="1" x14ac:dyDescent="0.3">
      <c r="A769" s="506"/>
      <c r="B769" s="507"/>
      <c r="C769" s="507"/>
      <c r="D769" s="514"/>
      <c r="E769" s="507"/>
      <c r="F769" s="509"/>
      <c r="G769" s="510"/>
      <c r="H769" s="506"/>
      <c r="I769" s="506"/>
      <c r="J769" s="506"/>
      <c r="K769" s="506"/>
      <c r="L769" s="506"/>
      <c r="M769" s="506"/>
      <c r="N769" s="506"/>
      <c r="O769" s="506"/>
      <c r="P769" s="506"/>
      <c r="Q769" s="506"/>
      <c r="R769" s="506"/>
      <c r="S769" s="506"/>
      <c r="T769" s="506"/>
      <c r="U769" s="506"/>
      <c r="V769" s="506"/>
      <c r="W769" s="506"/>
      <c r="X769" s="506"/>
      <c r="Y769" s="506"/>
    </row>
    <row r="770" spans="1:25" ht="13.5" customHeight="1" thickBot="1" x14ac:dyDescent="0.3">
      <c r="A770" s="1428" t="s">
        <v>93</v>
      </c>
      <c r="B770" s="1416"/>
      <c r="C770" s="546">
        <f>C771+C776+C773</f>
        <v>910000</v>
      </c>
      <c r="D770" s="514"/>
      <c r="E770" s="507"/>
      <c r="F770" s="509"/>
      <c r="G770" s="510"/>
      <c r="H770" s="506"/>
      <c r="I770" s="506"/>
      <c r="J770" s="506"/>
      <c r="K770" s="506"/>
      <c r="L770" s="506"/>
      <c r="M770" s="506"/>
      <c r="N770" s="506"/>
      <c r="O770" s="506"/>
      <c r="P770" s="506"/>
      <c r="Q770" s="506"/>
      <c r="R770" s="506"/>
      <c r="S770" s="506"/>
      <c r="T770" s="506"/>
      <c r="U770" s="506"/>
      <c r="V770" s="506"/>
      <c r="W770" s="506"/>
      <c r="X770" s="506"/>
      <c r="Y770" s="506"/>
    </row>
    <row r="771" spans="1:25" ht="13.5" customHeight="1" x14ac:dyDescent="0.25">
      <c r="A771" s="499" t="s">
        <v>94</v>
      </c>
      <c r="B771" s="530" t="s">
        <v>95</v>
      </c>
      <c r="C771" s="536">
        <f>SUM(C772)</f>
        <v>240000</v>
      </c>
      <c r="D771" s="547"/>
      <c r="E771" s="507"/>
      <c r="F771" s="509"/>
      <c r="G771" s="510"/>
      <c r="H771" s="506"/>
      <c r="I771" s="506"/>
      <c r="J771" s="506"/>
      <c r="K771" s="506"/>
      <c r="L771" s="506"/>
      <c r="M771" s="506"/>
      <c r="N771" s="506"/>
      <c r="O771" s="506"/>
      <c r="P771" s="506"/>
      <c r="Q771" s="506"/>
      <c r="R771" s="506"/>
      <c r="S771" s="506"/>
      <c r="T771" s="506"/>
      <c r="U771" s="506"/>
      <c r="V771" s="506"/>
      <c r="W771" s="506"/>
      <c r="X771" s="506"/>
      <c r="Y771" s="506"/>
    </row>
    <row r="772" spans="1:25" ht="13.5" customHeight="1" x14ac:dyDescent="0.25">
      <c r="A772" s="506" t="s">
        <v>98</v>
      </c>
      <c r="B772" s="507" t="s">
        <v>99</v>
      </c>
      <c r="C772" s="507">
        <v>240000</v>
      </c>
      <c r="D772" s="514"/>
      <c r="E772" s="507"/>
      <c r="F772" s="509"/>
      <c r="G772" s="510"/>
      <c r="H772" s="506"/>
      <c r="I772" s="506"/>
      <c r="J772" s="506"/>
      <c r="K772" s="506"/>
      <c r="L772" s="506"/>
      <c r="M772" s="506"/>
      <c r="N772" s="506"/>
      <c r="O772" s="506"/>
      <c r="P772" s="506"/>
      <c r="Q772" s="506"/>
      <c r="R772" s="506"/>
      <c r="S772" s="506"/>
      <c r="T772" s="506"/>
      <c r="U772" s="506"/>
      <c r="V772" s="506"/>
      <c r="W772" s="506"/>
      <c r="X772" s="506"/>
      <c r="Y772" s="506"/>
    </row>
    <row r="773" spans="1:25" ht="13.5" customHeight="1" x14ac:dyDescent="0.25">
      <c r="A773" s="499" t="s">
        <v>106</v>
      </c>
      <c r="B773" s="531" t="s">
        <v>107</v>
      </c>
      <c r="C773" s="531">
        <f>SUM(C774:C775)</f>
        <v>280000</v>
      </c>
      <c r="D773" s="540"/>
      <c r="E773" s="507"/>
      <c r="F773" s="509"/>
      <c r="G773" s="510"/>
      <c r="H773" s="506"/>
      <c r="I773" s="506"/>
      <c r="J773" s="506"/>
      <c r="K773" s="506"/>
      <c r="L773" s="506"/>
      <c r="M773" s="506"/>
      <c r="N773" s="506"/>
      <c r="O773" s="506"/>
      <c r="P773" s="506"/>
      <c r="Q773" s="506"/>
      <c r="R773" s="506"/>
      <c r="S773" s="506"/>
      <c r="T773" s="506"/>
      <c r="U773" s="506"/>
      <c r="V773" s="506"/>
      <c r="W773" s="506"/>
      <c r="X773" s="506"/>
      <c r="Y773" s="506"/>
    </row>
    <row r="774" spans="1:25" ht="13.5" customHeight="1" x14ac:dyDescent="0.25">
      <c r="A774" s="506" t="s">
        <v>108</v>
      </c>
      <c r="B774" s="542" t="s">
        <v>109</v>
      </c>
      <c r="C774" s="507">
        <v>40000</v>
      </c>
      <c r="D774" s="540"/>
      <c r="E774" s="507"/>
      <c r="F774" s="509"/>
      <c r="G774" s="510"/>
      <c r="H774" s="506"/>
      <c r="I774" s="506"/>
      <c r="J774" s="506"/>
      <c r="K774" s="506"/>
      <c r="L774" s="506"/>
      <c r="M774" s="506"/>
      <c r="N774" s="506"/>
      <c r="O774" s="506"/>
      <c r="P774" s="506"/>
      <c r="Q774" s="506"/>
      <c r="R774" s="506"/>
      <c r="S774" s="506"/>
      <c r="T774" s="506"/>
      <c r="U774" s="506"/>
      <c r="V774" s="506"/>
      <c r="W774" s="506"/>
      <c r="X774" s="506"/>
      <c r="Y774" s="506"/>
    </row>
    <row r="775" spans="1:25" ht="13.5" customHeight="1" x14ac:dyDescent="0.25">
      <c r="A775" s="506" t="s">
        <v>238</v>
      </c>
      <c r="B775" s="507" t="s">
        <v>111</v>
      </c>
      <c r="C775" s="507">
        <v>240000</v>
      </c>
      <c r="D775" s="506"/>
      <c r="E775" s="507"/>
      <c r="F775" s="509"/>
      <c r="G775" s="510"/>
      <c r="H775" s="506"/>
      <c r="I775" s="506"/>
      <c r="J775" s="506"/>
      <c r="K775" s="506"/>
      <c r="L775" s="506"/>
      <c r="M775" s="506"/>
      <c r="N775" s="506"/>
      <c r="O775" s="506"/>
      <c r="P775" s="506"/>
      <c r="Q775" s="506"/>
      <c r="R775" s="506"/>
      <c r="S775" s="506"/>
      <c r="T775" s="506"/>
      <c r="U775" s="506"/>
      <c r="V775" s="506"/>
      <c r="W775" s="506"/>
      <c r="X775" s="506"/>
      <c r="Y775" s="506"/>
    </row>
    <row r="776" spans="1:25" ht="13.5" customHeight="1" x14ac:dyDescent="0.25">
      <c r="A776" s="499" t="s">
        <v>119</v>
      </c>
      <c r="B776" s="531" t="s">
        <v>122</v>
      </c>
      <c r="C776" s="531">
        <f>SUM(C777:C779)</f>
        <v>390000</v>
      </c>
      <c r="D776" s="514"/>
      <c r="E776" s="507"/>
      <c r="F776" s="509"/>
      <c r="G776" s="510"/>
      <c r="H776" s="506"/>
      <c r="I776" s="506"/>
      <c r="J776" s="506"/>
      <c r="K776" s="506"/>
      <c r="L776" s="506"/>
      <c r="M776" s="506"/>
      <c r="N776" s="506"/>
      <c r="O776" s="506"/>
      <c r="P776" s="506"/>
      <c r="Q776" s="506"/>
      <c r="R776" s="506"/>
      <c r="S776" s="506"/>
      <c r="T776" s="506"/>
      <c r="U776" s="506"/>
      <c r="V776" s="506"/>
      <c r="W776" s="506"/>
      <c r="X776" s="506"/>
      <c r="Y776" s="506"/>
    </row>
    <row r="777" spans="1:25" ht="13.5" customHeight="1" x14ac:dyDescent="0.25">
      <c r="A777" s="506" t="s">
        <v>521</v>
      </c>
      <c r="B777" s="507" t="s">
        <v>122</v>
      </c>
      <c r="C777" s="507">
        <v>150000</v>
      </c>
      <c r="D777" s="510"/>
      <c r="E777" s="507"/>
      <c r="F777" s="509"/>
      <c r="G777" s="510"/>
      <c r="H777" s="506"/>
      <c r="I777" s="506"/>
      <c r="J777" s="506"/>
      <c r="K777" s="506"/>
      <c r="L777" s="506"/>
      <c r="M777" s="506"/>
      <c r="N777" s="506"/>
      <c r="O777" s="506"/>
      <c r="P777" s="506"/>
      <c r="Q777" s="506"/>
      <c r="R777" s="506"/>
      <c r="S777" s="506"/>
      <c r="T777" s="506"/>
      <c r="U777" s="506"/>
      <c r="V777" s="506"/>
      <c r="W777" s="506"/>
      <c r="X777" s="506"/>
      <c r="Y777" s="506"/>
    </row>
    <row r="778" spans="1:25" ht="13.5" customHeight="1" x14ac:dyDescent="0.25">
      <c r="A778" s="506" t="s">
        <v>123</v>
      </c>
      <c r="B778" s="507" t="s">
        <v>124</v>
      </c>
      <c r="C778" s="507">
        <v>40000</v>
      </c>
      <c r="D778" s="540"/>
      <c r="E778" s="507"/>
      <c r="F778" s="509"/>
      <c r="G778" s="510"/>
      <c r="H778" s="506"/>
      <c r="I778" s="506"/>
      <c r="J778" s="506"/>
      <c r="K778" s="506"/>
      <c r="L778" s="506"/>
      <c r="M778" s="506"/>
      <c r="N778" s="506"/>
      <c r="O778" s="506"/>
      <c r="P778" s="506"/>
      <c r="Q778" s="506"/>
      <c r="R778" s="506"/>
      <c r="S778" s="506"/>
      <c r="T778" s="506"/>
      <c r="U778" s="506"/>
      <c r="V778" s="506"/>
      <c r="W778" s="506"/>
      <c r="X778" s="506"/>
      <c r="Y778" s="506"/>
    </row>
    <row r="779" spans="1:25" ht="13.5" customHeight="1" x14ac:dyDescent="0.25">
      <c r="A779" s="506" t="s">
        <v>127</v>
      </c>
      <c r="B779" s="507" t="s">
        <v>120</v>
      </c>
      <c r="C779" s="507">
        <v>200000</v>
      </c>
      <c r="D779" s="619"/>
      <c r="E779" s="507"/>
      <c r="F779" s="509"/>
      <c r="G779" s="510"/>
      <c r="H779" s="506"/>
      <c r="I779" s="506"/>
      <c r="J779" s="506"/>
      <c r="K779" s="506"/>
      <c r="L779" s="506"/>
      <c r="M779" s="506"/>
      <c r="N779" s="506"/>
      <c r="O779" s="506"/>
      <c r="P779" s="506"/>
      <c r="Q779" s="506"/>
      <c r="R779" s="506"/>
      <c r="S779" s="506"/>
      <c r="T779" s="506"/>
      <c r="U779" s="506"/>
      <c r="V779" s="506"/>
      <c r="W779" s="506"/>
      <c r="X779" s="506"/>
      <c r="Y779" s="506"/>
    </row>
    <row r="780" spans="1:25" ht="13.5" customHeight="1" thickBot="1" x14ac:dyDescent="0.3">
      <c r="A780" s="506"/>
      <c r="B780" s="506"/>
      <c r="C780" s="507"/>
      <c r="D780" s="619"/>
      <c r="E780" s="507"/>
      <c r="F780" s="509"/>
      <c r="G780" s="510"/>
      <c r="H780" s="506"/>
      <c r="I780" s="506"/>
      <c r="J780" s="506"/>
      <c r="K780" s="506"/>
      <c r="L780" s="506"/>
      <c r="M780" s="506"/>
      <c r="N780" s="506"/>
      <c r="O780" s="506"/>
      <c r="P780" s="506"/>
      <c r="Q780" s="506"/>
      <c r="R780" s="506"/>
      <c r="S780" s="506"/>
      <c r="T780" s="506"/>
      <c r="U780" s="506"/>
      <c r="V780" s="506"/>
      <c r="W780" s="506"/>
      <c r="X780" s="506"/>
      <c r="Y780" s="506"/>
    </row>
    <row r="781" spans="1:25" ht="13.5" customHeight="1" thickBot="1" x14ac:dyDescent="0.3">
      <c r="A781" s="1446" t="s">
        <v>128</v>
      </c>
      <c r="B781" s="1416"/>
      <c r="C781" s="551">
        <f>C782</f>
        <v>780000</v>
      </c>
      <c r="D781" s="508"/>
      <c r="E781" s="507"/>
      <c r="F781" s="509"/>
      <c r="G781" s="510"/>
      <c r="H781" s="506"/>
      <c r="I781" s="506"/>
      <c r="J781" s="506"/>
      <c r="K781" s="506"/>
      <c r="L781" s="506"/>
      <c r="M781" s="506"/>
      <c r="N781" s="506"/>
      <c r="O781" s="506"/>
      <c r="P781" s="506"/>
      <c r="Q781" s="506"/>
      <c r="R781" s="506"/>
      <c r="S781" s="506"/>
      <c r="T781" s="506"/>
      <c r="U781" s="506"/>
      <c r="V781" s="506"/>
      <c r="W781" s="506"/>
      <c r="X781" s="506"/>
      <c r="Y781" s="506"/>
    </row>
    <row r="782" spans="1:25" ht="13.5" customHeight="1" x14ac:dyDescent="0.25">
      <c r="A782" s="499" t="s">
        <v>129</v>
      </c>
      <c r="B782" s="530" t="s">
        <v>130</v>
      </c>
      <c r="C782" s="536">
        <f>SUM(C783:C785)</f>
        <v>780000</v>
      </c>
      <c r="D782" s="508"/>
      <c r="E782" s="507"/>
      <c r="F782" s="509"/>
      <c r="G782" s="510"/>
      <c r="H782" s="506"/>
      <c r="I782" s="506"/>
      <c r="J782" s="506"/>
      <c r="K782" s="506"/>
      <c r="L782" s="506"/>
      <c r="M782" s="506"/>
      <c r="N782" s="506"/>
      <c r="O782" s="506"/>
      <c r="P782" s="506"/>
      <c r="Q782" s="506"/>
      <c r="R782" s="506"/>
      <c r="S782" s="506"/>
      <c r="T782" s="506"/>
      <c r="U782" s="506"/>
      <c r="V782" s="506"/>
      <c r="W782" s="506"/>
      <c r="X782" s="506"/>
      <c r="Y782" s="506"/>
    </row>
    <row r="783" spans="1:25" ht="13.5" customHeight="1" x14ac:dyDescent="0.25">
      <c r="A783" s="506" t="s">
        <v>253</v>
      </c>
      <c r="B783" s="506" t="s">
        <v>522</v>
      </c>
      <c r="C783" s="508">
        <v>480000</v>
      </c>
      <c r="D783" s="508"/>
      <c r="E783" s="507"/>
      <c r="F783" s="509"/>
      <c r="G783" s="510"/>
      <c r="H783" s="506"/>
      <c r="I783" s="506"/>
      <c r="J783" s="506"/>
      <c r="K783" s="506"/>
      <c r="L783" s="506"/>
      <c r="M783" s="506"/>
      <c r="N783" s="506"/>
      <c r="O783" s="506"/>
      <c r="P783" s="506"/>
      <c r="Q783" s="506"/>
      <c r="R783" s="506"/>
      <c r="S783" s="506"/>
      <c r="T783" s="506"/>
      <c r="U783" s="506"/>
      <c r="V783" s="506"/>
      <c r="W783" s="506"/>
      <c r="X783" s="506"/>
      <c r="Y783" s="506"/>
    </row>
    <row r="784" spans="1:25" ht="13.5" customHeight="1" x14ac:dyDescent="0.25">
      <c r="A784" s="506" t="s">
        <v>393</v>
      </c>
      <c r="B784" s="506" t="s">
        <v>394</v>
      </c>
      <c r="C784" s="507">
        <v>200000</v>
      </c>
      <c r="D784" s="508"/>
      <c r="E784" s="507"/>
      <c r="F784" s="509"/>
      <c r="G784" s="510"/>
      <c r="H784" s="506"/>
      <c r="I784" s="506"/>
      <c r="J784" s="506"/>
      <c r="K784" s="506"/>
      <c r="L784" s="506"/>
      <c r="M784" s="506"/>
      <c r="N784" s="506"/>
      <c r="O784" s="506"/>
      <c r="P784" s="506"/>
      <c r="Q784" s="506"/>
      <c r="R784" s="506"/>
      <c r="S784" s="506"/>
      <c r="T784" s="506"/>
      <c r="U784" s="506"/>
      <c r="V784" s="506"/>
      <c r="W784" s="506"/>
      <c r="X784" s="506"/>
      <c r="Y784" s="506"/>
    </row>
    <row r="785" spans="1:25" ht="13.5" customHeight="1" x14ac:dyDescent="0.25">
      <c r="A785" s="506" t="s">
        <v>133</v>
      </c>
      <c r="B785" s="506" t="s">
        <v>134</v>
      </c>
      <c r="C785" s="507">
        <v>100000</v>
      </c>
      <c r="D785" s="508"/>
      <c r="E785" s="507"/>
      <c r="F785" s="509"/>
      <c r="G785" s="510"/>
      <c r="H785" s="506"/>
      <c r="I785" s="506"/>
      <c r="J785" s="506"/>
      <c r="K785" s="506"/>
      <c r="L785" s="506"/>
      <c r="M785" s="506"/>
      <c r="N785" s="506"/>
      <c r="O785" s="506"/>
      <c r="P785" s="506"/>
      <c r="Q785" s="506"/>
      <c r="R785" s="506"/>
      <c r="S785" s="506"/>
      <c r="T785" s="506"/>
      <c r="U785" s="506"/>
      <c r="V785" s="506"/>
      <c r="W785" s="506"/>
      <c r="X785" s="506"/>
      <c r="Y785" s="506"/>
    </row>
    <row r="786" spans="1:25" s="954" customFormat="1" ht="13.5" customHeight="1" thickBot="1" x14ac:dyDescent="0.3">
      <c r="A786" s="506"/>
      <c r="B786" s="506"/>
      <c r="C786" s="507"/>
      <c r="D786" s="508"/>
      <c r="E786" s="507"/>
      <c r="F786" s="509"/>
      <c r="G786" s="510"/>
      <c r="H786" s="506"/>
      <c r="I786" s="506"/>
      <c r="J786" s="506"/>
      <c r="K786" s="506"/>
      <c r="L786" s="506"/>
      <c r="M786" s="506"/>
      <c r="N786" s="506"/>
      <c r="O786" s="506"/>
      <c r="P786" s="506"/>
      <c r="Q786" s="506"/>
      <c r="R786" s="506"/>
      <c r="S786" s="506"/>
      <c r="T786" s="506"/>
      <c r="U786" s="506"/>
      <c r="V786" s="506"/>
      <c r="W786" s="506"/>
      <c r="X786" s="506"/>
      <c r="Y786" s="506"/>
    </row>
    <row r="787" spans="1:25" ht="13.5" customHeight="1" thickBot="1" x14ac:dyDescent="0.3">
      <c r="A787" s="1436" t="s">
        <v>135</v>
      </c>
      <c r="B787" s="1416"/>
      <c r="C787" s="556">
        <f>C788+C791</f>
        <v>62000</v>
      </c>
      <c r="D787" s="619"/>
      <c r="E787" s="507"/>
      <c r="F787" s="509"/>
      <c r="G787" s="510"/>
      <c r="H787" s="506"/>
      <c r="I787" s="506"/>
      <c r="J787" s="506"/>
      <c r="K787" s="506"/>
      <c r="L787" s="506"/>
      <c r="M787" s="506"/>
      <c r="N787" s="506"/>
      <c r="O787" s="506"/>
      <c r="P787" s="506"/>
      <c r="Q787" s="506"/>
      <c r="R787" s="506"/>
      <c r="S787" s="506"/>
      <c r="T787" s="506"/>
      <c r="U787" s="506"/>
      <c r="V787" s="506"/>
      <c r="W787" s="506"/>
      <c r="X787" s="506"/>
      <c r="Y787" s="506"/>
    </row>
    <row r="788" spans="1:25" ht="13.5" customHeight="1" x14ac:dyDescent="0.25">
      <c r="A788" s="499" t="s">
        <v>136</v>
      </c>
      <c r="B788" s="530" t="s">
        <v>137</v>
      </c>
      <c r="C788" s="536">
        <f>SUM(C789:C790)</f>
        <v>50000</v>
      </c>
      <c r="D788" s="547"/>
      <c r="E788" s="507"/>
      <c r="F788" s="509"/>
      <c r="G788" s="510"/>
      <c r="H788" s="506"/>
      <c r="I788" s="506"/>
      <c r="J788" s="506"/>
      <c r="K788" s="506"/>
      <c r="L788" s="506"/>
      <c r="M788" s="506"/>
      <c r="N788" s="506"/>
      <c r="O788" s="506"/>
      <c r="P788" s="506"/>
      <c r="Q788" s="506"/>
      <c r="R788" s="506"/>
      <c r="S788" s="506"/>
      <c r="T788" s="506"/>
      <c r="U788" s="506"/>
      <c r="V788" s="506"/>
      <c r="W788" s="506"/>
      <c r="X788" s="506"/>
      <c r="Y788" s="506"/>
    </row>
    <row r="789" spans="1:25" ht="13.5" customHeight="1" x14ac:dyDescent="0.25">
      <c r="A789" s="506" t="s">
        <v>138</v>
      </c>
      <c r="B789" s="506" t="s">
        <v>139</v>
      </c>
      <c r="C789" s="507">
        <v>30000</v>
      </c>
      <c r="D789" s="514"/>
      <c r="E789" s="507"/>
      <c r="F789" s="509"/>
      <c r="G789" s="510"/>
      <c r="H789" s="506"/>
      <c r="I789" s="506"/>
      <c r="J789" s="506"/>
      <c r="K789" s="506"/>
      <c r="L789" s="506"/>
      <c r="M789" s="506"/>
      <c r="N789" s="506"/>
      <c r="O789" s="506"/>
      <c r="P789" s="506"/>
      <c r="Q789" s="506"/>
      <c r="R789" s="506"/>
      <c r="S789" s="506"/>
      <c r="T789" s="506"/>
      <c r="U789" s="506"/>
      <c r="V789" s="506"/>
      <c r="W789" s="506"/>
      <c r="X789" s="506"/>
      <c r="Y789" s="506"/>
    </row>
    <row r="790" spans="1:25" ht="13.5" customHeight="1" x14ac:dyDescent="0.3">
      <c r="A790" s="506" t="s">
        <v>142</v>
      </c>
      <c r="B790" s="507" t="s">
        <v>143</v>
      </c>
      <c r="C790" s="548">
        <v>20000</v>
      </c>
      <c r="D790" s="543"/>
      <c r="E790" s="507"/>
      <c r="F790" s="509"/>
      <c r="G790" s="510"/>
      <c r="H790" s="506"/>
      <c r="I790" s="506"/>
      <c r="J790" s="506"/>
      <c r="K790" s="506"/>
      <c r="L790" s="506"/>
      <c r="M790" s="506"/>
      <c r="N790" s="506"/>
      <c r="O790" s="506"/>
      <c r="P790" s="506"/>
      <c r="Q790" s="506"/>
      <c r="R790" s="506"/>
      <c r="S790" s="506"/>
      <c r="T790" s="506"/>
      <c r="U790" s="506"/>
      <c r="V790" s="506"/>
      <c r="W790" s="506"/>
      <c r="X790" s="506"/>
      <c r="Y790" s="506"/>
    </row>
    <row r="791" spans="1:25" ht="13.5" customHeight="1" x14ac:dyDescent="0.25">
      <c r="A791" s="499" t="s">
        <v>144</v>
      </c>
      <c r="B791" s="531" t="s">
        <v>145</v>
      </c>
      <c r="C791" s="531">
        <f>SUM(C792)</f>
        <v>12000</v>
      </c>
      <c r="D791" s="514"/>
      <c r="E791" s="507"/>
      <c r="F791" s="509"/>
      <c r="G791" s="510"/>
      <c r="H791" s="506"/>
      <c r="I791" s="506"/>
      <c r="J791" s="506"/>
      <c r="K791" s="506"/>
      <c r="L791" s="506"/>
      <c r="M791" s="506"/>
      <c r="N791" s="506"/>
      <c r="O791" s="506"/>
      <c r="P791" s="506"/>
      <c r="Q791" s="506"/>
      <c r="R791" s="506"/>
      <c r="S791" s="506"/>
      <c r="T791" s="506"/>
      <c r="U791" s="506"/>
      <c r="V791" s="506"/>
      <c r="W791" s="506"/>
      <c r="X791" s="506"/>
      <c r="Y791" s="506"/>
    </row>
    <row r="792" spans="1:25" ht="13.5" customHeight="1" x14ac:dyDescent="0.25">
      <c r="A792" s="506" t="s">
        <v>146</v>
      </c>
      <c r="B792" s="507" t="s">
        <v>147</v>
      </c>
      <c r="C792" s="507">
        <v>12000</v>
      </c>
      <c r="D792" s="514"/>
      <c r="E792" s="507"/>
      <c r="F792" s="509"/>
      <c r="G792" s="510"/>
      <c r="H792" s="506"/>
      <c r="I792" s="506"/>
      <c r="J792" s="506"/>
      <c r="K792" s="506"/>
      <c r="L792" s="506"/>
      <c r="M792" s="506"/>
      <c r="N792" s="506"/>
      <c r="O792" s="506"/>
      <c r="P792" s="506"/>
      <c r="Q792" s="506"/>
      <c r="R792" s="506"/>
      <c r="S792" s="506"/>
      <c r="T792" s="506"/>
      <c r="U792" s="506"/>
      <c r="V792" s="506"/>
      <c r="W792" s="506"/>
      <c r="X792" s="506"/>
      <c r="Y792" s="506"/>
    </row>
    <row r="793" spans="1:25" ht="13.5" customHeight="1" thickBot="1" x14ac:dyDescent="0.3">
      <c r="A793" s="506"/>
      <c r="B793" s="507"/>
      <c r="C793" s="507"/>
      <c r="D793" s="514"/>
      <c r="E793" s="507"/>
      <c r="F793" s="509"/>
      <c r="G793" s="510"/>
      <c r="H793" s="506"/>
      <c r="I793" s="506"/>
      <c r="J793" s="506"/>
      <c r="K793" s="506"/>
      <c r="L793" s="506"/>
      <c r="M793" s="506"/>
      <c r="N793" s="506"/>
      <c r="O793" s="506"/>
      <c r="P793" s="506"/>
      <c r="Q793" s="506"/>
      <c r="R793" s="506"/>
      <c r="S793" s="506"/>
      <c r="T793" s="506"/>
      <c r="U793" s="506"/>
      <c r="V793" s="506"/>
      <c r="W793" s="506"/>
      <c r="X793" s="506"/>
      <c r="Y793" s="506"/>
    </row>
    <row r="794" spans="1:25" ht="13.5" customHeight="1" x14ac:dyDescent="0.25">
      <c r="A794" s="1420" t="s">
        <v>531</v>
      </c>
      <c r="B794" s="1429"/>
      <c r="C794" s="1444" t="s">
        <v>532</v>
      </c>
      <c r="D794" s="1445" t="s">
        <v>533</v>
      </c>
      <c r="E794" s="507"/>
      <c r="F794" s="509"/>
      <c r="G794" s="510"/>
      <c r="H794" s="506"/>
      <c r="I794" s="506"/>
      <c r="J794" s="506"/>
      <c r="K794" s="506"/>
      <c r="L794" s="506"/>
      <c r="M794" s="506"/>
      <c r="N794" s="506"/>
      <c r="O794" s="506"/>
      <c r="P794" s="506"/>
      <c r="Q794" s="506"/>
      <c r="R794" s="506"/>
      <c r="S794" s="506"/>
      <c r="T794" s="506"/>
      <c r="U794" s="506"/>
      <c r="V794" s="506"/>
      <c r="W794" s="506"/>
      <c r="X794" s="506"/>
      <c r="Y794" s="506"/>
    </row>
    <row r="795" spans="1:25" ht="13.5" customHeight="1" thickBot="1" x14ac:dyDescent="0.3">
      <c r="A795" s="1430"/>
      <c r="B795" s="1431"/>
      <c r="C795" s="1430"/>
      <c r="D795" s="1432"/>
      <c r="E795" s="507"/>
      <c r="F795" s="509"/>
      <c r="G795" s="510"/>
      <c r="H795" s="506"/>
      <c r="I795" s="506"/>
      <c r="J795" s="506"/>
      <c r="K795" s="506"/>
      <c r="L795" s="506"/>
      <c r="M795" s="506"/>
      <c r="N795" s="506"/>
      <c r="O795" s="506"/>
      <c r="P795" s="506"/>
      <c r="Q795" s="506"/>
      <c r="R795" s="506"/>
      <c r="S795" s="506"/>
      <c r="T795" s="506"/>
      <c r="U795" s="506"/>
      <c r="V795" s="506"/>
      <c r="W795" s="506"/>
      <c r="X795" s="506"/>
      <c r="Y795" s="506"/>
    </row>
    <row r="796" spans="1:25" ht="13.5" customHeight="1" x14ac:dyDescent="0.25">
      <c r="A796" s="1439" t="s">
        <v>1053</v>
      </c>
      <c r="B796" s="1429"/>
      <c r="C796" s="1429"/>
      <c r="D796" s="1421"/>
      <c r="E796" s="507"/>
      <c r="F796" s="509"/>
      <c r="G796" s="510"/>
      <c r="H796" s="506"/>
      <c r="I796" s="506"/>
      <c r="J796" s="506"/>
      <c r="K796" s="506"/>
      <c r="L796" s="506"/>
      <c r="M796" s="506"/>
      <c r="N796" s="506"/>
      <c r="O796" s="506"/>
      <c r="P796" s="506"/>
      <c r="Q796" s="506"/>
      <c r="R796" s="506"/>
      <c r="S796" s="506"/>
      <c r="T796" s="506"/>
      <c r="U796" s="506"/>
      <c r="V796" s="506"/>
      <c r="W796" s="506"/>
      <c r="X796" s="506"/>
      <c r="Y796" s="506"/>
    </row>
    <row r="797" spans="1:25" ht="13.5" customHeight="1" x14ac:dyDescent="0.25">
      <c r="A797" s="1422"/>
      <c r="B797" s="1435"/>
      <c r="C797" s="1435"/>
      <c r="D797" s="1423"/>
      <c r="E797" s="507"/>
      <c r="F797" s="509"/>
      <c r="G797" s="510"/>
      <c r="H797" s="506"/>
      <c r="I797" s="506"/>
      <c r="J797" s="506"/>
      <c r="K797" s="506"/>
      <c r="L797" s="506"/>
      <c r="M797" s="506"/>
      <c r="N797" s="506"/>
      <c r="O797" s="506"/>
      <c r="P797" s="506"/>
      <c r="Q797" s="506"/>
      <c r="R797" s="506"/>
      <c r="S797" s="506"/>
      <c r="T797" s="506"/>
      <c r="U797" s="506"/>
      <c r="V797" s="506"/>
      <c r="W797" s="506"/>
      <c r="X797" s="506"/>
      <c r="Y797" s="506"/>
    </row>
    <row r="798" spans="1:25" ht="1.5" customHeight="1" thickBot="1" x14ac:dyDescent="0.3">
      <c r="A798" s="1430"/>
      <c r="B798" s="1431"/>
      <c r="C798" s="1431"/>
      <c r="D798" s="1432"/>
      <c r="E798" s="507"/>
      <c r="F798" s="509"/>
      <c r="G798" s="510"/>
      <c r="H798" s="506"/>
      <c r="I798" s="506"/>
      <c r="J798" s="506"/>
      <c r="K798" s="506"/>
      <c r="L798" s="506"/>
      <c r="M798" s="506"/>
      <c r="N798" s="506"/>
      <c r="O798" s="506"/>
      <c r="P798" s="506"/>
      <c r="Q798" s="506"/>
      <c r="R798" s="506"/>
      <c r="S798" s="506"/>
      <c r="T798" s="506"/>
      <c r="U798" s="506"/>
      <c r="V798" s="506"/>
      <c r="W798" s="506"/>
      <c r="X798" s="506"/>
      <c r="Y798" s="506"/>
    </row>
    <row r="799" spans="1:25" ht="13.5" customHeight="1" x14ac:dyDescent="0.25">
      <c r="A799" s="522" t="s">
        <v>487</v>
      </c>
      <c r="B799" s="506"/>
      <c r="C799" s="507"/>
      <c r="D799" s="507"/>
      <c r="E799" s="507"/>
      <c r="F799" s="509"/>
      <c r="G799" s="510"/>
      <c r="H799" s="506"/>
      <c r="I799" s="506"/>
      <c r="J799" s="506"/>
      <c r="K799" s="506"/>
      <c r="L799" s="506"/>
      <c r="M799" s="506"/>
      <c r="N799" s="506"/>
      <c r="O799" s="506"/>
      <c r="P799" s="506"/>
      <c r="Q799" s="506"/>
      <c r="R799" s="506"/>
      <c r="S799" s="506"/>
      <c r="T799" s="506"/>
      <c r="U799" s="506"/>
      <c r="V799" s="506"/>
      <c r="W799" s="506"/>
      <c r="X799" s="506"/>
      <c r="Y799" s="506"/>
    </row>
    <row r="800" spans="1:25" ht="13.5" customHeight="1" x14ac:dyDescent="0.25">
      <c r="A800" s="522" t="s">
        <v>511</v>
      </c>
      <c r="B800" s="522"/>
      <c r="C800" s="507"/>
      <c r="D800" s="508"/>
      <c r="E800" s="507"/>
      <c r="F800" s="509"/>
      <c r="G800" s="510"/>
      <c r="H800" s="506"/>
      <c r="I800" s="506"/>
      <c r="J800" s="506"/>
      <c r="K800" s="506"/>
      <c r="L800" s="506"/>
      <c r="M800" s="506"/>
      <c r="N800" s="506"/>
      <c r="O800" s="506"/>
      <c r="P800" s="506"/>
      <c r="Q800" s="506"/>
      <c r="R800" s="506"/>
      <c r="S800" s="506"/>
      <c r="T800" s="506"/>
      <c r="U800" s="506"/>
      <c r="V800" s="506"/>
      <c r="W800" s="506"/>
      <c r="X800" s="506"/>
      <c r="Y800" s="506"/>
    </row>
    <row r="801" spans="1:25" ht="13.5" customHeight="1" x14ac:dyDescent="0.25">
      <c r="A801" s="522" t="s">
        <v>534</v>
      </c>
      <c r="B801" s="522"/>
      <c r="C801" s="507"/>
      <c r="D801" s="508"/>
      <c r="E801" s="507"/>
      <c r="F801" s="509"/>
      <c r="G801" s="510"/>
      <c r="H801" s="506"/>
      <c r="I801" s="506"/>
      <c r="J801" s="506"/>
      <c r="K801" s="506"/>
      <c r="L801" s="506"/>
      <c r="M801" s="506"/>
      <c r="N801" s="506"/>
      <c r="O801" s="506"/>
      <c r="P801" s="506"/>
      <c r="Q801" s="506"/>
      <c r="R801" s="506"/>
      <c r="S801" s="506"/>
      <c r="T801" s="506"/>
      <c r="U801" s="506"/>
      <c r="V801" s="506"/>
      <c r="W801" s="506"/>
      <c r="X801" s="506"/>
      <c r="Y801" s="506"/>
    </row>
    <row r="802" spans="1:25" ht="13.5" customHeight="1" thickBot="1" x14ac:dyDescent="0.3">
      <c r="A802" s="576" t="s">
        <v>311</v>
      </c>
      <c r="B802" s="576"/>
      <c r="C802" s="578"/>
      <c r="D802" s="625"/>
      <c r="E802" s="507"/>
      <c r="F802" s="509"/>
      <c r="G802" s="510"/>
      <c r="H802" s="506"/>
      <c r="I802" s="506"/>
      <c r="J802" s="506"/>
      <c r="K802" s="506"/>
      <c r="L802" s="506"/>
      <c r="M802" s="506"/>
      <c r="N802" s="506"/>
      <c r="O802" s="506"/>
      <c r="P802" s="506"/>
      <c r="Q802" s="506"/>
      <c r="R802" s="506"/>
      <c r="S802" s="506"/>
      <c r="T802" s="506"/>
      <c r="U802" s="506"/>
      <c r="V802" s="506"/>
      <c r="W802" s="506"/>
      <c r="X802" s="506"/>
      <c r="Y802" s="506"/>
    </row>
    <row r="803" spans="1:25" ht="13.5" customHeight="1" thickBot="1" x14ac:dyDescent="0.3">
      <c r="A803" s="580" t="s">
        <v>5</v>
      </c>
      <c r="B803" s="581"/>
      <c r="C803" s="582"/>
      <c r="D803" s="583">
        <f>C805+C817</f>
        <v>1058220</v>
      </c>
      <c r="E803" s="507"/>
      <c r="F803" s="509"/>
      <c r="G803" s="510"/>
      <c r="H803" s="506"/>
      <c r="I803" s="506"/>
      <c r="J803" s="506"/>
      <c r="K803" s="506"/>
      <c r="L803" s="506"/>
      <c r="M803" s="506"/>
      <c r="N803" s="506"/>
      <c r="O803" s="506"/>
      <c r="P803" s="506"/>
      <c r="Q803" s="506"/>
      <c r="R803" s="506"/>
      <c r="S803" s="506"/>
      <c r="T803" s="506"/>
      <c r="U803" s="506"/>
      <c r="V803" s="506"/>
      <c r="W803" s="506"/>
      <c r="X803" s="506"/>
      <c r="Y803" s="506"/>
    </row>
    <row r="804" spans="1:25" ht="13.5" customHeight="1" thickBot="1" x14ac:dyDescent="0.3">
      <c r="A804" s="499"/>
      <c r="B804" s="499"/>
      <c r="C804" s="531"/>
      <c r="D804" s="531"/>
      <c r="E804" s="507"/>
      <c r="F804" s="509"/>
      <c r="G804" s="510"/>
      <c r="H804" s="506"/>
      <c r="I804" s="506"/>
      <c r="J804" s="506"/>
      <c r="K804" s="506"/>
      <c r="L804" s="506"/>
      <c r="M804" s="506"/>
      <c r="N804" s="506"/>
      <c r="O804" s="506"/>
      <c r="P804" s="506"/>
      <c r="Q804" s="506"/>
      <c r="R804" s="506"/>
      <c r="S804" s="506"/>
      <c r="T804" s="506"/>
      <c r="U804" s="506"/>
      <c r="V804" s="506"/>
      <c r="W804" s="506"/>
      <c r="X804" s="506"/>
      <c r="Y804" s="506"/>
    </row>
    <row r="805" spans="1:25" ht="13.5" customHeight="1" thickBot="1" x14ac:dyDescent="0.3">
      <c r="A805" s="1427" t="s">
        <v>49</v>
      </c>
      <c r="B805" s="1416"/>
      <c r="C805" s="534">
        <f>C806+C808+C810+C812</f>
        <v>578220</v>
      </c>
      <c r="D805" s="514"/>
      <c r="E805" s="507"/>
      <c r="F805" s="509"/>
      <c r="G805" s="510"/>
      <c r="H805" s="506"/>
      <c r="I805" s="506"/>
      <c r="J805" s="506"/>
      <c r="K805" s="506"/>
      <c r="L805" s="506"/>
      <c r="M805" s="506"/>
      <c r="N805" s="506"/>
      <c r="O805" s="506"/>
      <c r="P805" s="506"/>
      <c r="Q805" s="506"/>
      <c r="R805" s="506"/>
      <c r="S805" s="506"/>
      <c r="T805" s="506"/>
      <c r="U805" s="506"/>
      <c r="V805" s="506"/>
      <c r="W805" s="506"/>
      <c r="X805" s="506"/>
      <c r="Y805" s="506"/>
    </row>
    <row r="806" spans="1:25" ht="13.5" customHeight="1" x14ac:dyDescent="0.25">
      <c r="A806" s="499" t="s">
        <v>50</v>
      </c>
      <c r="B806" s="530" t="s">
        <v>51</v>
      </c>
      <c r="C806" s="536">
        <f>SUM(C807)</f>
        <v>400000</v>
      </c>
      <c r="D806" s="547"/>
      <c r="E806" s="507"/>
      <c r="F806" s="509"/>
      <c r="G806" s="510"/>
      <c r="H806" s="506"/>
      <c r="I806" s="506"/>
      <c r="J806" s="506"/>
      <c r="K806" s="506"/>
      <c r="L806" s="506"/>
      <c r="M806" s="506"/>
      <c r="N806" s="506"/>
      <c r="O806" s="506"/>
      <c r="P806" s="506"/>
      <c r="Q806" s="506"/>
      <c r="R806" s="506"/>
      <c r="S806" s="506"/>
      <c r="T806" s="506"/>
      <c r="U806" s="506"/>
      <c r="V806" s="506"/>
      <c r="W806" s="506"/>
      <c r="X806" s="506"/>
      <c r="Y806" s="506"/>
    </row>
    <row r="807" spans="1:25" ht="13.5" customHeight="1" x14ac:dyDescent="0.25">
      <c r="A807" s="506" t="s">
        <v>52</v>
      </c>
      <c r="B807" s="506" t="s">
        <v>53</v>
      </c>
      <c r="C807" s="507">
        <v>400000</v>
      </c>
      <c r="D807" s="514"/>
      <c r="E807" s="507"/>
      <c r="F807" s="509"/>
      <c r="G807" s="510"/>
      <c r="H807" s="506"/>
      <c r="I807" s="506"/>
      <c r="J807" s="506"/>
      <c r="K807" s="506"/>
      <c r="L807" s="506"/>
      <c r="M807" s="506"/>
      <c r="N807" s="506"/>
      <c r="O807" s="506"/>
      <c r="P807" s="506"/>
      <c r="Q807" s="506"/>
      <c r="R807" s="506"/>
      <c r="S807" s="506"/>
      <c r="T807" s="506"/>
      <c r="U807" s="506"/>
      <c r="V807" s="506"/>
      <c r="W807" s="506"/>
      <c r="X807" s="506"/>
      <c r="Y807" s="506"/>
    </row>
    <row r="808" spans="1:25" ht="13.5" customHeight="1" x14ac:dyDescent="0.25">
      <c r="A808" s="499" t="s">
        <v>54</v>
      </c>
      <c r="B808" s="499" t="s">
        <v>55</v>
      </c>
      <c r="C808" s="531">
        <f>SUM(C809)</f>
        <v>120000</v>
      </c>
      <c r="D808" s="514"/>
      <c r="E808" s="507"/>
      <c r="F808" s="509"/>
      <c r="G808" s="510"/>
      <c r="H808" s="506"/>
      <c r="I808" s="506"/>
      <c r="J808" s="506"/>
      <c r="K808" s="506"/>
      <c r="L808" s="506"/>
      <c r="M808" s="506"/>
      <c r="N808" s="506"/>
      <c r="O808" s="506"/>
      <c r="P808" s="506"/>
      <c r="Q808" s="506"/>
      <c r="R808" s="506"/>
      <c r="S808" s="506"/>
      <c r="T808" s="506"/>
      <c r="U808" s="506"/>
      <c r="V808" s="506"/>
      <c r="W808" s="506"/>
      <c r="X808" s="506"/>
      <c r="Y808" s="506"/>
    </row>
    <row r="809" spans="1:25" ht="13.5" customHeight="1" x14ac:dyDescent="0.25">
      <c r="A809" s="506" t="s">
        <v>56</v>
      </c>
      <c r="B809" s="506" t="s">
        <v>57</v>
      </c>
      <c r="C809" s="507">
        <v>120000</v>
      </c>
      <c r="D809" s="530"/>
      <c r="E809" s="507"/>
      <c r="F809" s="509"/>
      <c r="G809" s="510"/>
      <c r="H809" s="506"/>
      <c r="I809" s="506"/>
      <c r="J809" s="506"/>
      <c r="K809" s="506"/>
      <c r="L809" s="506"/>
      <c r="M809" s="506"/>
      <c r="N809" s="506"/>
      <c r="O809" s="506"/>
      <c r="P809" s="506"/>
      <c r="Q809" s="506"/>
      <c r="R809" s="506"/>
      <c r="S809" s="506"/>
      <c r="T809" s="506"/>
      <c r="U809" s="506"/>
      <c r="V809" s="506"/>
      <c r="W809" s="506"/>
      <c r="X809" s="506"/>
      <c r="Y809" s="506"/>
    </row>
    <row r="810" spans="1:25" ht="13.5" customHeight="1" x14ac:dyDescent="0.25">
      <c r="A810" s="499" t="s">
        <v>58</v>
      </c>
      <c r="B810" s="499" t="s">
        <v>59</v>
      </c>
      <c r="C810" s="531">
        <f>SUM(C811)</f>
        <v>20000</v>
      </c>
      <c r="D810" s="530"/>
      <c r="E810" s="507"/>
      <c r="F810" s="509"/>
      <c r="G810" s="510"/>
      <c r="H810" s="506"/>
      <c r="I810" s="506"/>
      <c r="J810" s="506"/>
      <c r="K810" s="506"/>
      <c r="L810" s="506"/>
      <c r="M810" s="506"/>
      <c r="N810" s="506"/>
      <c r="O810" s="506"/>
      <c r="P810" s="506"/>
      <c r="Q810" s="506"/>
      <c r="R810" s="506"/>
      <c r="S810" s="506"/>
      <c r="T810" s="506"/>
      <c r="U810" s="506"/>
      <c r="V810" s="506"/>
      <c r="W810" s="506"/>
      <c r="X810" s="506"/>
      <c r="Y810" s="506"/>
    </row>
    <row r="811" spans="1:25" ht="13.5" customHeight="1" x14ac:dyDescent="0.25">
      <c r="A811" s="506" t="s">
        <v>60</v>
      </c>
      <c r="B811" s="507" t="s">
        <v>61</v>
      </c>
      <c r="C811" s="507">
        <v>20000</v>
      </c>
      <c r="D811" s="514"/>
      <c r="E811" s="507"/>
      <c r="F811" s="509"/>
      <c r="G811" s="510"/>
      <c r="H811" s="506"/>
      <c r="I811" s="506"/>
      <c r="J811" s="506"/>
      <c r="K811" s="506"/>
      <c r="L811" s="506"/>
      <c r="M811" s="506"/>
      <c r="N811" s="506"/>
      <c r="O811" s="506"/>
      <c r="P811" s="506"/>
      <c r="Q811" s="506"/>
      <c r="R811" s="506"/>
      <c r="S811" s="506"/>
      <c r="T811" s="506"/>
      <c r="U811" s="506"/>
      <c r="V811" s="506"/>
      <c r="W811" s="506"/>
      <c r="X811" s="506"/>
      <c r="Y811" s="506"/>
    </row>
    <row r="812" spans="1:25" ht="13.5" customHeight="1" x14ac:dyDescent="0.25">
      <c r="A812" s="499" t="s">
        <v>66</v>
      </c>
      <c r="B812" s="541" t="s">
        <v>67</v>
      </c>
      <c r="C812" s="531">
        <f>SUM(C813:C815)</f>
        <v>38220</v>
      </c>
      <c r="D812" s="514"/>
      <c r="E812" s="507"/>
      <c r="F812" s="509"/>
      <c r="G812" s="510"/>
      <c r="H812" s="506"/>
      <c r="I812" s="506"/>
      <c r="J812" s="506"/>
      <c r="K812" s="506"/>
      <c r="L812" s="506"/>
      <c r="M812" s="506"/>
      <c r="N812" s="506"/>
      <c r="O812" s="506"/>
      <c r="P812" s="506"/>
      <c r="Q812" s="506"/>
      <c r="R812" s="506"/>
      <c r="S812" s="506"/>
      <c r="T812" s="506"/>
      <c r="U812" s="506"/>
      <c r="V812" s="506"/>
      <c r="W812" s="506"/>
      <c r="X812" s="506"/>
      <c r="Y812" s="506"/>
    </row>
    <row r="813" spans="1:25" ht="13.5" customHeight="1" x14ac:dyDescent="0.25">
      <c r="A813" s="506" t="s">
        <v>68</v>
      </c>
      <c r="B813" s="542" t="s">
        <v>69</v>
      </c>
      <c r="C813" s="507">
        <v>7000</v>
      </c>
      <c r="D813" s="514"/>
      <c r="E813" s="507"/>
      <c r="F813" s="509"/>
      <c r="G813" s="510"/>
      <c r="H813" s="506"/>
      <c r="I813" s="506"/>
      <c r="J813" s="506"/>
      <c r="K813" s="506"/>
      <c r="L813" s="506"/>
      <c r="M813" s="506"/>
      <c r="N813" s="506"/>
      <c r="O813" s="506"/>
      <c r="P813" s="506"/>
      <c r="Q813" s="506"/>
      <c r="R813" s="506"/>
      <c r="S813" s="506"/>
      <c r="T813" s="506"/>
      <c r="U813" s="506"/>
      <c r="V813" s="506"/>
      <c r="W813" s="506"/>
      <c r="X813" s="506"/>
      <c r="Y813" s="506"/>
    </row>
    <row r="814" spans="1:25" ht="13.5" customHeight="1" x14ac:dyDescent="0.25">
      <c r="A814" s="506" t="s">
        <v>70</v>
      </c>
      <c r="B814" s="542" t="s">
        <v>71</v>
      </c>
      <c r="C814" s="507">
        <v>9720</v>
      </c>
      <c r="D814" s="514"/>
      <c r="E814" s="507"/>
      <c r="F814" s="509"/>
      <c r="G814" s="510"/>
      <c r="H814" s="506"/>
      <c r="I814" s="506"/>
      <c r="J814" s="506"/>
      <c r="K814" s="506"/>
      <c r="L814" s="506"/>
      <c r="M814" s="506"/>
      <c r="N814" s="506"/>
      <c r="O814" s="506"/>
      <c r="P814" s="506"/>
      <c r="Q814" s="506"/>
      <c r="R814" s="506"/>
      <c r="S814" s="506"/>
      <c r="T814" s="506"/>
      <c r="U814" s="506"/>
      <c r="V814" s="506"/>
      <c r="W814" s="506"/>
      <c r="X814" s="506"/>
      <c r="Y814" s="506"/>
    </row>
    <row r="815" spans="1:25" ht="13.5" customHeight="1" x14ac:dyDescent="0.25">
      <c r="A815" s="506" t="s">
        <v>72</v>
      </c>
      <c r="B815" s="507" t="s">
        <v>73</v>
      </c>
      <c r="C815" s="507">
        <v>21500</v>
      </c>
      <c r="D815" s="508"/>
      <c r="E815" s="507"/>
      <c r="F815" s="509"/>
      <c r="G815" s="510"/>
      <c r="H815" s="506"/>
      <c r="I815" s="506"/>
      <c r="J815" s="506"/>
      <c r="K815" s="506"/>
      <c r="L815" s="506"/>
      <c r="M815" s="506"/>
      <c r="N815" s="506"/>
      <c r="O815" s="506"/>
      <c r="P815" s="506"/>
      <c r="Q815" s="506"/>
      <c r="R815" s="506"/>
      <c r="S815" s="506"/>
      <c r="T815" s="506"/>
      <c r="U815" s="506"/>
      <c r="V815" s="506"/>
      <c r="W815" s="506"/>
      <c r="X815" s="506"/>
      <c r="Y815" s="506"/>
    </row>
    <row r="816" spans="1:25" ht="13.5" customHeight="1" thickBot="1" x14ac:dyDescent="0.3">
      <c r="A816" s="506"/>
      <c r="B816" s="507"/>
      <c r="C816" s="507"/>
      <c r="D816" s="514"/>
      <c r="E816" s="507"/>
      <c r="F816" s="509"/>
      <c r="G816" s="510"/>
      <c r="H816" s="506"/>
      <c r="I816" s="506"/>
      <c r="J816" s="506"/>
      <c r="K816" s="506"/>
      <c r="L816" s="506"/>
      <c r="M816" s="506"/>
      <c r="N816" s="506"/>
      <c r="O816" s="506"/>
      <c r="P816" s="506"/>
      <c r="Q816" s="506"/>
      <c r="R816" s="506"/>
      <c r="S816" s="506"/>
      <c r="T816" s="506"/>
      <c r="U816" s="506"/>
      <c r="V816" s="506"/>
      <c r="W816" s="506"/>
      <c r="X816" s="506"/>
      <c r="Y816" s="506"/>
    </row>
    <row r="817" spans="1:25" ht="13.5" customHeight="1" thickBot="1" x14ac:dyDescent="0.3">
      <c r="A817" s="1428" t="s">
        <v>93</v>
      </c>
      <c r="B817" s="1416"/>
      <c r="C817" s="546">
        <f>C818+C823+C820</f>
        <v>480000</v>
      </c>
      <c r="D817" s="514"/>
      <c r="E817" s="507"/>
      <c r="F817" s="509"/>
      <c r="G817" s="510"/>
      <c r="H817" s="506"/>
      <c r="I817" s="506"/>
      <c r="J817" s="506"/>
      <c r="K817" s="506"/>
      <c r="L817" s="506"/>
      <c r="M817" s="506"/>
      <c r="N817" s="506"/>
      <c r="O817" s="506"/>
      <c r="P817" s="506"/>
      <c r="Q817" s="506"/>
      <c r="R817" s="506"/>
      <c r="S817" s="506"/>
      <c r="T817" s="506"/>
      <c r="U817" s="506"/>
      <c r="V817" s="506"/>
      <c r="W817" s="506"/>
      <c r="X817" s="506"/>
      <c r="Y817" s="506"/>
    </row>
    <row r="818" spans="1:25" ht="13.5" customHeight="1" x14ac:dyDescent="0.25">
      <c r="A818" s="499" t="s">
        <v>94</v>
      </c>
      <c r="B818" s="530" t="s">
        <v>95</v>
      </c>
      <c r="C818" s="536">
        <f>SUM(C819)</f>
        <v>40000</v>
      </c>
      <c r="D818" s="547"/>
      <c r="E818" s="507"/>
      <c r="F818" s="509"/>
      <c r="G818" s="510"/>
      <c r="H818" s="506"/>
      <c r="I818" s="506"/>
      <c r="J818" s="506"/>
      <c r="K818" s="506"/>
      <c r="L818" s="506"/>
      <c r="M818" s="506"/>
      <c r="N818" s="506"/>
      <c r="O818" s="506"/>
      <c r="P818" s="506"/>
      <c r="Q818" s="506"/>
      <c r="R818" s="506"/>
      <c r="S818" s="506"/>
      <c r="T818" s="506"/>
      <c r="U818" s="506"/>
      <c r="V818" s="506"/>
      <c r="W818" s="506"/>
      <c r="X818" s="506"/>
      <c r="Y818" s="506"/>
    </row>
    <row r="819" spans="1:25" ht="13.5" customHeight="1" x14ac:dyDescent="0.25">
      <c r="A819" s="506" t="s">
        <v>98</v>
      </c>
      <c r="B819" s="507" t="s">
        <v>99</v>
      </c>
      <c r="C819" s="507">
        <v>40000</v>
      </c>
      <c r="D819" s="514"/>
      <c r="E819" s="507"/>
      <c r="F819" s="509"/>
      <c r="G819" s="510"/>
      <c r="H819" s="506"/>
      <c r="I819" s="506"/>
      <c r="J819" s="506"/>
      <c r="K819" s="506"/>
      <c r="L819" s="506"/>
      <c r="M819" s="506"/>
      <c r="N819" s="506"/>
      <c r="O819" s="506"/>
      <c r="P819" s="506"/>
      <c r="Q819" s="506"/>
      <c r="R819" s="506"/>
      <c r="S819" s="506"/>
      <c r="T819" s="506"/>
      <c r="U819" s="506"/>
      <c r="V819" s="506"/>
      <c r="W819" s="506"/>
      <c r="X819" s="506"/>
      <c r="Y819" s="506"/>
    </row>
    <row r="820" spans="1:25" ht="13.5" customHeight="1" x14ac:dyDescent="0.25">
      <c r="A820" s="499" t="s">
        <v>106</v>
      </c>
      <c r="B820" s="531" t="s">
        <v>107</v>
      </c>
      <c r="C820" s="531">
        <f>SUM(C821:C822)</f>
        <v>240000</v>
      </c>
      <c r="D820" s="540"/>
      <c r="E820" s="507"/>
      <c r="F820" s="509"/>
      <c r="G820" s="510"/>
      <c r="H820" s="506"/>
      <c r="I820" s="506"/>
      <c r="J820" s="506"/>
      <c r="K820" s="506"/>
      <c r="L820" s="506"/>
      <c r="M820" s="506"/>
      <c r="N820" s="506"/>
      <c r="O820" s="506"/>
      <c r="P820" s="506"/>
      <c r="Q820" s="506"/>
      <c r="R820" s="506"/>
      <c r="S820" s="506"/>
      <c r="T820" s="506"/>
      <c r="U820" s="506"/>
      <c r="V820" s="506"/>
      <c r="W820" s="506"/>
      <c r="X820" s="506"/>
      <c r="Y820" s="506"/>
    </row>
    <row r="821" spans="1:25" ht="13.5" customHeight="1" x14ac:dyDescent="0.25">
      <c r="A821" s="506" t="s">
        <v>108</v>
      </c>
      <c r="B821" s="542" t="s">
        <v>109</v>
      </c>
      <c r="C821" s="507">
        <v>40000</v>
      </c>
      <c r="D821" s="540"/>
      <c r="E821" s="507"/>
      <c r="F821" s="509"/>
      <c r="G821" s="510"/>
      <c r="H821" s="506"/>
      <c r="I821" s="506"/>
      <c r="J821" s="506"/>
      <c r="K821" s="506"/>
      <c r="L821" s="506"/>
      <c r="M821" s="506"/>
      <c r="N821" s="506"/>
      <c r="O821" s="506"/>
      <c r="P821" s="506"/>
      <c r="Q821" s="506"/>
      <c r="R821" s="506"/>
      <c r="S821" s="506"/>
      <c r="T821" s="506"/>
      <c r="U821" s="506"/>
      <c r="V821" s="506"/>
      <c r="W821" s="506"/>
      <c r="X821" s="506"/>
      <c r="Y821" s="506"/>
    </row>
    <row r="822" spans="1:25" ht="13.5" customHeight="1" x14ac:dyDescent="0.25">
      <c r="A822" s="506" t="s">
        <v>238</v>
      </c>
      <c r="B822" s="507" t="s">
        <v>111</v>
      </c>
      <c r="C822" s="507">
        <v>200000</v>
      </c>
      <c r="D822" s="506"/>
      <c r="E822" s="507"/>
      <c r="F822" s="509"/>
      <c r="G822" s="510"/>
      <c r="H822" s="506"/>
      <c r="I822" s="506"/>
      <c r="J822" s="506"/>
      <c r="K822" s="506"/>
      <c r="L822" s="506"/>
      <c r="M822" s="506"/>
      <c r="N822" s="506"/>
      <c r="O822" s="506"/>
      <c r="P822" s="506"/>
      <c r="Q822" s="506"/>
      <c r="R822" s="506"/>
      <c r="S822" s="506"/>
      <c r="T822" s="506"/>
      <c r="U822" s="506"/>
      <c r="V822" s="506"/>
      <c r="W822" s="506"/>
      <c r="X822" s="506"/>
      <c r="Y822" s="506"/>
    </row>
    <row r="823" spans="1:25" ht="13.5" customHeight="1" x14ac:dyDescent="0.25">
      <c r="A823" s="499" t="s">
        <v>119</v>
      </c>
      <c r="B823" s="531" t="s">
        <v>122</v>
      </c>
      <c r="C823" s="531">
        <f>SUM(C824:C826)</f>
        <v>200000</v>
      </c>
      <c r="D823" s="514"/>
      <c r="E823" s="507"/>
      <c r="F823" s="509"/>
      <c r="G823" s="510"/>
      <c r="H823" s="506"/>
      <c r="I823" s="506"/>
      <c r="J823" s="506"/>
      <c r="K823" s="506"/>
      <c r="L823" s="506"/>
      <c r="M823" s="506"/>
      <c r="N823" s="506"/>
      <c r="O823" s="506"/>
      <c r="P823" s="506"/>
      <c r="Q823" s="506"/>
      <c r="R823" s="506"/>
      <c r="S823" s="506"/>
      <c r="T823" s="506"/>
      <c r="U823" s="506"/>
      <c r="V823" s="506"/>
      <c r="W823" s="506"/>
      <c r="X823" s="506"/>
      <c r="Y823" s="506"/>
    </row>
    <row r="824" spans="1:25" ht="13.5" customHeight="1" x14ac:dyDescent="0.25">
      <c r="A824" s="506" t="s">
        <v>521</v>
      </c>
      <c r="B824" s="507" t="s">
        <v>122</v>
      </c>
      <c r="C824" s="507">
        <v>120000</v>
      </c>
      <c r="D824" s="510"/>
      <c r="E824" s="507"/>
      <c r="F824" s="509"/>
      <c r="G824" s="510"/>
      <c r="H824" s="506"/>
      <c r="I824" s="506"/>
      <c r="J824" s="506"/>
      <c r="K824" s="506"/>
      <c r="L824" s="506"/>
      <c r="M824" s="506"/>
      <c r="N824" s="506"/>
      <c r="O824" s="506"/>
      <c r="P824" s="506"/>
      <c r="Q824" s="506"/>
      <c r="R824" s="506"/>
      <c r="S824" s="506"/>
      <c r="T824" s="506"/>
      <c r="U824" s="506"/>
      <c r="V824" s="506"/>
      <c r="W824" s="506"/>
      <c r="X824" s="506"/>
      <c r="Y824" s="506"/>
    </row>
    <row r="825" spans="1:25" ht="13.5" customHeight="1" x14ac:dyDescent="0.25">
      <c r="A825" s="506" t="s">
        <v>123</v>
      </c>
      <c r="B825" s="507" t="s">
        <v>124</v>
      </c>
      <c r="C825" s="507">
        <v>40000</v>
      </c>
      <c r="D825" s="540"/>
      <c r="E825" s="507"/>
      <c r="F825" s="509"/>
      <c r="G825" s="510"/>
      <c r="H825" s="506"/>
      <c r="I825" s="506"/>
      <c r="J825" s="506"/>
      <c r="K825" s="506"/>
      <c r="L825" s="506"/>
      <c r="M825" s="506"/>
      <c r="N825" s="506"/>
      <c r="O825" s="506"/>
      <c r="P825" s="506"/>
      <c r="Q825" s="506"/>
      <c r="R825" s="506"/>
      <c r="S825" s="506"/>
      <c r="T825" s="506"/>
      <c r="U825" s="506"/>
      <c r="V825" s="506"/>
      <c r="W825" s="506"/>
      <c r="X825" s="506"/>
      <c r="Y825" s="506"/>
    </row>
    <row r="826" spans="1:25" ht="13.5" customHeight="1" x14ac:dyDescent="0.25">
      <c r="A826" s="506" t="s">
        <v>127</v>
      </c>
      <c r="B826" s="507" t="s">
        <v>120</v>
      </c>
      <c r="C826" s="507">
        <v>40000</v>
      </c>
      <c r="D826" s="619"/>
      <c r="E826" s="507"/>
      <c r="F826" s="509"/>
      <c r="G826" s="510"/>
      <c r="H826" s="506"/>
      <c r="I826" s="506"/>
      <c r="J826" s="506"/>
      <c r="K826" s="506"/>
      <c r="L826" s="506"/>
      <c r="M826" s="506"/>
      <c r="N826" s="506"/>
      <c r="O826" s="506"/>
      <c r="P826" s="506"/>
      <c r="Q826" s="506"/>
      <c r="R826" s="506"/>
      <c r="S826" s="506"/>
      <c r="T826" s="506"/>
      <c r="U826" s="506"/>
      <c r="V826" s="506"/>
      <c r="W826" s="506"/>
      <c r="X826" s="506"/>
      <c r="Y826" s="506"/>
    </row>
    <row r="827" spans="1:25" ht="13.5" customHeight="1" thickBot="1" x14ac:dyDescent="0.3">
      <c r="A827" s="506"/>
      <c r="B827" s="506"/>
      <c r="C827" s="507"/>
      <c r="D827" s="508"/>
      <c r="E827" s="507"/>
      <c r="F827" s="509"/>
      <c r="G827" s="510"/>
      <c r="H827" s="506"/>
      <c r="I827" s="506"/>
      <c r="J827" s="506"/>
      <c r="K827" s="506"/>
      <c r="L827" s="506"/>
      <c r="M827" s="506"/>
      <c r="N827" s="506"/>
      <c r="O827" s="506"/>
      <c r="P827" s="506"/>
      <c r="Q827" s="506"/>
      <c r="R827" s="506"/>
      <c r="S827" s="506"/>
      <c r="T827" s="506"/>
      <c r="U827" s="506"/>
      <c r="V827" s="506"/>
      <c r="W827" s="506"/>
      <c r="X827" s="506"/>
      <c r="Y827" s="506"/>
    </row>
    <row r="828" spans="1:25" ht="13.5" customHeight="1" x14ac:dyDescent="0.25">
      <c r="A828" s="1420" t="s">
        <v>535</v>
      </c>
      <c r="B828" s="1429"/>
      <c r="C828" s="1444" t="s">
        <v>532</v>
      </c>
      <c r="D828" s="1445" t="s">
        <v>536</v>
      </c>
      <c r="E828" s="507"/>
      <c r="F828" s="509"/>
      <c r="G828" s="510"/>
      <c r="H828" s="506"/>
      <c r="I828" s="506"/>
      <c r="J828" s="506"/>
      <c r="K828" s="506"/>
      <c r="L828" s="506"/>
      <c r="M828" s="506"/>
      <c r="N828" s="506"/>
      <c r="O828" s="506"/>
      <c r="P828" s="506"/>
      <c r="Q828" s="506"/>
      <c r="R828" s="506"/>
      <c r="S828" s="506"/>
      <c r="T828" s="506"/>
      <c r="U828" s="506"/>
      <c r="V828" s="506"/>
      <c r="W828" s="506"/>
      <c r="X828" s="506"/>
      <c r="Y828" s="506"/>
    </row>
    <row r="829" spans="1:25" ht="13.5" customHeight="1" thickBot="1" x14ac:dyDescent="0.3">
      <c r="A829" s="1422"/>
      <c r="B829" s="1434"/>
      <c r="C829" s="1422"/>
      <c r="D829" s="1423"/>
      <c r="E829" s="507"/>
      <c r="F829" s="509"/>
      <c r="G829" s="510"/>
      <c r="H829" s="506"/>
      <c r="I829" s="506"/>
      <c r="J829" s="506"/>
      <c r="K829" s="506"/>
      <c r="L829" s="506"/>
      <c r="M829" s="506"/>
      <c r="N829" s="506"/>
      <c r="O829" s="506"/>
      <c r="P829" s="506"/>
      <c r="Q829" s="506"/>
      <c r="R829" s="506"/>
      <c r="S829" s="506"/>
      <c r="T829" s="506"/>
      <c r="U829" s="506"/>
      <c r="V829" s="506"/>
      <c r="W829" s="506"/>
      <c r="X829" s="506"/>
      <c r="Y829" s="506"/>
    </row>
    <row r="830" spans="1:25" ht="13.5" customHeight="1" x14ac:dyDescent="0.25">
      <c r="A830" s="1438" t="s">
        <v>1054</v>
      </c>
      <c r="B830" s="1407"/>
      <c r="C830" s="1407"/>
      <c r="D830" s="1408"/>
      <c r="E830" s="507"/>
      <c r="F830" s="509"/>
      <c r="G830" s="510"/>
      <c r="H830" s="506"/>
      <c r="I830" s="506"/>
      <c r="J830" s="506"/>
      <c r="K830" s="506"/>
      <c r="L830" s="506"/>
      <c r="M830" s="506"/>
      <c r="N830" s="506"/>
      <c r="O830" s="506"/>
      <c r="P830" s="506"/>
      <c r="Q830" s="506"/>
      <c r="R830" s="506"/>
      <c r="S830" s="506"/>
      <c r="T830" s="506"/>
      <c r="U830" s="506"/>
      <c r="V830" s="506"/>
      <c r="W830" s="506"/>
      <c r="X830" s="506"/>
      <c r="Y830" s="506"/>
    </row>
    <row r="831" spans="1:25" ht="13.5" customHeight="1" x14ac:dyDescent="0.25">
      <c r="A831" s="1409"/>
      <c r="B831" s="1410"/>
      <c r="C831" s="1410"/>
      <c r="D831" s="1411"/>
      <c r="E831" s="507"/>
      <c r="F831" s="509"/>
      <c r="G831" s="510"/>
      <c r="H831" s="506"/>
      <c r="I831" s="506"/>
      <c r="J831" s="506"/>
      <c r="K831" s="506"/>
      <c r="L831" s="506"/>
      <c r="M831" s="506"/>
      <c r="N831" s="506"/>
      <c r="O831" s="506"/>
      <c r="P831" s="506"/>
      <c r="Q831" s="506"/>
      <c r="R831" s="506"/>
      <c r="S831" s="506"/>
      <c r="T831" s="506"/>
      <c r="U831" s="506"/>
      <c r="V831" s="506"/>
      <c r="W831" s="506"/>
      <c r="X831" s="506"/>
      <c r="Y831" s="506"/>
    </row>
    <row r="832" spans="1:25" ht="13.5" customHeight="1" x14ac:dyDescent="0.25">
      <c r="A832" s="1409"/>
      <c r="B832" s="1410"/>
      <c r="C832" s="1410"/>
      <c r="D832" s="1411"/>
      <c r="E832" s="507"/>
      <c r="F832" s="509"/>
      <c r="G832" s="510"/>
      <c r="H832" s="506"/>
      <c r="I832" s="506"/>
      <c r="J832" s="506"/>
      <c r="K832" s="506"/>
      <c r="L832" s="506"/>
      <c r="M832" s="506"/>
      <c r="N832" s="506"/>
      <c r="O832" s="506"/>
      <c r="P832" s="506"/>
      <c r="Q832" s="506"/>
      <c r="R832" s="506"/>
      <c r="S832" s="506"/>
      <c r="T832" s="506"/>
      <c r="U832" s="506"/>
      <c r="V832" s="506"/>
      <c r="W832" s="506"/>
      <c r="X832" s="506"/>
      <c r="Y832" s="506"/>
    </row>
    <row r="833" spans="1:25" ht="13.5" customHeight="1" thickBot="1" x14ac:dyDescent="0.3">
      <c r="A833" s="1412"/>
      <c r="B833" s="1413"/>
      <c r="C833" s="1413"/>
      <c r="D833" s="1414"/>
      <c r="E833" s="507"/>
      <c r="F833" s="509"/>
      <c r="G833" s="510"/>
      <c r="H833" s="506"/>
      <c r="I833" s="506"/>
      <c r="J833" s="506"/>
      <c r="K833" s="506"/>
      <c r="L833" s="506"/>
      <c r="M833" s="506"/>
      <c r="N833" s="506"/>
      <c r="O833" s="506"/>
      <c r="P833" s="506"/>
      <c r="Q833" s="506"/>
      <c r="R833" s="506"/>
      <c r="S833" s="506"/>
      <c r="T833" s="506"/>
      <c r="U833" s="506"/>
      <c r="V833" s="506"/>
      <c r="W833" s="506"/>
      <c r="X833" s="506"/>
      <c r="Y833" s="506"/>
    </row>
    <row r="834" spans="1:25" ht="13.5" customHeight="1" x14ac:dyDescent="0.25">
      <c r="A834" s="522" t="s">
        <v>487</v>
      </c>
      <c r="B834" s="506"/>
      <c r="C834" s="507"/>
      <c r="D834" s="507"/>
      <c r="E834" s="507"/>
      <c r="F834" s="509"/>
      <c r="G834" s="510"/>
      <c r="H834" s="506"/>
      <c r="I834" s="506"/>
      <c r="J834" s="506"/>
      <c r="K834" s="506"/>
      <c r="L834" s="506"/>
      <c r="M834" s="506"/>
      <c r="N834" s="506"/>
      <c r="O834" s="506"/>
      <c r="P834" s="506"/>
      <c r="Q834" s="506"/>
      <c r="R834" s="506"/>
      <c r="S834" s="506"/>
      <c r="T834" s="506"/>
      <c r="U834" s="506"/>
      <c r="V834" s="506"/>
      <c r="W834" s="506"/>
      <c r="X834" s="506"/>
      <c r="Y834" s="506"/>
    </row>
    <row r="835" spans="1:25" ht="13.5" customHeight="1" x14ac:dyDescent="0.25">
      <c r="A835" s="522" t="s">
        <v>511</v>
      </c>
      <c r="B835" s="522"/>
      <c r="C835" s="507"/>
      <c r="D835" s="508"/>
      <c r="E835" s="507"/>
      <c r="F835" s="509"/>
      <c r="G835" s="510"/>
      <c r="H835" s="506"/>
      <c r="I835" s="506"/>
      <c r="J835" s="506"/>
      <c r="K835" s="506"/>
      <c r="L835" s="506"/>
      <c r="M835" s="506"/>
      <c r="N835" s="506"/>
      <c r="O835" s="506"/>
      <c r="P835" s="506"/>
      <c r="Q835" s="506"/>
      <c r="R835" s="506"/>
      <c r="S835" s="506"/>
      <c r="T835" s="506"/>
      <c r="U835" s="506"/>
      <c r="V835" s="506"/>
      <c r="W835" s="506"/>
      <c r="X835" s="506"/>
      <c r="Y835" s="506"/>
    </row>
    <row r="836" spans="1:25" ht="13.5" customHeight="1" x14ac:dyDescent="0.25">
      <c r="A836" s="522" t="s">
        <v>534</v>
      </c>
      <c r="B836" s="522"/>
      <c r="C836" s="507"/>
      <c r="D836" s="508"/>
      <c r="E836" s="507"/>
      <c r="F836" s="509"/>
      <c r="G836" s="510"/>
      <c r="H836" s="506"/>
      <c r="I836" s="506"/>
      <c r="J836" s="506"/>
      <c r="K836" s="506"/>
      <c r="L836" s="506"/>
      <c r="M836" s="506"/>
      <c r="N836" s="506"/>
      <c r="O836" s="506"/>
      <c r="P836" s="506"/>
      <c r="Q836" s="506"/>
      <c r="R836" s="506"/>
      <c r="S836" s="506"/>
      <c r="T836" s="506"/>
      <c r="U836" s="506"/>
      <c r="V836" s="506"/>
      <c r="W836" s="506"/>
      <c r="X836" s="506"/>
      <c r="Y836" s="506"/>
    </row>
    <row r="837" spans="1:25" ht="13.5" customHeight="1" thickBot="1" x14ac:dyDescent="0.3">
      <c r="A837" s="576" t="s">
        <v>311</v>
      </c>
      <c r="B837" s="576"/>
      <c r="C837" s="578"/>
      <c r="D837" s="625"/>
      <c r="E837" s="507"/>
      <c r="F837" s="509"/>
      <c r="G837" s="510"/>
      <c r="H837" s="506"/>
      <c r="I837" s="506"/>
      <c r="J837" s="506"/>
      <c r="K837" s="506"/>
      <c r="L837" s="506"/>
      <c r="M837" s="506"/>
      <c r="N837" s="506"/>
      <c r="O837" s="506"/>
      <c r="P837" s="506"/>
      <c r="Q837" s="506"/>
      <c r="R837" s="506"/>
      <c r="S837" s="506"/>
      <c r="T837" s="506"/>
      <c r="U837" s="506"/>
      <c r="V837" s="506"/>
      <c r="W837" s="506"/>
      <c r="X837" s="506"/>
      <c r="Y837" s="506"/>
    </row>
    <row r="838" spans="1:25" ht="13.5" customHeight="1" thickBot="1" x14ac:dyDescent="0.3">
      <c r="A838" s="580" t="s">
        <v>5</v>
      </c>
      <c r="B838" s="581"/>
      <c r="C838" s="582"/>
      <c r="D838" s="583">
        <f>C840+C857</f>
        <v>1210000</v>
      </c>
      <c r="E838" s="507"/>
      <c r="F838" s="509"/>
      <c r="G838" s="510"/>
      <c r="H838" s="506"/>
      <c r="I838" s="506"/>
      <c r="J838" s="506"/>
      <c r="K838" s="506"/>
      <c r="L838" s="506"/>
      <c r="M838" s="506"/>
      <c r="N838" s="506"/>
      <c r="O838" s="506"/>
      <c r="P838" s="506"/>
      <c r="Q838" s="506"/>
      <c r="R838" s="506"/>
      <c r="S838" s="506"/>
      <c r="T838" s="506"/>
      <c r="U838" s="506"/>
      <c r="V838" s="506"/>
      <c r="W838" s="506"/>
      <c r="X838" s="506"/>
      <c r="Y838" s="506"/>
    </row>
    <row r="839" spans="1:25" ht="13.5" customHeight="1" thickBot="1" x14ac:dyDescent="0.3">
      <c r="A839" s="499"/>
      <c r="B839" s="499"/>
      <c r="C839" s="531"/>
      <c r="D839" s="531"/>
      <c r="E839" s="507"/>
      <c r="F839" s="509"/>
      <c r="G839" s="510"/>
      <c r="H839" s="506"/>
      <c r="I839" s="506"/>
      <c r="J839" s="506"/>
      <c r="K839" s="506"/>
      <c r="L839" s="506"/>
      <c r="M839" s="506"/>
      <c r="N839" s="506"/>
      <c r="O839" s="506"/>
      <c r="P839" s="506"/>
      <c r="Q839" s="506"/>
      <c r="R839" s="506"/>
      <c r="S839" s="506"/>
      <c r="T839" s="506"/>
      <c r="U839" s="506"/>
      <c r="V839" s="506"/>
      <c r="W839" s="506"/>
      <c r="X839" s="506"/>
      <c r="Y839" s="506"/>
    </row>
    <row r="840" spans="1:25" ht="13.5" customHeight="1" thickBot="1" x14ac:dyDescent="0.3">
      <c r="A840" s="1427" t="s">
        <v>49</v>
      </c>
      <c r="B840" s="1416"/>
      <c r="C840" s="534">
        <f>C841+C845+C847+C853+C849+C843</f>
        <v>510000</v>
      </c>
      <c r="D840" s="514"/>
      <c r="E840" s="507"/>
      <c r="F840" s="509"/>
      <c r="G840" s="510"/>
      <c r="H840" s="506"/>
      <c r="I840" s="506"/>
      <c r="J840" s="506"/>
      <c r="K840" s="506"/>
      <c r="L840" s="506"/>
      <c r="M840" s="506"/>
      <c r="N840" s="506"/>
      <c r="O840" s="506"/>
      <c r="P840" s="506"/>
      <c r="Q840" s="506"/>
      <c r="R840" s="506"/>
      <c r="S840" s="506"/>
      <c r="T840" s="506"/>
      <c r="U840" s="506"/>
      <c r="V840" s="506"/>
      <c r="W840" s="506"/>
      <c r="X840" s="506"/>
      <c r="Y840" s="506"/>
    </row>
    <row r="841" spans="1:25" ht="13.5" customHeight="1" x14ac:dyDescent="0.25">
      <c r="A841" s="499" t="s">
        <v>50</v>
      </c>
      <c r="B841" s="530" t="s">
        <v>51</v>
      </c>
      <c r="C841" s="536">
        <f>SUM(C842)</f>
        <v>160000</v>
      </c>
      <c r="D841" s="547"/>
      <c r="E841" s="507"/>
      <c r="F841" s="509"/>
      <c r="G841" s="510"/>
      <c r="H841" s="506"/>
      <c r="I841" s="506"/>
      <c r="J841" s="506"/>
      <c r="K841" s="506"/>
      <c r="L841" s="506"/>
      <c r="M841" s="506"/>
      <c r="N841" s="506"/>
      <c r="O841" s="506"/>
      <c r="P841" s="506"/>
      <c r="Q841" s="506"/>
      <c r="R841" s="506"/>
      <c r="S841" s="506"/>
      <c r="T841" s="506"/>
      <c r="U841" s="506"/>
      <c r="V841" s="506"/>
      <c r="W841" s="506"/>
      <c r="X841" s="506"/>
      <c r="Y841" s="506"/>
    </row>
    <row r="842" spans="1:25" ht="13.5" customHeight="1" x14ac:dyDescent="0.25">
      <c r="A842" s="506" t="s">
        <v>52</v>
      </c>
      <c r="B842" s="506" t="s">
        <v>53</v>
      </c>
      <c r="C842" s="507">
        <v>160000</v>
      </c>
      <c r="D842" s="514"/>
      <c r="E842" s="507"/>
      <c r="F842" s="509"/>
      <c r="G842" s="510"/>
      <c r="H842" s="506"/>
      <c r="I842" s="506"/>
      <c r="J842" s="506"/>
      <c r="K842" s="506"/>
      <c r="L842" s="506"/>
      <c r="M842" s="506"/>
      <c r="N842" s="506"/>
      <c r="O842" s="506"/>
      <c r="P842" s="506"/>
      <c r="Q842" s="506"/>
      <c r="R842" s="506"/>
      <c r="S842" s="506"/>
      <c r="T842" s="506"/>
      <c r="U842" s="506"/>
      <c r="V842" s="506"/>
      <c r="W842" s="506"/>
      <c r="X842" s="506"/>
      <c r="Y842" s="506"/>
    </row>
    <row r="843" spans="1:25" ht="13.5" customHeight="1" x14ac:dyDescent="0.25">
      <c r="A843" s="499" t="s">
        <v>150</v>
      </c>
      <c r="B843" s="499" t="s">
        <v>230</v>
      </c>
      <c r="C843" s="531">
        <f>SUM(C844:C844)</f>
        <v>80000</v>
      </c>
      <c r="D843" s="533"/>
      <c r="E843" s="507"/>
      <c r="F843" s="509"/>
      <c r="G843" s="510"/>
      <c r="H843" s="506"/>
      <c r="I843" s="506"/>
      <c r="J843" s="506"/>
      <c r="K843" s="506"/>
      <c r="L843" s="506"/>
      <c r="M843" s="506"/>
      <c r="N843" s="506"/>
      <c r="O843" s="506"/>
      <c r="P843" s="506"/>
      <c r="Q843" s="506"/>
      <c r="R843" s="506"/>
      <c r="S843" s="506"/>
      <c r="T843" s="506"/>
      <c r="U843" s="506"/>
      <c r="V843" s="506"/>
      <c r="W843" s="506"/>
      <c r="X843" s="506"/>
      <c r="Y843" s="506"/>
    </row>
    <row r="844" spans="1:25" ht="13.5" customHeight="1" x14ac:dyDescent="0.25">
      <c r="A844" s="506" t="s">
        <v>152</v>
      </c>
      <c r="B844" s="542" t="s">
        <v>153</v>
      </c>
      <c r="C844" s="507">
        <v>80000</v>
      </c>
      <c r="D844" s="506"/>
      <c r="E844" s="507"/>
      <c r="F844" s="509"/>
      <c r="G844" s="510"/>
      <c r="H844" s="506"/>
      <c r="I844" s="506"/>
      <c r="J844" s="506"/>
      <c r="K844" s="506"/>
      <c r="L844" s="506"/>
      <c r="M844" s="506"/>
      <c r="N844" s="506"/>
      <c r="O844" s="506"/>
      <c r="P844" s="506"/>
      <c r="Q844" s="506"/>
      <c r="R844" s="506"/>
      <c r="S844" s="506"/>
      <c r="T844" s="506"/>
      <c r="U844" s="506"/>
      <c r="V844" s="506"/>
      <c r="W844" s="506"/>
      <c r="X844" s="506"/>
      <c r="Y844" s="506"/>
    </row>
    <row r="845" spans="1:25" ht="13.5" customHeight="1" x14ac:dyDescent="0.25">
      <c r="A845" s="499" t="s">
        <v>54</v>
      </c>
      <c r="B845" s="499" t="s">
        <v>55</v>
      </c>
      <c r="C845" s="531">
        <f>SUM(C846)</f>
        <v>80000</v>
      </c>
      <c r="D845" s="514"/>
      <c r="E845" s="507"/>
      <c r="F845" s="509"/>
      <c r="G845" s="510"/>
      <c r="H845" s="506"/>
      <c r="I845" s="506"/>
      <c r="J845" s="506"/>
      <c r="K845" s="506"/>
      <c r="L845" s="506"/>
      <c r="M845" s="506"/>
      <c r="N845" s="506"/>
      <c r="O845" s="506"/>
      <c r="P845" s="506"/>
      <c r="Q845" s="506"/>
      <c r="R845" s="506"/>
      <c r="S845" s="506"/>
      <c r="T845" s="506"/>
      <c r="U845" s="506"/>
      <c r="V845" s="506"/>
      <c r="W845" s="506"/>
      <c r="X845" s="506"/>
      <c r="Y845" s="506"/>
    </row>
    <row r="846" spans="1:25" ht="13.5" customHeight="1" x14ac:dyDescent="0.25">
      <c r="A846" s="506" t="s">
        <v>56</v>
      </c>
      <c r="B846" s="506" t="s">
        <v>57</v>
      </c>
      <c r="C846" s="507">
        <v>80000</v>
      </c>
      <c r="D846" s="530"/>
      <c r="E846" s="507"/>
      <c r="F846" s="509"/>
      <c r="G846" s="510"/>
      <c r="H846" s="506"/>
      <c r="I846" s="506"/>
      <c r="J846" s="506"/>
      <c r="K846" s="506"/>
      <c r="L846" s="506"/>
      <c r="M846" s="506"/>
      <c r="N846" s="506"/>
      <c r="O846" s="506"/>
      <c r="P846" s="506"/>
      <c r="Q846" s="506"/>
      <c r="R846" s="506"/>
      <c r="S846" s="506"/>
      <c r="T846" s="506"/>
      <c r="U846" s="506"/>
      <c r="V846" s="506"/>
      <c r="W846" s="506"/>
      <c r="X846" s="506"/>
      <c r="Y846" s="506"/>
    </row>
    <row r="847" spans="1:25" ht="13.5" customHeight="1" x14ac:dyDescent="0.25">
      <c r="A847" s="499" t="s">
        <v>58</v>
      </c>
      <c r="B847" s="499" t="s">
        <v>59</v>
      </c>
      <c r="C847" s="531">
        <f>SUM(C848)</f>
        <v>10000</v>
      </c>
      <c r="D847" s="530"/>
      <c r="E847" s="507"/>
      <c r="F847" s="509"/>
      <c r="G847" s="510"/>
      <c r="H847" s="506"/>
      <c r="I847" s="506"/>
      <c r="J847" s="506"/>
      <c r="K847" s="506"/>
      <c r="L847" s="506"/>
      <c r="M847" s="506"/>
      <c r="N847" s="506"/>
      <c r="O847" s="506"/>
      <c r="P847" s="506"/>
      <c r="Q847" s="506"/>
      <c r="R847" s="506"/>
      <c r="S847" s="506"/>
      <c r="T847" s="506"/>
      <c r="U847" s="506"/>
      <c r="V847" s="506"/>
      <c r="W847" s="506"/>
      <c r="X847" s="506"/>
      <c r="Y847" s="506"/>
    </row>
    <row r="848" spans="1:25" ht="13.5" customHeight="1" x14ac:dyDescent="0.25">
      <c r="A848" s="506" t="s">
        <v>60</v>
      </c>
      <c r="B848" s="507" t="s">
        <v>61</v>
      </c>
      <c r="C848" s="507">
        <v>10000</v>
      </c>
      <c r="D848" s="514"/>
      <c r="E848" s="507"/>
      <c r="F848" s="509"/>
      <c r="G848" s="510"/>
      <c r="H848" s="506"/>
      <c r="I848" s="506"/>
      <c r="J848" s="506"/>
      <c r="K848" s="506"/>
      <c r="L848" s="506"/>
      <c r="M848" s="506"/>
      <c r="N848" s="506"/>
      <c r="O848" s="506"/>
      <c r="P848" s="506"/>
      <c r="Q848" s="506"/>
      <c r="R848" s="506"/>
      <c r="S848" s="506"/>
      <c r="T848" s="506"/>
      <c r="U848" s="506"/>
      <c r="V848" s="506"/>
      <c r="W848" s="506"/>
      <c r="X848" s="506"/>
      <c r="Y848" s="506"/>
    </row>
    <row r="849" spans="1:25" ht="13.5" customHeight="1" x14ac:dyDescent="0.25">
      <c r="A849" s="499" t="s">
        <v>66</v>
      </c>
      <c r="B849" s="541" t="s">
        <v>67</v>
      </c>
      <c r="C849" s="531">
        <f>SUM(C850:C852)</f>
        <v>70000</v>
      </c>
      <c r="D849" s="514"/>
      <c r="E849" s="507"/>
      <c r="F849" s="509"/>
      <c r="G849" s="510"/>
      <c r="H849" s="506"/>
      <c r="I849" s="506"/>
      <c r="J849" s="506"/>
      <c r="K849" s="506"/>
      <c r="L849" s="506"/>
      <c r="M849" s="506"/>
      <c r="N849" s="506"/>
      <c r="O849" s="506"/>
      <c r="P849" s="506"/>
      <c r="Q849" s="506"/>
      <c r="R849" s="506"/>
      <c r="S849" s="506"/>
      <c r="T849" s="506"/>
      <c r="U849" s="506"/>
      <c r="V849" s="506"/>
      <c r="W849" s="506"/>
      <c r="X849" s="506"/>
      <c r="Y849" s="506"/>
    </row>
    <row r="850" spans="1:25" ht="13.5" customHeight="1" x14ac:dyDescent="0.25">
      <c r="A850" s="506" t="s">
        <v>68</v>
      </c>
      <c r="B850" s="542" t="s">
        <v>69</v>
      </c>
      <c r="C850" s="507">
        <v>20000</v>
      </c>
      <c r="D850" s="514"/>
      <c r="E850" s="507"/>
      <c r="F850" s="509"/>
      <c r="G850" s="510"/>
      <c r="H850" s="506"/>
      <c r="I850" s="506"/>
      <c r="J850" s="506"/>
      <c r="K850" s="506"/>
      <c r="L850" s="506"/>
      <c r="M850" s="506"/>
      <c r="N850" s="506"/>
      <c r="O850" s="506"/>
      <c r="P850" s="506"/>
      <c r="Q850" s="506"/>
      <c r="R850" s="506"/>
      <c r="S850" s="506"/>
      <c r="T850" s="506"/>
      <c r="U850" s="506"/>
      <c r="V850" s="506"/>
      <c r="W850" s="506"/>
      <c r="X850" s="506"/>
      <c r="Y850" s="506"/>
    </row>
    <row r="851" spans="1:25" ht="13.5" customHeight="1" x14ac:dyDescent="0.25">
      <c r="A851" s="506" t="s">
        <v>70</v>
      </c>
      <c r="B851" s="542" t="s">
        <v>71</v>
      </c>
      <c r="C851" s="507">
        <v>10000</v>
      </c>
      <c r="D851" s="514"/>
      <c r="E851" s="507"/>
      <c r="F851" s="509"/>
      <c r="G851" s="510"/>
      <c r="H851" s="506"/>
      <c r="I851" s="506"/>
      <c r="J851" s="506"/>
      <c r="K851" s="506"/>
      <c r="L851" s="506"/>
      <c r="M851" s="506"/>
      <c r="N851" s="506"/>
      <c r="O851" s="506"/>
      <c r="P851" s="506"/>
      <c r="Q851" s="506"/>
      <c r="R851" s="506"/>
      <c r="S851" s="506"/>
      <c r="T851" s="506"/>
      <c r="U851" s="506"/>
      <c r="V851" s="506"/>
      <c r="W851" s="506"/>
      <c r="X851" s="506"/>
      <c r="Y851" s="506"/>
    </row>
    <row r="852" spans="1:25" ht="13.5" customHeight="1" x14ac:dyDescent="0.25">
      <c r="A852" s="506" t="s">
        <v>72</v>
      </c>
      <c r="B852" s="507" t="s">
        <v>73</v>
      </c>
      <c r="C852" s="507">
        <v>40000</v>
      </c>
      <c r="D852" s="508"/>
      <c r="E852" s="507"/>
      <c r="F852" s="509"/>
      <c r="G852" s="510"/>
      <c r="H852" s="506"/>
      <c r="I852" s="506"/>
      <c r="J852" s="506"/>
      <c r="K852" s="506"/>
      <c r="L852" s="506"/>
      <c r="M852" s="506"/>
      <c r="N852" s="506"/>
      <c r="O852" s="506"/>
      <c r="P852" s="506"/>
      <c r="Q852" s="506"/>
      <c r="R852" s="506"/>
      <c r="S852" s="506"/>
      <c r="T852" s="506"/>
      <c r="U852" s="506"/>
      <c r="V852" s="506"/>
      <c r="W852" s="506"/>
      <c r="X852" s="506"/>
      <c r="Y852" s="506"/>
    </row>
    <row r="853" spans="1:25" ht="13.5" customHeight="1" x14ac:dyDescent="0.25">
      <c r="A853" s="499" t="s">
        <v>84</v>
      </c>
      <c r="B853" s="531" t="s">
        <v>85</v>
      </c>
      <c r="C853" s="531">
        <f>SUM(C854:C855)</f>
        <v>110000</v>
      </c>
      <c r="D853" s="514"/>
      <c r="E853" s="507"/>
      <c r="F853" s="509"/>
      <c r="G853" s="510"/>
      <c r="H853" s="506"/>
      <c r="I853" s="506"/>
      <c r="J853" s="506"/>
      <c r="K853" s="506"/>
      <c r="L853" s="506"/>
      <c r="M853" s="506"/>
      <c r="N853" s="506"/>
      <c r="O853" s="506"/>
      <c r="P853" s="506"/>
      <c r="Q853" s="506"/>
      <c r="R853" s="506"/>
      <c r="S853" s="506"/>
      <c r="T853" s="506"/>
      <c r="U853" s="506"/>
      <c r="V853" s="506"/>
      <c r="W853" s="506"/>
      <c r="X853" s="506"/>
      <c r="Y853" s="506"/>
    </row>
    <row r="854" spans="1:25" ht="13.5" customHeight="1" x14ac:dyDescent="0.25">
      <c r="A854" s="506" t="s">
        <v>86</v>
      </c>
      <c r="B854" s="507" t="s">
        <v>87</v>
      </c>
      <c r="C854" s="507">
        <v>80000</v>
      </c>
      <c r="D854" s="540"/>
      <c r="E854" s="507"/>
      <c r="F854" s="509"/>
      <c r="G854" s="510"/>
      <c r="H854" s="506"/>
      <c r="I854" s="506"/>
      <c r="J854" s="506"/>
      <c r="K854" s="506"/>
      <c r="L854" s="506"/>
      <c r="M854" s="506"/>
      <c r="N854" s="506"/>
      <c r="O854" s="506"/>
      <c r="P854" s="506"/>
      <c r="Q854" s="506"/>
      <c r="R854" s="506"/>
      <c r="S854" s="506"/>
      <c r="T854" s="506"/>
      <c r="U854" s="506"/>
      <c r="V854" s="506"/>
      <c r="W854" s="506"/>
      <c r="X854" s="506"/>
      <c r="Y854" s="506"/>
    </row>
    <row r="855" spans="1:25" ht="13.5" customHeight="1" x14ac:dyDescent="0.25">
      <c r="A855" s="506" t="s">
        <v>90</v>
      </c>
      <c r="B855" s="507" t="s">
        <v>85</v>
      </c>
      <c r="C855" s="507">
        <v>30000</v>
      </c>
      <c r="D855" s="514"/>
      <c r="E855" s="507"/>
      <c r="F855" s="509"/>
      <c r="G855" s="510"/>
      <c r="H855" s="506"/>
      <c r="I855" s="506"/>
      <c r="J855" s="506"/>
      <c r="K855" s="506"/>
      <c r="L855" s="506"/>
      <c r="M855" s="506"/>
      <c r="N855" s="506"/>
      <c r="O855" s="506"/>
      <c r="P855" s="506"/>
      <c r="Q855" s="506"/>
      <c r="R855" s="506"/>
      <c r="S855" s="506"/>
      <c r="T855" s="506"/>
      <c r="U855" s="506"/>
      <c r="V855" s="506"/>
      <c r="W855" s="506"/>
      <c r="X855" s="506"/>
      <c r="Y855" s="506"/>
    </row>
    <row r="856" spans="1:25" ht="13.5" customHeight="1" thickBot="1" x14ac:dyDescent="0.3">
      <c r="A856" s="506"/>
      <c r="B856" s="507"/>
      <c r="C856" s="507"/>
      <c r="D856" s="514"/>
      <c r="E856" s="507"/>
      <c r="F856" s="509"/>
      <c r="G856" s="510"/>
      <c r="H856" s="506"/>
      <c r="I856" s="506"/>
      <c r="J856" s="506"/>
      <c r="K856" s="506"/>
      <c r="L856" s="506"/>
      <c r="M856" s="506"/>
      <c r="N856" s="506"/>
      <c r="O856" s="506"/>
      <c r="P856" s="506"/>
      <c r="Q856" s="506"/>
      <c r="R856" s="506"/>
      <c r="S856" s="506"/>
      <c r="T856" s="506"/>
      <c r="U856" s="506"/>
      <c r="V856" s="506"/>
      <c r="W856" s="506"/>
      <c r="X856" s="506"/>
      <c r="Y856" s="506"/>
    </row>
    <row r="857" spans="1:25" ht="13.5" customHeight="1" thickBot="1" x14ac:dyDescent="0.3">
      <c r="A857" s="1428" t="s">
        <v>93</v>
      </c>
      <c r="B857" s="1416"/>
      <c r="C857" s="546">
        <f>C858+C863+C860</f>
        <v>700000</v>
      </c>
      <c r="D857" s="514"/>
      <c r="E857" s="507"/>
      <c r="F857" s="509"/>
      <c r="G857" s="510"/>
      <c r="H857" s="506"/>
      <c r="I857" s="506"/>
      <c r="J857" s="506"/>
      <c r="K857" s="506"/>
      <c r="L857" s="506"/>
      <c r="M857" s="506"/>
      <c r="N857" s="506"/>
      <c r="O857" s="506"/>
      <c r="P857" s="506"/>
      <c r="Q857" s="506"/>
      <c r="R857" s="506"/>
      <c r="S857" s="506"/>
      <c r="T857" s="506"/>
      <c r="U857" s="506"/>
      <c r="V857" s="506"/>
      <c r="W857" s="506"/>
      <c r="X857" s="506"/>
      <c r="Y857" s="506"/>
    </row>
    <row r="858" spans="1:25" ht="13.5" customHeight="1" x14ac:dyDescent="0.25">
      <c r="A858" s="499" t="s">
        <v>94</v>
      </c>
      <c r="B858" s="530" t="s">
        <v>95</v>
      </c>
      <c r="C858" s="536">
        <f>SUM(C859)</f>
        <v>60000</v>
      </c>
      <c r="D858" s="547"/>
      <c r="E858" s="507"/>
      <c r="F858" s="509"/>
      <c r="G858" s="510"/>
      <c r="H858" s="506"/>
      <c r="I858" s="506"/>
      <c r="J858" s="506"/>
      <c r="K858" s="506"/>
      <c r="L858" s="506"/>
      <c r="M858" s="506"/>
      <c r="N858" s="506"/>
      <c r="O858" s="506"/>
      <c r="P858" s="506"/>
      <c r="Q858" s="506"/>
      <c r="R858" s="506"/>
      <c r="S858" s="506"/>
      <c r="T858" s="506"/>
      <c r="U858" s="506"/>
      <c r="V858" s="506"/>
      <c r="W858" s="506"/>
      <c r="X858" s="506"/>
      <c r="Y858" s="506"/>
    </row>
    <row r="859" spans="1:25" ht="13.5" customHeight="1" x14ac:dyDescent="0.25">
      <c r="A859" s="506" t="s">
        <v>98</v>
      </c>
      <c r="B859" s="507" t="s">
        <v>99</v>
      </c>
      <c r="C859" s="507">
        <v>60000</v>
      </c>
      <c r="D859" s="514"/>
      <c r="E859" s="507"/>
      <c r="F859" s="509"/>
      <c r="G859" s="510"/>
      <c r="H859" s="506"/>
      <c r="I859" s="506"/>
      <c r="J859" s="506"/>
      <c r="K859" s="506"/>
      <c r="L859" s="506"/>
      <c r="M859" s="506"/>
      <c r="N859" s="506"/>
      <c r="O859" s="506"/>
      <c r="P859" s="506"/>
      <c r="Q859" s="506"/>
      <c r="R859" s="506"/>
      <c r="S859" s="506"/>
      <c r="T859" s="506"/>
      <c r="U859" s="506"/>
      <c r="V859" s="506"/>
      <c r="W859" s="506"/>
      <c r="X859" s="506"/>
      <c r="Y859" s="506"/>
    </row>
    <row r="860" spans="1:25" ht="13.5" customHeight="1" x14ac:dyDescent="0.25">
      <c r="A860" s="499" t="s">
        <v>106</v>
      </c>
      <c r="B860" s="531" t="s">
        <v>107</v>
      </c>
      <c r="C860" s="531">
        <f>SUM(C861:C862)</f>
        <v>280000</v>
      </c>
      <c r="D860" s="540"/>
      <c r="E860" s="507"/>
      <c r="F860" s="509"/>
      <c r="G860" s="510"/>
      <c r="H860" s="506"/>
      <c r="I860" s="506"/>
      <c r="J860" s="506"/>
      <c r="K860" s="506"/>
      <c r="L860" s="506"/>
      <c r="M860" s="506"/>
      <c r="N860" s="506"/>
      <c r="O860" s="506"/>
      <c r="P860" s="506"/>
      <c r="Q860" s="506"/>
      <c r="R860" s="506"/>
      <c r="S860" s="506"/>
      <c r="T860" s="506"/>
      <c r="U860" s="506"/>
      <c r="V860" s="506"/>
      <c r="W860" s="506"/>
      <c r="X860" s="506"/>
      <c r="Y860" s="506"/>
    </row>
    <row r="861" spans="1:25" ht="13.5" customHeight="1" x14ac:dyDescent="0.25">
      <c r="A861" s="506" t="s">
        <v>108</v>
      </c>
      <c r="B861" s="542" t="s">
        <v>109</v>
      </c>
      <c r="C861" s="507">
        <v>40000</v>
      </c>
      <c r="D861" s="540"/>
      <c r="E861" s="507"/>
      <c r="F861" s="509"/>
      <c r="G861" s="510"/>
      <c r="H861" s="506"/>
      <c r="I861" s="506"/>
      <c r="J861" s="506"/>
      <c r="K861" s="506"/>
      <c r="L861" s="506"/>
      <c r="M861" s="506"/>
      <c r="N861" s="506"/>
      <c r="O861" s="506"/>
      <c r="P861" s="506"/>
      <c r="Q861" s="506"/>
      <c r="R861" s="506"/>
      <c r="S861" s="506"/>
      <c r="T861" s="506"/>
      <c r="U861" s="506"/>
      <c r="V861" s="506"/>
      <c r="W861" s="506"/>
      <c r="X861" s="506"/>
      <c r="Y861" s="506"/>
    </row>
    <row r="862" spans="1:25" ht="13.5" customHeight="1" x14ac:dyDescent="0.25">
      <c r="A862" s="506" t="s">
        <v>238</v>
      </c>
      <c r="B862" s="507" t="s">
        <v>111</v>
      </c>
      <c r="C862" s="507">
        <v>240000</v>
      </c>
      <c r="D862" s="506"/>
      <c r="E862" s="507"/>
      <c r="F862" s="509"/>
      <c r="G862" s="510"/>
      <c r="H862" s="506"/>
      <c r="I862" s="506"/>
      <c r="J862" s="506"/>
      <c r="K862" s="506"/>
      <c r="L862" s="506"/>
      <c r="M862" s="506"/>
      <c r="N862" s="506"/>
      <c r="O862" s="506"/>
      <c r="P862" s="506"/>
      <c r="Q862" s="506"/>
      <c r="R862" s="506"/>
      <c r="S862" s="506"/>
      <c r="T862" s="506"/>
      <c r="U862" s="506"/>
      <c r="V862" s="506"/>
      <c r="W862" s="506"/>
      <c r="X862" s="506"/>
      <c r="Y862" s="506"/>
    </row>
    <row r="863" spans="1:25" ht="13.5" customHeight="1" x14ac:dyDescent="0.25">
      <c r="A863" s="499" t="s">
        <v>119</v>
      </c>
      <c r="B863" s="531" t="s">
        <v>122</v>
      </c>
      <c r="C863" s="531">
        <f>SUM(C864:C866)</f>
        <v>360000</v>
      </c>
      <c r="D863" s="514"/>
      <c r="E863" s="507"/>
      <c r="F863" s="509"/>
      <c r="G863" s="510"/>
      <c r="H863" s="506"/>
      <c r="I863" s="506"/>
      <c r="J863" s="506"/>
      <c r="K863" s="506"/>
      <c r="L863" s="506"/>
      <c r="M863" s="506"/>
      <c r="N863" s="506"/>
      <c r="O863" s="506"/>
      <c r="P863" s="506"/>
      <c r="Q863" s="506"/>
      <c r="R863" s="506"/>
      <c r="S863" s="506"/>
      <c r="T863" s="506"/>
      <c r="U863" s="506"/>
      <c r="V863" s="506"/>
      <c r="W863" s="506"/>
      <c r="X863" s="506"/>
      <c r="Y863" s="506"/>
    </row>
    <row r="864" spans="1:25" ht="13.5" customHeight="1" x14ac:dyDescent="0.25">
      <c r="A864" s="506" t="s">
        <v>521</v>
      </c>
      <c r="B864" s="507" t="s">
        <v>122</v>
      </c>
      <c r="C864" s="507">
        <v>120000</v>
      </c>
      <c r="D864" s="510"/>
      <c r="E864" s="507"/>
      <c r="F864" s="509"/>
      <c r="G864" s="510"/>
      <c r="H864" s="506"/>
      <c r="I864" s="506"/>
      <c r="J864" s="506"/>
      <c r="K864" s="506"/>
      <c r="L864" s="506"/>
      <c r="M864" s="506"/>
      <c r="N864" s="506"/>
      <c r="O864" s="506"/>
      <c r="P864" s="506"/>
      <c r="Q864" s="506"/>
      <c r="R864" s="506"/>
      <c r="S864" s="506"/>
      <c r="T864" s="506"/>
      <c r="U864" s="506"/>
      <c r="V864" s="506"/>
      <c r="W864" s="506"/>
      <c r="X864" s="506"/>
      <c r="Y864" s="506"/>
    </row>
    <row r="865" spans="1:25" ht="13.5" customHeight="1" x14ac:dyDescent="0.25">
      <c r="A865" s="506" t="s">
        <v>123</v>
      </c>
      <c r="B865" s="507" t="s">
        <v>124</v>
      </c>
      <c r="C865" s="507">
        <v>40000</v>
      </c>
      <c r="D865" s="540"/>
      <c r="E865" s="507"/>
      <c r="F865" s="509"/>
      <c r="G865" s="510"/>
      <c r="H865" s="506"/>
      <c r="I865" s="506"/>
      <c r="J865" s="506"/>
      <c r="K865" s="506"/>
      <c r="L865" s="506"/>
      <c r="M865" s="506"/>
      <c r="N865" s="506"/>
      <c r="O865" s="506"/>
      <c r="P865" s="506"/>
      <c r="Q865" s="506"/>
      <c r="R865" s="506"/>
      <c r="S865" s="506"/>
      <c r="T865" s="506"/>
      <c r="U865" s="506"/>
      <c r="V865" s="506"/>
      <c r="W865" s="506"/>
      <c r="X865" s="506"/>
      <c r="Y865" s="506"/>
    </row>
    <row r="866" spans="1:25" ht="13.5" customHeight="1" x14ac:dyDescent="0.25">
      <c r="A866" s="506" t="s">
        <v>127</v>
      </c>
      <c r="B866" s="507" t="s">
        <v>120</v>
      </c>
      <c r="C866" s="507">
        <v>200000</v>
      </c>
      <c r="D866" s="619"/>
      <c r="E866" s="507"/>
      <c r="F866" s="509"/>
      <c r="G866" s="510"/>
      <c r="H866" s="506"/>
      <c r="I866" s="506"/>
      <c r="J866" s="506"/>
      <c r="K866" s="506"/>
      <c r="L866" s="506"/>
      <c r="M866" s="506"/>
      <c r="N866" s="506"/>
      <c r="O866" s="506"/>
      <c r="P866" s="506"/>
      <c r="Q866" s="506"/>
      <c r="R866" s="506"/>
      <c r="S866" s="506"/>
      <c r="T866" s="506"/>
      <c r="U866" s="506"/>
      <c r="V866" s="506"/>
      <c r="W866" s="506"/>
      <c r="X866" s="506"/>
      <c r="Y866" s="506"/>
    </row>
    <row r="867" spans="1:25" ht="13.5" customHeight="1" thickBot="1" x14ac:dyDescent="0.3">
      <c r="A867" s="506"/>
      <c r="B867" s="506"/>
      <c r="C867" s="507"/>
      <c r="D867" s="508"/>
      <c r="E867" s="507"/>
      <c r="F867" s="509"/>
      <c r="G867" s="510"/>
      <c r="H867" s="506"/>
      <c r="I867" s="506"/>
      <c r="J867" s="506"/>
      <c r="K867" s="506"/>
      <c r="L867" s="506"/>
      <c r="M867" s="506"/>
      <c r="N867" s="506"/>
      <c r="O867" s="506"/>
      <c r="P867" s="506"/>
      <c r="Q867" s="506"/>
      <c r="R867" s="506"/>
      <c r="S867" s="506"/>
      <c r="T867" s="506"/>
      <c r="U867" s="506"/>
      <c r="V867" s="506"/>
      <c r="W867" s="506"/>
      <c r="X867" s="506"/>
      <c r="Y867" s="506"/>
    </row>
    <row r="868" spans="1:25" ht="13.5" customHeight="1" x14ac:dyDescent="0.25">
      <c r="A868" s="1420" t="s">
        <v>537</v>
      </c>
      <c r="B868" s="1429"/>
      <c r="C868" s="1444" t="s">
        <v>532</v>
      </c>
      <c r="D868" s="1445" t="s">
        <v>538</v>
      </c>
      <c r="E868" s="507"/>
      <c r="F868" s="509"/>
      <c r="G868" s="510"/>
      <c r="H868" s="506"/>
      <c r="I868" s="506"/>
      <c r="J868" s="506"/>
      <c r="K868" s="506"/>
      <c r="L868" s="506"/>
      <c r="M868" s="506"/>
      <c r="N868" s="506"/>
      <c r="O868" s="506"/>
      <c r="P868" s="506"/>
      <c r="Q868" s="506"/>
      <c r="R868" s="506"/>
      <c r="S868" s="506"/>
      <c r="T868" s="506"/>
      <c r="U868" s="506"/>
      <c r="V868" s="506"/>
      <c r="W868" s="506"/>
      <c r="X868" s="506"/>
      <c r="Y868" s="506"/>
    </row>
    <row r="869" spans="1:25" ht="28.5" customHeight="1" thickBot="1" x14ac:dyDescent="0.3">
      <c r="A869" s="1422"/>
      <c r="B869" s="1434"/>
      <c r="C869" s="1422"/>
      <c r="D869" s="1423"/>
      <c r="E869" s="507"/>
      <c r="F869" s="509"/>
      <c r="G869" s="510"/>
      <c r="H869" s="506"/>
      <c r="I869" s="506"/>
      <c r="J869" s="506"/>
      <c r="K869" s="506"/>
      <c r="L869" s="506"/>
      <c r="M869" s="506"/>
      <c r="N869" s="506"/>
      <c r="O869" s="506"/>
      <c r="P869" s="506"/>
      <c r="Q869" s="506"/>
      <c r="R869" s="506"/>
      <c r="S869" s="506"/>
      <c r="T869" s="506"/>
      <c r="U869" s="506"/>
      <c r="V869" s="506"/>
      <c r="W869" s="506"/>
      <c r="X869" s="506"/>
      <c r="Y869" s="506"/>
    </row>
    <row r="870" spans="1:25" ht="13.5" customHeight="1" x14ac:dyDescent="0.25">
      <c r="A870" s="1438" t="s">
        <v>1055</v>
      </c>
      <c r="B870" s="1407"/>
      <c r="C870" s="1407"/>
      <c r="D870" s="1408"/>
      <c r="E870" s="507"/>
      <c r="F870" s="509"/>
      <c r="G870" s="510"/>
      <c r="H870" s="506"/>
      <c r="I870" s="506"/>
      <c r="J870" s="506"/>
      <c r="K870" s="506"/>
      <c r="L870" s="506"/>
      <c r="M870" s="506"/>
      <c r="N870" s="506"/>
      <c r="O870" s="506"/>
      <c r="P870" s="506"/>
      <c r="Q870" s="506"/>
      <c r="R870" s="506"/>
      <c r="S870" s="506"/>
      <c r="T870" s="506"/>
      <c r="U870" s="506"/>
      <c r="V870" s="506"/>
      <c r="W870" s="506"/>
      <c r="X870" s="506"/>
      <c r="Y870" s="506"/>
    </row>
    <row r="871" spans="1:25" ht="13.5" customHeight="1" x14ac:dyDescent="0.25">
      <c r="A871" s="1409"/>
      <c r="B871" s="1410"/>
      <c r="C871" s="1410"/>
      <c r="D871" s="1411"/>
      <c r="E871" s="507"/>
      <c r="F871" s="509"/>
      <c r="G871" s="510"/>
      <c r="H871" s="506"/>
      <c r="I871" s="506"/>
      <c r="J871" s="506"/>
      <c r="K871" s="506"/>
      <c r="L871" s="506"/>
      <c r="M871" s="506"/>
      <c r="N871" s="506"/>
      <c r="O871" s="506"/>
      <c r="P871" s="506"/>
      <c r="Q871" s="506"/>
      <c r="R871" s="506"/>
      <c r="S871" s="506"/>
      <c r="T871" s="506"/>
      <c r="U871" s="506"/>
      <c r="V871" s="506"/>
      <c r="W871" s="506"/>
      <c r="X871" s="506"/>
      <c r="Y871" s="506"/>
    </row>
    <row r="872" spans="1:25" ht="13.5" customHeight="1" x14ac:dyDescent="0.25">
      <c r="A872" s="1409"/>
      <c r="B872" s="1410"/>
      <c r="C872" s="1410"/>
      <c r="D872" s="1411"/>
      <c r="E872" s="507"/>
      <c r="F872" s="509"/>
      <c r="G872" s="510"/>
      <c r="H872" s="506"/>
      <c r="I872" s="506"/>
      <c r="J872" s="506"/>
      <c r="K872" s="506"/>
      <c r="L872" s="506"/>
      <c r="M872" s="506"/>
      <c r="N872" s="506"/>
      <c r="O872" s="506"/>
      <c r="P872" s="506"/>
      <c r="Q872" s="506"/>
      <c r="R872" s="506"/>
      <c r="S872" s="506"/>
      <c r="T872" s="506"/>
      <c r="U872" s="506"/>
      <c r="V872" s="506"/>
      <c r="W872" s="506"/>
      <c r="X872" s="506"/>
      <c r="Y872" s="506"/>
    </row>
    <row r="873" spans="1:25" ht="12.75" customHeight="1" thickBot="1" x14ac:dyDescent="0.3">
      <c r="A873" s="1412"/>
      <c r="B873" s="1413"/>
      <c r="C873" s="1413"/>
      <c r="D873" s="1414"/>
      <c r="E873" s="507"/>
      <c r="F873" s="509"/>
      <c r="G873" s="510"/>
      <c r="H873" s="506"/>
      <c r="I873" s="506"/>
      <c r="J873" s="506"/>
      <c r="K873" s="506"/>
      <c r="L873" s="506"/>
      <c r="M873" s="506"/>
      <c r="N873" s="506"/>
      <c r="O873" s="506"/>
      <c r="P873" s="506"/>
      <c r="Q873" s="506"/>
      <c r="R873" s="506"/>
      <c r="S873" s="506"/>
      <c r="T873" s="506"/>
      <c r="U873" s="506"/>
      <c r="V873" s="506"/>
      <c r="W873" s="506"/>
      <c r="X873" s="506"/>
      <c r="Y873" s="506"/>
    </row>
    <row r="874" spans="1:25" ht="13.5" customHeight="1" x14ac:dyDescent="0.25">
      <c r="A874" s="522" t="s">
        <v>487</v>
      </c>
      <c r="B874" s="506"/>
      <c r="C874" s="507"/>
      <c r="D874" s="507"/>
      <c r="E874" s="507"/>
      <c r="F874" s="509"/>
      <c r="G874" s="510"/>
      <c r="H874" s="506"/>
      <c r="I874" s="506"/>
      <c r="J874" s="506"/>
      <c r="K874" s="506"/>
      <c r="L874" s="506"/>
      <c r="M874" s="506"/>
      <c r="N874" s="506"/>
      <c r="O874" s="506"/>
      <c r="P874" s="506"/>
      <c r="Q874" s="506"/>
      <c r="R874" s="506"/>
      <c r="S874" s="506"/>
      <c r="T874" s="506"/>
      <c r="U874" s="506"/>
      <c r="V874" s="506"/>
      <c r="W874" s="506"/>
      <c r="X874" s="506"/>
      <c r="Y874" s="506"/>
    </row>
    <row r="875" spans="1:25" ht="13.5" customHeight="1" x14ac:dyDescent="0.25">
      <c r="A875" s="522" t="s">
        <v>511</v>
      </c>
      <c r="B875" s="522"/>
      <c r="C875" s="507"/>
      <c r="D875" s="508"/>
      <c r="E875" s="507"/>
      <c r="F875" s="509"/>
      <c r="G875" s="510"/>
      <c r="H875" s="506"/>
      <c r="I875" s="506"/>
      <c r="J875" s="506"/>
      <c r="K875" s="506"/>
      <c r="L875" s="506"/>
      <c r="M875" s="506"/>
      <c r="N875" s="506"/>
      <c r="O875" s="506"/>
      <c r="P875" s="506"/>
      <c r="Q875" s="506"/>
      <c r="R875" s="506"/>
      <c r="S875" s="506"/>
      <c r="T875" s="506"/>
      <c r="U875" s="506"/>
      <c r="V875" s="506"/>
      <c r="W875" s="506"/>
      <c r="X875" s="506"/>
      <c r="Y875" s="506"/>
    </row>
    <row r="876" spans="1:25" ht="13.5" customHeight="1" x14ac:dyDescent="0.25">
      <c r="A876" s="522" t="s">
        <v>534</v>
      </c>
      <c r="B876" s="522"/>
      <c r="C876" s="507"/>
      <c r="D876" s="508"/>
      <c r="E876" s="507"/>
      <c r="F876" s="509"/>
      <c r="G876" s="510"/>
      <c r="H876" s="506"/>
      <c r="I876" s="506"/>
      <c r="J876" s="506"/>
      <c r="K876" s="506"/>
      <c r="L876" s="506"/>
      <c r="M876" s="506"/>
      <c r="N876" s="506"/>
      <c r="O876" s="506"/>
      <c r="P876" s="506"/>
      <c r="Q876" s="506"/>
      <c r="R876" s="506"/>
      <c r="S876" s="506"/>
      <c r="T876" s="506"/>
      <c r="U876" s="506"/>
      <c r="V876" s="506"/>
      <c r="W876" s="506"/>
      <c r="X876" s="506"/>
      <c r="Y876" s="506"/>
    </row>
    <row r="877" spans="1:25" ht="13.5" customHeight="1" thickBot="1" x14ac:dyDescent="0.3">
      <c r="A877" s="576" t="s">
        <v>311</v>
      </c>
      <c r="B877" s="576"/>
      <c r="C877" s="578"/>
      <c r="D877" s="625"/>
      <c r="E877" s="507"/>
      <c r="F877" s="509"/>
      <c r="G877" s="510"/>
      <c r="H877" s="506"/>
      <c r="I877" s="506"/>
      <c r="J877" s="506"/>
      <c r="K877" s="506"/>
      <c r="L877" s="506"/>
      <c r="M877" s="506"/>
      <c r="N877" s="506"/>
      <c r="O877" s="506"/>
      <c r="P877" s="506"/>
      <c r="Q877" s="506"/>
      <c r="R877" s="506"/>
      <c r="S877" s="506"/>
      <c r="T877" s="506"/>
      <c r="U877" s="506"/>
      <c r="V877" s="506"/>
      <c r="W877" s="506"/>
      <c r="X877" s="506"/>
      <c r="Y877" s="506"/>
    </row>
    <row r="878" spans="1:25" ht="13.5" customHeight="1" thickBot="1" x14ac:dyDescent="0.3">
      <c r="A878" s="580" t="s">
        <v>5</v>
      </c>
      <c r="B878" s="581"/>
      <c r="C878" s="582"/>
      <c r="D878" s="583">
        <f>C880+C891</f>
        <v>953440</v>
      </c>
      <c r="E878" s="507"/>
      <c r="F878" s="509"/>
      <c r="G878" s="510"/>
      <c r="H878" s="506"/>
      <c r="I878" s="506"/>
      <c r="J878" s="506"/>
      <c r="K878" s="506"/>
      <c r="L878" s="506"/>
      <c r="M878" s="506"/>
      <c r="N878" s="506"/>
      <c r="O878" s="506"/>
      <c r="P878" s="506"/>
      <c r="Q878" s="506"/>
      <c r="R878" s="506"/>
      <c r="S878" s="506"/>
      <c r="T878" s="506"/>
      <c r="U878" s="506"/>
      <c r="V878" s="506"/>
      <c r="W878" s="506"/>
      <c r="X878" s="506"/>
      <c r="Y878" s="506"/>
    </row>
    <row r="879" spans="1:25" ht="13.5" customHeight="1" thickBot="1" x14ac:dyDescent="0.3">
      <c r="A879" s="499"/>
      <c r="B879" s="499"/>
      <c r="C879" s="531"/>
      <c r="D879" s="531"/>
      <c r="E879" s="507"/>
      <c r="F879" s="509"/>
      <c r="G879" s="510"/>
      <c r="H879" s="506"/>
      <c r="I879" s="506"/>
      <c r="J879" s="506"/>
      <c r="K879" s="506"/>
      <c r="L879" s="506"/>
      <c r="M879" s="506"/>
      <c r="N879" s="506"/>
      <c r="O879" s="506"/>
      <c r="P879" s="506"/>
      <c r="Q879" s="506"/>
      <c r="R879" s="506"/>
      <c r="S879" s="506"/>
      <c r="T879" s="506"/>
      <c r="U879" s="506"/>
      <c r="V879" s="506"/>
      <c r="W879" s="506"/>
      <c r="X879" s="506"/>
      <c r="Y879" s="506"/>
    </row>
    <row r="880" spans="1:25" ht="13.5" customHeight="1" thickBot="1" x14ac:dyDescent="0.3">
      <c r="A880" s="1427" t="s">
        <v>49</v>
      </c>
      <c r="B880" s="1416"/>
      <c r="C880" s="534">
        <f>C881+C883+C885+C887</f>
        <v>265240</v>
      </c>
      <c r="D880" s="514"/>
      <c r="E880" s="507"/>
      <c r="F880" s="509"/>
      <c r="G880" s="510"/>
      <c r="H880" s="506"/>
      <c r="I880" s="506"/>
      <c r="J880" s="506"/>
      <c r="K880" s="506"/>
      <c r="L880" s="506"/>
      <c r="M880" s="506"/>
      <c r="N880" s="506"/>
      <c r="O880" s="506"/>
      <c r="P880" s="506"/>
      <c r="Q880" s="506"/>
      <c r="R880" s="506"/>
      <c r="S880" s="506"/>
      <c r="T880" s="506"/>
      <c r="U880" s="506"/>
      <c r="V880" s="506"/>
      <c r="W880" s="506"/>
      <c r="X880" s="506"/>
      <c r="Y880" s="506"/>
    </row>
    <row r="881" spans="1:25" ht="13.5" customHeight="1" x14ac:dyDescent="0.25">
      <c r="A881" s="499" t="s">
        <v>50</v>
      </c>
      <c r="B881" s="530" t="s">
        <v>51</v>
      </c>
      <c r="C881" s="536">
        <f>SUM(C882)</f>
        <v>120000</v>
      </c>
      <c r="D881" s="547"/>
      <c r="E881" s="507"/>
      <c r="F881" s="509"/>
      <c r="G881" s="510"/>
      <c r="H881" s="506"/>
      <c r="I881" s="506"/>
      <c r="J881" s="506"/>
      <c r="K881" s="506"/>
      <c r="L881" s="506"/>
      <c r="M881" s="506"/>
      <c r="N881" s="506"/>
      <c r="O881" s="506"/>
      <c r="P881" s="506"/>
      <c r="Q881" s="506"/>
      <c r="R881" s="506"/>
      <c r="S881" s="506"/>
      <c r="T881" s="506"/>
      <c r="U881" s="506"/>
      <c r="V881" s="506"/>
      <c r="W881" s="506"/>
      <c r="X881" s="506"/>
      <c r="Y881" s="506"/>
    </row>
    <row r="882" spans="1:25" ht="13.5" customHeight="1" x14ac:dyDescent="0.25">
      <c r="A882" s="506" t="s">
        <v>52</v>
      </c>
      <c r="B882" s="506" t="s">
        <v>53</v>
      </c>
      <c r="C882" s="507">
        <v>120000</v>
      </c>
      <c r="D882" s="514"/>
      <c r="E882" s="507"/>
      <c r="F882" s="509"/>
      <c r="G882" s="510"/>
      <c r="H882" s="506"/>
      <c r="I882" s="506"/>
      <c r="J882" s="506"/>
      <c r="K882" s="506"/>
      <c r="L882" s="506"/>
      <c r="M882" s="506"/>
      <c r="N882" s="506"/>
      <c r="O882" s="506"/>
      <c r="P882" s="506"/>
      <c r="Q882" s="506"/>
      <c r="R882" s="506"/>
      <c r="S882" s="506"/>
      <c r="T882" s="506"/>
      <c r="U882" s="506"/>
      <c r="V882" s="506"/>
      <c r="W882" s="506"/>
      <c r="X882" s="506"/>
      <c r="Y882" s="506"/>
    </row>
    <row r="883" spans="1:25" ht="13.5" customHeight="1" x14ac:dyDescent="0.25">
      <c r="A883" s="499" t="s">
        <v>54</v>
      </c>
      <c r="B883" s="499" t="s">
        <v>55</v>
      </c>
      <c r="C883" s="531">
        <f>SUM(C884)</f>
        <v>40000</v>
      </c>
      <c r="D883" s="514"/>
      <c r="E883" s="507"/>
      <c r="F883" s="509"/>
      <c r="G883" s="510"/>
      <c r="H883" s="506"/>
      <c r="I883" s="506"/>
      <c r="J883" s="506"/>
      <c r="K883" s="506"/>
      <c r="L883" s="506"/>
      <c r="M883" s="506"/>
      <c r="N883" s="506"/>
      <c r="O883" s="506"/>
      <c r="P883" s="506"/>
      <c r="Q883" s="506"/>
      <c r="R883" s="506"/>
      <c r="S883" s="506"/>
      <c r="T883" s="506"/>
      <c r="U883" s="506"/>
      <c r="V883" s="506"/>
      <c r="W883" s="506"/>
      <c r="X883" s="506"/>
      <c r="Y883" s="506"/>
    </row>
    <row r="884" spans="1:25" ht="13.5" customHeight="1" x14ac:dyDescent="0.25">
      <c r="A884" s="506" t="s">
        <v>56</v>
      </c>
      <c r="B884" s="506" t="s">
        <v>57</v>
      </c>
      <c r="C884" s="507">
        <v>40000</v>
      </c>
      <c r="D884" s="530"/>
      <c r="E884" s="507"/>
      <c r="F884" s="509"/>
      <c r="G884" s="510"/>
      <c r="H884" s="506"/>
      <c r="I884" s="506"/>
      <c r="J884" s="506"/>
      <c r="K884" s="506"/>
      <c r="L884" s="506"/>
      <c r="M884" s="506"/>
      <c r="N884" s="506"/>
      <c r="O884" s="506"/>
      <c r="P884" s="506"/>
      <c r="Q884" s="506"/>
      <c r="R884" s="506"/>
      <c r="S884" s="506"/>
      <c r="T884" s="506"/>
      <c r="U884" s="506"/>
      <c r="V884" s="506"/>
      <c r="W884" s="506"/>
      <c r="X884" s="506"/>
      <c r="Y884" s="506"/>
    </row>
    <row r="885" spans="1:25" ht="13.5" customHeight="1" x14ac:dyDescent="0.25">
      <c r="A885" s="499" t="s">
        <v>58</v>
      </c>
      <c r="B885" s="499" t="s">
        <v>59</v>
      </c>
      <c r="C885" s="531">
        <f>SUM(C886)</f>
        <v>30000</v>
      </c>
      <c r="D885" s="530"/>
      <c r="E885" s="507"/>
      <c r="F885" s="509"/>
      <c r="G885" s="510"/>
      <c r="H885" s="506"/>
      <c r="I885" s="506"/>
      <c r="J885" s="506"/>
      <c r="K885" s="506"/>
      <c r="L885" s="506"/>
      <c r="M885" s="506"/>
      <c r="N885" s="506"/>
      <c r="O885" s="506"/>
      <c r="P885" s="506"/>
      <c r="Q885" s="506"/>
      <c r="R885" s="506"/>
      <c r="S885" s="506"/>
      <c r="T885" s="506"/>
      <c r="U885" s="506"/>
      <c r="V885" s="506"/>
      <c r="W885" s="506"/>
      <c r="X885" s="506"/>
      <c r="Y885" s="506"/>
    </row>
    <row r="886" spans="1:25" ht="13.5" customHeight="1" x14ac:dyDescent="0.25">
      <c r="A886" s="506" t="s">
        <v>60</v>
      </c>
      <c r="B886" s="507" t="s">
        <v>61</v>
      </c>
      <c r="C886" s="507">
        <v>30000</v>
      </c>
      <c r="D886" s="514"/>
      <c r="E886" s="507"/>
      <c r="F886" s="509"/>
      <c r="G886" s="510"/>
      <c r="H886" s="506"/>
      <c r="I886" s="506"/>
      <c r="J886" s="506"/>
      <c r="K886" s="506"/>
      <c r="L886" s="506"/>
      <c r="M886" s="506"/>
      <c r="N886" s="506"/>
      <c r="O886" s="506"/>
      <c r="P886" s="506"/>
      <c r="Q886" s="506"/>
      <c r="R886" s="506"/>
      <c r="S886" s="506"/>
      <c r="T886" s="506"/>
      <c r="U886" s="506"/>
      <c r="V886" s="506"/>
      <c r="W886" s="506"/>
      <c r="X886" s="506"/>
      <c r="Y886" s="506"/>
    </row>
    <row r="887" spans="1:25" ht="13.5" customHeight="1" x14ac:dyDescent="0.25">
      <c r="A887" s="499" t="s">
        <v>84</v>
      </c>
      <c r="B887" s="531" t="s">
        <v>85</v>
      </c>
      <c r="C887" s="531">
        <f>SUM(C888:C889)</f>
        <v>75240</v>
      </c>
      <c r="D887" s="514"/>
      <c r="E887" s="507"/>
      <c r="F887" s="509"/>
      <c r="G887" s="510"/>
      <c r="H887" s="506"/>
      <c r="I887" s="506"/>
      <c r="J887" s="506"/>
      <c r="K887" s="506"/>
      <c r="L887" s="506"/>
      <c r="M887" s="506"/>
      <c r="N887" s="506"/>
      <c r="O887" s="506"/>
      <c r="P887" s="506"/>
      <c r="Q887" s="506"/>
      <c r="R887" s="506"/>
      <c r="S887" s="506"/>
      <c r="T887" s="506"/>
      <c r="U887" s="506"/>
      <c r="V887" s="506"/>
      <c r="W887" s="506"/>
      <c r="X887" s="506"/>
      <c r="Y887" s="506"/>
    </row>
    <row r="888" spans="1:25" ht="13.5" customHeight="1" x14ac:dyDescent="0.25">
      <c r="A888" s="506" t="s">
        <v>86</v>
      </c>
      <c r="B888" s="507" t="s">
        <v>87</v>
      </c>
      <c r="C888" s="507">
        <v>52440</v>
      </c>
      <c r="D888" s="540"/>
      <c r="E888" s="507"/>
      <c r="F888" s="509"/>
      <c r="G888" s="510"/>
      <c r="H888" s="506"/>
      <c r="I888" s="506"/>
      <c r="J888" s="506"/>
      <c r="K888" s="506"/>
      <c r="L888" s="506"/>
      <c r="M888" s="506"/>
      <c r="N888" s="506"/>
      <c r="O888" s="506"/>
      <c r="P888" s="506"/>
      <c r="Q888" s="506"/>
      <c r="R888" s="506"/>
      <c r="S888" s="506"/>
      <c r="T888" s="506"/>
      <c r="U888" s="506"/>
      <c r="V888" s="506"/>
      <c r="W888" s="506"/>
      <c r="X888" s="506"/>
      <c r="Y888" s="506"/>
    </row>
    <row r="889" spans="1:25" ht="13.5" customHeight="1" x14ac:dyDescent="0.25">
      <c r="A889" s="506" t="s">
        <v>90</v>
      </c>
      <c r="B889" s="507" t="s">
        <v>85</v>
      </c>
      <c r="C889" s="507">
        <v>22800</v>
      </c>
      <c r="D889" s="514"/>
      <c r="E889" s="507"/>
      <c r="F889" s="509"/>
      <c r="G889" s="510"/>
      <c r="H889" s="506"/>
      <c r="I889" s="506"/>
      <c r="J889" s="506"/>
      <c r="K889" s="506"/>
      <c r="L889" s="506"/>
      <c r="M889" s="506"/>
      <c r="N889" s="506"/>
      <c r="O889" s="506"/>
      <c r="P889" s="506"/>
      <c r="Q889" s="506"/>
      <c r="R889" s="506"/>
      <c r="S889" s="506"/>
      <c r="T889" s="506"/>
      <c r="U889" s="506"/>
      <c r="V889" s="506"/>
      <c r="W889" s="506"/>
      <c r="X889" s="506"/>
      <c r="Y889" s="506"/>
    </row>
    <row r="890" spans="1:25" ht="13.5" customHeight="1" thickBot="1" x14ac:dyDescent="0.3">
      <c r="A890" s="506"/>
      <c r="B890" s="507"/>
      <c r="C890" s="507"/>
      <c r="D890" s="514"/>
      <c r="E890" s="507"/>
      <c r="F890" s="509"/>
      <c r="G890" s="510"/>
      <c r="H890" s="506"/>
      <c r="I890" s="506"/>
      <c r="J890" s="506"/>
      <c r="K890" s="506"/>
      <c r="L890" s="506"/>
      <c r="M890" s="506"/>
      <c r="N890" s="506"/>
      <c r="O890" s="506"/>
      <c r="P890" s="506"/>
      <c r="Q890" s="506"/>
      <c r="R890" s="506"/>
      <c r="S890" s="506"/>
      <c r="T890" s="506"/>
      <c r="U890" s="506"/>
      <c r="V890" s="506"/>
      <c r="W890" s="506"/>
      <c r="X890" s="506"/>
      <c r="Y890" s="506"/>
    </row>
    <row r="891" spans="1:25" ht="13.5" customHeight="1" thickBot="1" x14ac:dyDescent="0.3">
      <c r="A891" s="1428" t="s">
        <v>93</v>
      </c>
      <c r="B891" s="1416"/>
      <c r="C891" s="546">
        <f>C895+C892</f>
        <v>688200</v>
      </c>
      <c r="D891" s="514"/>
      <c r="E891" s="507"/>
      <c r="F891" s="509"/>
      <c r="G891" s="510"/>
      <c r="H891" s="506"/>
      <c r="I891" s="506"/>
      <c r="J891" s="506"/>
      <c r="K891" s="506"/>
      <c r="L891" s="506"/>
      <c r="M891" s="506"/>
      <c r="N891" s="506"/>
      <c r="O891" s="506"/>
      <c r="P891" s="506"/>
      <c r="Q891" s="506"/>
      <c r="R891" s="506"/>
      <c r="S891" s="506"/>
      <c r="T891" s="506"/>
      <c r="U891" s="506"/>
      <c r="V891" s="506"/>
      <c r="W891" s="506"/>
      <c r="X891" s="506"/>
      <c r="Y891" s="506"/>
    </row>
    <row r="892" spans="1:25" ht="13.5" customHeight="1" x14ac:dyDescent="0.25">
      <c r="A892" s="499" t="s">
        <v>106</v>
      </c>
      <c r="B892" s="531" t="s">
        <v>107</v>
      </c>
      <c r="C892" s="531">
        <f>SUM(C893:C894)</f>
        <v>248200</v>
      </c>
      <c r="D892" s="540"/>
      <c r="E892" s="507"/>
      <c r="F892" s="509"/>
      <c r="G892" s="510"/>
      <c r="H892" s="506"/>
      <c r="I892" s="506"/>
      <c r="J892" s="506"/>
      <c r="K892" s="506"/>
      <c r="L892" s="506"/>
      <c r="M892" s="506"/>
      <c r="N892" s="506"/>
      <c r="O892" s="506"/>
      <c r="P892" s="506"/>
      <c r="Q892" s="506"/>
      <c r="R892" s="506"/>
      <c r="S892" s="506"/>
      <c r="T892" s="506"/>
      <c r="U892" s="506"/>
      <c r="V892" s="506"/>
      <c r="W892" s="506"/>
      <c r="X892" s="506"/>
      <c r="Y892" s="506"/>
    </row>
    <row r="893" spans="1:25" ht="13.5" customHeight="1" x14ac:dyDescent="0.25">
      <c r="A893" s="506" t="s">
        <v>108</v>
      </c>
      <c r="B893" s="542" t="s">
        <v>109</v>
      </c>
      <c r="C893" s="507">
        <v>8200</v>
      </c>
      <c r="D893" s="540"/>
      <c r="E893" s="507"/>
      <c r="F893" s="509"/>
      <c r="G893" s="510"/>
      <c r="H893" s="506"/>
      <c r="I893" s="506"/>
      <c r="J893" s="506"/>
      <c r="K893" s="506"/>
      <c r="L893" s="506"/>
      <c r="M893" s="506"/>
      <c r="N893" s="506"/>
      <c r="O893" s="506"/>
      <c r="P893" s="506"/>
      <c r="Q893" s="506"/>
      <c r="R893" s="506"/>
      <c r="S893" s="506"/>
      <c r="T893" s="506"/>
      <c r="U893" s="506"/>
      <c r="V893" s="506"/>
      <c r="W893" s="506"/>
      <c r="X893" s="506"/>
      <c r="Y893" s="506"/>
    </row>
    <row r="894" spans="1:25" ht="13.5" customHeight="1" x14ac:dyDescent="0.25">
      <c r="A894" s="506" t="s">
        <v>238</v>
      </c>
      <c r="B894" s="507" t="s">
        <v>111</v>
      </c>
      <c r="C894" s="507">
        <v>240000</v>
      </c>
      <c r="D894" s="506"/>
      <c r="E894" s="507"/>
      <c r="F894" s="509"/>
      <c r="G894" s="510"/>
      <c r="H894" s="506"/>
      <c r="I894" s="506"/>
      <c r="J894" s="506"/>
      <c r="K894" s="506"/>
      <c r="L894" s="506"/>
      <c r="M894" s="506"/>
      <c r="N894" s="506"/>
      <c r="O894" s="506"/>
      <c r="P894" s="506"/>
      <c r="Q894" s="506"/>
      <c r="R894" s="506"/>
      <c r="S894" s="506"/>
      <c r="T894" s="506"/>
      <c r="U894" s="506"/>
      <c r="V894" s="506"/>
      <c r="W894" s="506"/>
      <c r="X894" s="506"/>
      <c r="Y894" s="506"/>
    </row>
    <row r="895" spans="1:25" ht="13.5" customHeight="1" x14ac:dyDescent="0.25">
      <c r="A895" s="499" t="s">
        <v>119</v>
      </c>
      <c r="B895" s="531" t="s">
        <v>122</v>
      </c>
      <c r="C895" s="531">
        <f>SUM(C896:C898)</f>
        <v>440000</v>
      </c>
      <c r="D895" s="514"/>
      <c r="E895" s="507"/>
      <c r="F895" s="509"/>
      <c r="G895" s="510"/>
      <c r="H895" s="506"/>
      <c r="I895" s="506"/>
      <c r="J895" s="506"/>
      <c r="K895" s="506"/>
      <c r="L895" s="506"/>
      <c r="M895" s="506"/>
      <c r="N895" s="506"/>
      <c r="O895" s="506"/>
      <c r="P895" s="506"/>
      <c r="Q895" s="506"/>
      <c r="R895" s="506"/>
      <c r="S895" s="506"/>
      <c r="T895" s="506"/>
      <c r="U895" s="506"/>
      <c r="V895" s="506"/>
      <c r="W895" s="506"/>
      <c r="X895" s="506"/>
      <c r="Y895" s="506"/>
    </row>
    <row r="896" spans="1:25" ht="13.5" customHeight="1" x14ac:dyDescent="0.25">
      <c r="A896" s="506" t="s">
        <v>521</v>
      </c>
      <c r="B896" s="507" t="s">
        <v>122</v>
      </c>
      <c r="C896" s="507">
        <v>200000</v>
      </c>
      <c r="D896" s="510"/>
      <c r="E896" s="507"/>
      <c r="F896" s="509"/>
      <c r="G896" s="510"/>
      <c r="H896" s="506"/>
      <c r="I896" s="506"/>
      <c r="J896" s="506"/>
      <c r="K896" s="506"/>
      <c r="L896" s="506"/>
      <c r="M896" s="506"/>
      <c r="N896" s="506"/>
      <c r="O896" s="506"/>
      <c r="P896" s="506"/>
      <c r="Q896" s="506"/>
      <c r="R896" s="506"/>
      <c r="S896" s="506"/>
      <c r="T896" s="506"/>
      <c r="U896" s="506"/>
      <c r="V896" s="506"/>
      <c r="W896" s="506"/>
      <c r="X896" s="506"/>
      <c r="Y896" s="506"/>
    </row>
    <row r="897" spans="1:25" ht="13.5" customHeight="1" x14ac:dyDescent="0.25">
      <c r="A897" s="506" t="s">
        <v>123</v>
      </c>
      <c r="B897" s="507" t="s">
        <v>124</v>
      </c>
      <c r="C897" s="507">
        <v>40000</v>
      </c>
      <c r="D897" s="540"/>
      <c r="E897" s="507"/>
      <c r="F897" s="509"/>
      <c r="G897" s="510"/>
      <c r="H897" s="506"/>
      <c r="I897" s="506"/>
      <c r="J897" s="506"/>
      <c r="K897" s="506"/>
      <c r="L897" s="506"/>
      <c r="M897" s="506"/>
      <c r="N897" s="506"/>
      <c r="O897" s="506"/>
      <c r="P897" s="506"/>
      <c r="Q897" s="506"/>
      <c r="R897" s="506"/>
      <c r="S897" s="506"/>
      <c r="T897" s="506"/>
      <c r="U897" s="506"/>
      <c r="V897" s="506"/>
      <c r="W897" s="506"/>
      <c r="X897" s="506"/>
      <c r="Y897" s="506"/>
    </row>
    <row r="898" spans="1:25" ht="13.5" customHeight="1" x14ac:dyDescent="0.25">
      <c r="A898" s="506" t="s">
        <v>127</v>
      </c>
      <c r="B898" s="507" t="s">
        <v>120</v>
      </c>
      <c r="C898" s="507">
        <v>200000</v>
      </c>
      <c r="D898" s="619"/>
      <c r="E898" s="507"/>
      <c r="F898" s="509"/>
      <c r="G898" s="510"/>
      <c r="H898" s="506"/>
      <c r="I898" s="506"/>
      <c r="J898" s="506"/>
      <c r="K898" s="506"/>
      <c r="L898" s="506"/>
      <c r="M898" s="506"/>
      <c r="N898" s="506"/>
      <c r="O898" s="506"/>
      <c r="P898" s="506"/>
      <c r="Q898" s="506"/>
      <c r="R898" s="506"/>
      <c r="S898" s="506"/>
      <c r="T898" s="506"/>
      <c r="U898" s="506"/>
      <c r="V898" s="506"/>
      <c r="W898" s="506"/>
      <c r="X898" s="506"/>
      <c r="Y898" s="506"/>
    </row>
    <row r="899" spans="1:25" ht="13.5" customHeight="1" thickBot="1" x14ac:dyDescent="0.3">
      <c r="A899" s="506"/>
      <c r="B899" s="506"/>
      <c r="C899" s="507"/>
      <c r="D899" s="508"/>
      <c r="E899" s="507"/>
      <c r="F899" s="509"/>
      <c r="G899" s="510"/>
      <c r="H899" s="506"/>
      <c r="I899" s="506"/>
      <c r="J899" s="506"/>
      <c r="K899" s="506"/>
      <c r="L899" s="506"/>
      <c r="M899" s="506"/>
      <c r="N899" s="506"/>
      <c r="O899" s="506"/>
      <c r="P899" s="506"/>
      <c r="Q899" s="506"/>
      <c r="R899" s="506"/>
      <c r="S899" s="506"/>
      <c r="T899" s="506"/>
      <c r="U899" s="506"/>
      <c r="V899" s="506"/>
      <c r="W899" s="506"/>
      <c r="X899" s="506"/>
      <c r="Y899" s="506"/>
    </row>
    <row r="900" spans="1:25" ht="13.5" customHeight="1" x14ac:dyDescent="0.25">
      <c r="A900" s="1420" t="s">
        <v>539</v>
      </c>
      <c r="B900" s="1429"/>
      <c r="C900" s="1444" t="s">
        <v>532</v>
      </c>
      <c r="D900" s="1445" t="s">
        <v>540</v>
      </c>
      <c r="E900" s="507"/>
      <c r="F900" s="509"/>
      <c r="G900" s="510"/>
      <c r="H900" s="506"/>
      <c r="I900" s="506"/>
      <c r="J900" s="506"/>
      <c r="K900" s="506"/>
      <c r="L900" s="506"/>
      <c r="M900" s="506"/>
      <c r="N900" s="506"/>
      <c r="O900" s="506"/>
      <c r="P900" s="506"/>
      <c r="Q900" s="506"/>
      <c r="R900" s="506"/>
      <c r="S900" s="506"/>
      <c r="T900" s="506"/>
      <c r="U900" s="506"/>
      <c r="V900" s="506"/>
      <c r="W900" s="506"/>
      <c r="X900" s="506"/>
      <c r="Y900" s="506"/>
    </row>
    <row r="901" spans="1:25" ht="13.5" customHeight="1" thickBot="1" x14ac:dyDescent="0.3">
      <c r="A901" s="1430"/>
      <c r="B901" s="1431"/>
      <c r="C901" s="1430"/>
      <c r="D901" s="1432"/>
      <c r="E901" s="507"/>
      <c r="F901" s="509"/>
      <c r="G901" s="510"/>
      <c r="H901" s="506"/>
      <c r="I901" s="506"/>
      <c r="J901" s="506"/>
      <c r="K901" s="506"/>
      <c r="L901" s="506"/>
      <c r="M901" s="506"/>
      <c r="N901" s="506"/>
      <c r="O901" s="506"/>
      <c r="P901" s="506"/>
      <c r="Q901" s="506"/>
      <c r="R901" s="506"/>
      <c r="S901" s="506"/>
      <c r="T901" s="506"/>
      <c r="U901" s="506"/>
      <c r="V901" s="506"/>
      <c r="W901" s="506"/>
      <c r="X901" s="506"/>
      <c r="Y901" s="506"/>
    </row>
    <row r="902" spans="1:25" ht="13.5" customHeight="1" x14ac:dyDescent="0.25">
      <c r="A902" s="1439" t="s">
        <v>1056</v>
      </c>
      <c r="B902" s="1429"/>
      <c r="C902" s="1429"/>
      <c r="D902" s="1421"/>
      <c r="E902" s="507"/>
      <c r="F902" s="509"/>
      <c r="G902" s="510"/>
      <c r="H902" s="506"/>
      <c r="I902" s="506"/>
      <c r="J902" s="506"/>
      <c r="K902" s="506"/>
      <c r="L902" s="506"/>
      <c r="M902" s="506"/>
      <c r="N902" s="506"/>
      <c r="O902" s="506"/>
      <c r="P902" s="506"/>
      <c r="Q902" s="506"/>
      <c r="R902" s="506"/>
      <c r="S902" s="506"/>
      <c r="T902" s="506"/>
      <c r="U902" s="506"/>
      <c r="V902" s="506"/>
      <c r="W902" s="506"/>
      <c r="X902" s="506"/>
      <c r="Y902" s="506"/>
    </row>
    <row r="903" spans="1:25" ht="13.5" customHeight="1" x14ac:dyDescent="0.25">
      <c r="A903" s="1422"/>
      <c r="B903" s="1435"/>
      <c r="C903" s="1435"/>
      <c r="D903" s="1423"/>
      <c r="E903" s="507"/>
      <c r="F903" s="509"/>
      <c r="G903" s="510"/>
      <c r="H903" s="506"/>
      <c r="I903" s="506"/>
      <c r="J903" s="506"/>
      <c r="K903" s="506"/>
      <c r="L903" s="506"/>
      <c r="M903" s="506"/>
      <c r="N903" s="506"/>
      <c r="O903" s="506"/>
      <c r="P903" s="506"/>
      <c r="Q903" s="506"/>
      <c r="R903" s="506"/>
      <c r="S903" s="506"/>
      <c r="T903" s="506"/>
      <c r="U903" s="506"/>
      <c r="V903" s="506"/>
      <c r="W903" s="506"/>
      <c r="X903" s="506"/>
      <c r="Y903" s="506"/>
    </row>
    <row r="904" spans="1:25" ht="13" thickBot="1" x14ac:dyDescent="0.3">
      <c r="A904" s="1430"/>
      <c r="B904" s="1431"/>
      <c r="C904" s="1431"/>
      <c r="D904" s="1432"/>
      <c r="E904" s="507"/>
      <c r="F904" s="509"/>
      <c r="G904" s="510"/>
      <c r="H904" s="506"/>
      <c r="I904" s="506"/>
      <c r="J904" s="506"/>
      <c r="K904" s="506"/>
      <c r="L904" s="506"/>
      <c r="M904" s="506"/>
      <c r="N904" s="506"/>
      <c r="O904" s="506"/>
      <c r="P904" s="506"/>
      <c r="Q904" s="506"/>
      <c r="R904" s="506"/>
      <c r="S904" s="506"/>
      <c r="T904" s="506"/>
      <c r="U904" s="506"/>
      <c r="V904" s="506"/>
      <c r="W904" s="506"/>
      <c r="X904" s="506"/>
      <c r="Y904" s="506"/>
    </row>
    <row r="905" spans="1:25" ht="13.5" customHeight="1" x14ac:dyDescent="0.25">
      <c r="A905" s="522" t="s">
        <v>487</v>
      </c>
      <c r="B905" s="506"/>
      <c r="C905" s="507"/>
      <c r="D905" s="507"/>
      <c r="E905" s="507"/>
      <c r="F905" s="509"/>
      <c r="G905" s="510"/>
      <c r="H905" s="506"/>
      <c r="I905" s="506"/>
      <c r="J905" s="506"/>
      <c r="K905" s="506"/>
      <c r="L905" s="506"/>
      <c r="M905" s="506"/>
      <c r="N905" s="506"/>
      <c r="O905" s="506"/>
      <c r="P905" s="506"/>
      <c r="Q905" s="506"/>
      <c r="R905" s="506"/>
      <c r="S905" s="506"/>
      <c r="T905" s="506"/>
      <c r="U905" s="506"/>
      <c r="V905" s="506"/>
      <c r="W905" s="506"/>
      <c r="X905" s="506"/>
      <c r="Y905" s="506"/>
    </row>
    <row r="906" spans="1:25" ht="13.5" customHeight="1" x14ac:dyDescent="0.25">
      <c r="A906" s="522" t="s">
        <v>511</v>
      </c>
      <c r="B906" s="522"/>
      <c r="C906" s="507"/>
      <c r="D906" s="508"/>
      <c r="E906" s="507"/>
      <c r="F906" s="509"/>
      <c r="G906" s="510"/>
      <c r="H906" s="506"/>
      <c r="I906" s="506"/>
      <c r="J906" s="506"/>
      <c r="K906" s="506"/>
      <c r="L906" s="506"/>
      <c r="M906" s="506"/>
      <c r="N906" s="506"/>
      <c r="O906" s="506"/>
      <c r="P906" s="506"/>
      <c r="Q906" s="506"/>
      <c r="R906" s="506"/>
      <c r="S906" s="506"/>
      <c r="T906" s="506"/>
      <c r="U906" s="506"/>
      <c r="V906" s="506"/>
      <c r="W906" s="506"/>
      <c r="X906" s="506"/>
      <c r="Y906" s="506"/>
    </row>
    <row r="907" spans="1:25" ht="13.5" customHeight="1" x14ac:dyDescent="0.25">
      <c r="A907" s="522" t="s">
        <v>534</v>
      </c>
      <c r="B907" s="522"/>
      <c r="C907" s="507"/>
      <c r="D907" s="508"/>
      <c r="E907" s="507"/>
      <c r="F907" s="509"/>
      <c r="G907" s="510"/>
      <c r="H907" s="506"/>
      <c r="I907" s="506"/>
      <c r="J907" s="506"/>
      <c r="K907" s="506"/>
      <c r="L907" s="506"/>
      <c r="M907" s="506"/>
      <c r="N907" s="506"/>
      <c r="O907" s="506"/>
      <c r="P907" s="506"/>
      <c r="Q907" s="506"/>
      <c r="R907" s="506"/>
      <c r="S907" s="506"/>
      <c r="T907" s="506"/>
      <c r="U907" s="506"/>
      <c r="V907" s="506"/>
      <c r="W907" s="506"/>
      <c r="X907" s="506"/>
      <c r="Y907" s="506"/>
    </row>
    <row r="908" spans="1:25" ht="13.5" customHeight="1" thickBot="1" x14ac:dyDescent="0.3">
      <c r="A908" s="576" t="s">
        <v>311</v>
      </c>
      <c r="B908" s="576"/>
      <c r="C908" s="578"/>
      <c r="D908" s="625"/>
      <c r="E908" s="507"/>
      <c r="F908" s="509"/>
      <c r="G908" s="510"/>
      <c r="H908" s="506"/>
      <c r="I908" s="506"/>
      <c r="J908" s="506"/>
      <c r="K908" s="506"/>
      <c r="L908" s="506"/>
      <c r="M908" s="506"/>
      <c r="N908" s="506"/>
      <c r="O908" s="506"/>
      <c r="P908" s="506"/>
      <c r="Q908" s="506"/>
      <c r="R908" s="506"/>
      <c r="S908" s="506"/>
      <c r="T908" s="506"/>
      <c r="U908" s="506"/>
      <c r="V908" s="506"/>
      <c r="W908" s="506"/>
      <c r="X908" s="506"/>
      <c r="Y908" s="506"/>
    </row>
    <row r="909" spans="1:25" ht="13.5" customHeight="1" thickBot="1" x14ac:dyDescent="0.3">
      <c r="A909" s="580" t="s">
        <v>5</v>
      </c>
      <c r="B909" s="581"/>
      <c r="C909" s="582"/>
      <c r="D909" s="583">
        <f>C911+C923+C932</f>
        <v>900000</v>
      </c>
      <c r="E909" s="507"/>
      <c r="F909" s="509"/>
      <c r="G909" s="510"/>
      <c r="H909" s="506"/>
      <c r="I909" s="506"/>
      <c r="J909" s="506"/>
      <c r="K909" s="506"/>
      <c r="L909" s="506"/>
      <c r="M909" s="506"/>
      <c r="N909" s="506"/>
      <c r="O909" s="506"/>
      <c r="P909" s="506"/>
      <c r="Q909" s="506"/>
      <c r="R909" s="506"/>
      <c r="S909" s="506"/>
      <c r="T909" s="506"/>
      <c r="U909" s="506"/>
      <c r="V909" s="506"/>
      <c r="W909" s="506"/>
      <c r="X909" s="506"/>
      <c r="Y909" s="506"/>
    </row>
    <row r="910" spans="1:25" ht="13.5" customHeight="1" thickBot="1" x14ac:dyDescent="0.3">
      <c r="A910" s="499"/>
      <c r="B910" s="499"/>
      <c r="C910" s="531"/>
      <c r="D910" s="531"/>
      <c r="E910" s="507"/>
      <c r="F910" s="509"/>
      <c r="G910" s="510"/>
      <c r="H910" s="506"/>
      <c r="I910" s="506"/>
      <c r="J910" s="506"/>
      <c r="K910" s="506"/>
      <c r="L910" s="506"/>
      <c r="M910" s="506"/>
      <c r="N910" s="506"/>
      <c r="O910" s="506"/>
      <c r="P910" s="506"/>
      <c r="Q910" s="506"/>
      <c r="R910" s="506"/>
      <c r="S910" s="506"/>
      <c r="T910" s="506"/>
      <c r="U910" s="506"/>
      <c r="V910" s="506"/>
      <c r="W910" s="506"/>
      <c r="X910" s="506"/>
      <c r="Y910" s="506"/>
    </row>
    <row r="911" spans="1:25" ht="13.5" customHeight="1" thickBot="1" x14ac:dyDescent="0.3">
      <c r="A911" s="1427" t="s">
        <v>49</v>
      </c>
      <c r="B911" s="1416"/>
      <c r="C911" s="534">
        <f>C912+C914+C920+C916</f>
        <v>240000</v>
      </c>
      <c r="D911" s="514"/>
      <c r="E911" s="507"/>
      <c r="F911" s="509"/>
      <c r="G911" s="510"/>
      <c r="H911" s="506"/>
      <c r="I911" s="506"/>
      <c r="J911" s="506"/>
      <c r="K911" s="506"/>
      <c r="L911" s="506"/>
      <c r="M911" s="506"/>
      <c r="N911" s="506"/>
      <c r="O911" s="506"/>
      <c r="P911" s="506"/>
      <c r="Q911" s="506"/>
      <c r="R911" s="506"/>
      <c r="S911" s="506"/>
      <c r="T911" s="506"/>
      <c r="U911" s="506"/>
      <c r="V911" s="506"/>
      <c r="W911" s="506"/>
      <c r="X911" s="506"/>
      <c r="Y911" s="506"/>
    </row>
    <row r="912" spans="1:25" ht="13.5" customHeight="1" x14ac:dyDescent="0.25">
      <c r="A912" s="499" t="s">
        <v>54</v>
      </c>
      <c r="B912" s="499" t="s">
        <v>55</v>
      </c>
      <c r="C912" s="531">
        <f>SUM(C913)</f>
        <v>120000</v>
      </c>
      <c r="D912" s="514"/>
      <c r="E912" s="507"/>
      <c r="F912" s="509"/>
      <c r="G912" s="510"/>
      <c r="H912" s="506"/>
      <c r="I912" s="506"/>
      <c r="J912" s="506"/>
      <c r="K912" s="506"/>
      <c r="L912" s="506"/>
      <c r="M912" s="506"/>
      <c r="N912" s="506"/>
      <c r="O912" s="506"/>
      <c r="P912" s="506"/>
      <c r="Q912" s="506"/>
      <c r="R912" s="506"/>
      <c r="S912" s="506"/>
      <c r="T912" s="506"/>
      <c r="U912" s="506"/>
      <c r="V912" s="506"/>
      <c r="W912" s="506"/>
      <c r="X912" s="506"/>
      <c r="Y912" s="506"/>
    </row>
    <row r="913" spans="1:25" ht="13.5" customHeight="1" x14ac:dyDescent="0.25">
      <c r="A913" s="506" t="s">
        <v>56</v>
      </c>
      <c r="B913" s="506" t="s">
        <v>57</v>
      </c>
      <c r="C913" s="507">
        <v>120000</v>
      </c>
      <c r="D913" s="530"/>
      <c r="E913" s="507"/>
      <c r="F913" s="509"/>
      <c r="G913" s="510"/>
      <c r="H913" s="506"/>
      <c r="I913" s="506"/>
      <c r="J913" s="506"/>
      <c r="K913" s="506"/>
      <c r="L913" s="506"/>
      <c r="M913" s="506"/>
      <c r="N913" s="506"/>
      <c r="O913" s="506"/>
      <c r="P913" s="506"/>
      <c r="Q913" s="506"/>
      <c r="R913" s="506"/>
      <c r="S913" s="506"/>
      <c r="T913" s="506"/>
      <c r="U913" s="506"/>
      <c r="V913" s="506"/>
      <c r="W913" s="506"/>
      <c r="X913" s="506"/>
      <c r="Y913" s="506"/>
    </row>
    <row r="914" spans="1:25" ht="13.5" customHeight="1" x14ac:dyDescent="0.25">
      <c r="A914" s="499" t="s">
        <v>58</v>
      </c>
      <c r="B914" s="499" t="s">
        <v>59</v>
      </c>
      <c r="C914" s="531">
        <f>SUM(C915)</f>
        <v>30000</v>
      </c>
      <c r="D914" s="530"/>
      <c r="E914" s="507"/>
      <c r="F914" s="509"/>
      <c r="G914" s="510"/>
      <c r="H914" s="506"/>
      <c r="I914" s="506"/>
      <c r="J914" s="506"/>
      <c r="K914" s="506"/>
      <c r="L914" s="506"/>
      <c r="M914" s="506"/>
      <c r="N914" s="506"/>
      <c r="O914" s="506"/>
      <c r="P914" s="506"/>
      <c r="Q914" s="506"/>
      <c r="R914" s="506"/>
      <c r="S914" s="506"/>
      <c r="T914" s="506"/>
      <c r="U914" s="506"/>
      <c r="V914" s="506"/>
      <c r="W914" s="506"/>
      <c r="X914" s="506"/>
      <c r="Y914" s="506"/>
    </row>
    <row r="915" spans="1:25" ht="13.5" customHeight="1" x14ac:dyDescent="0.25">
      <c r="A915" s="506" t="s">
        <v>60</v>
      </c>
      <c r="B915" s="507" t="s">
        <v>61</v>
      </c>
      <c r="C915" s="507">
        <v>30000</v>
      </c>
      <c r="D915" s="514"/>
      <c r="E915" s="507"/>
      <c r="F915" s="509"/>
      <c r="G915" s="510"/>
      <c r="H915" s="506"/>
      <c r="I915" s="506"/>
      <c r="J915" s="506"/>
      <c r="K915" s="506"/>
      <c r="L915" s="506"/>
      <c r="M915" s="506"/>
      <c r="N915" s="506"/>
      <c r="O915" s="506"/>
      <c r="P915" s="506"/>
      <c r="Q915" s="506"/>
      <c r="R915" s="506"/>
      <c r="S915" s="506"/>
      <c r="T915" s="506"/>
      <c r="U915" s="506"/>
      <c r="V915" s="506"/>
      <c r="W915" s="506"/>
      <c r="X915" s="506"/>
      <c r="Y915" s="506"/>
    </row>
    <row r="916" spans="1:25" ht="13.5" customHeight="1" x14ac:dyDescent="0.25">
      <c r="A916" s="499" t="s">
        <v>66</v>
      </c>
      <c r="B916" s="541" t="s">
        <v>67</v>
      </c>
      <c r="C916" s="531">
        <f>SUM(C917:C919)</f>
        <v>50000</v>
      </c>
      <c r="D916" s="514"/>
      <c r="E916" s="507"/>
      <c r="F916" s="509"/>
      <c r="G916" s="510"/>
      <c r="H916" s="506"/>
      <c r="I916" s="506"/>
      <c r="J916" s="506"/>
      <c r="K916" s="506"/>
      <c r="L916" s="506"/>
      <c r="M916" s="506"/>
      <c r="N916" s="506"/>
      <c r="O916" s="506"/>
      <c r="P916" s="506"/>
      <c r="Q916" s="506"/>
      <c r="R916" s="506"/>
      <c r="S916" s="506"/>
      <c r="T916" s="506"/>
      <c r="U916" s="506"/>
      <c r="V916" s="506"/>
      <c r="W916" s="506"/>
      <c r="X916" s="506"/>
      <c r="Y916" s="506"/>
    </row>
    <row r="917" spans="1:25" ht="13.5" customHeight="1" x14ac:dyDescent="0.25">
      <c r="A917" s="506" t="s">
        <v>68</v>
      </c>
      <c r="B917" s="542" t="s">
        <v>69</v>
      </c>
      <c r="C917" s="507">
        <v>10000</v>
      </c>
      <c r="D917" s="514"/>
      <c r="E917" s="507"/>
      <c r="F917" s="509"/>
      <c r="G917" s="510"/>
      <c r="H917" s="506"/>
      <c r="I917" s="506"/>
      <c r="J917" s="506"/>
      <c r="K917" s="506"/>
      <c r="L917" s="506"/>
      <c r="M917" s="506"/>
      <c r="N917" s="506"/>
      <c r="O917" s="506"/>
      <c r="P917" s="506"/>
      <c r="Q917" s="506"/>
      <c r="R917" s="506"/>
      <c r="S917" s="506"/>
      <c r="T917" s="506"/>
      <c r="U917" s="506"/>
      <c r="V917" s="506"/>
      <c r="W917" s="506"/>
      <c r="X917" s="506"/>
      <c r="Y917" s="506"/>
    </row>
    <row r="918" spans="1:25" ht="13.5" customHeight="1" x14ac:dyDescent="0.25">
      <c r="A918" s="506" t="s">
        <v>70</v>
      </c>
      <c r="B918" s="542" t="s">
        <v>71</v>
      </c>
      <c r="C918" s="507">
        <v>15000</v>
      </c>
      <c r="D918" s="514"/>
      <c r="E918" s="507"/>
      <c r="F918" s="509"/>
      <c r="G918" s="510"/>
      <c r="H918" s="506"/>
      <c r="I918" s="506"/>
      <c r="J918" s="506"/>
      <c r="K918" s="506"/>
      <c r="L918" s="506"/>
      <c r="M918" s="506"/>
      <c r="N918" s="506"/>
      <c r="O918" s="506"/>
      <c r="P918" s="506"/>
      <c r="Q918" s="506"/>
      <c r="R918" s="506"/>
      <c r="S918" s="506"/>
      <c r="T918" s="506"/>
      <c r="U918" s="506"/>
      <c r="V918" s="506"/>
      <c r="W918" s="506"/>
      <c r="X918" s="506"/>
      <c r="Y918" s="506"/>
    </row>
    <row r="919" spans="1:25" ht="13.5" customHeight="1" x14ac:dyDescent="0.25">
      <c r="A919" s="506" t="s">
        <v>72</v>
      </c>
      <c r="B919" s="507" t="s">
        <v>73</v>
      </c>
      <c r="C919" s="507">
        <v>25000</v>
      </c>
      <c r="D919" s="508"/>
      <c r="E919" s="507"/>
      <c r="F919" s="509"/>
      <c r="G919" s="510"/>
      <c r="H919" s="506"/>
      <c r="I919" s="506"/>
      <c r="J919" s="506"/>
      <c r="K919" s="506"/>
      <c r="L919" s="506"/>
      <c r="M919" s="506"/>
      <c r="N919" s="506"/>
      <c r="O919" s="506"/>
      <c r="P919" s="506"/>
      <c r="Q919" s="506"/>
      <c r="R919" s="506"/>
      <c r="S919" s="506"/>
      <c r="T919" s="506"/>
      <c r="U919" s="506"/>
      <c r="V919" s="506"/>
      <c r="W919" s="506"/>
      <c r="X919" s="506"/>
      <c r="Y919" s="506"/>
    </row>
    <row r="920" spans="1:25" ht="13.5" customHeight="1" x14ac:dyDescent="0.25">
      <c r="A920" s="499" t="s">
        <v>84</v>
      </c>
      <c r="B920" s="531" t="s">
        <v>85</v>
      </c>
      <c r="C920" s="531">
        <f>SUM(C921:C921)</f>
        <v>40000</v>
      </c>
      <c r="D920" s="514"/>
      <c r="E920" s="507"/>
      <c r="F920" s="509"/>
      <c r="G920" s="510"/>
      <c r="H920" s="506"/>
      <c r="I920" s="506"/>
      <c r="J920" s="506"/>
      <c r="K920" s="506"/>
      <c r="L920" s="506"/>
      <c r="M920" s="506"/>
      <c r="N920" s="506"/>
      <c r="O920" s="506"/>
      <c r="P920" s="506"/>
      <c r="Q920" s="506"/>
      <c r="R920" s="506"/>
      <c r="S920" s="506"/>
      <c r="T920" s="506"/>
      <c r="U920" s="506"/>
      <c r="V920" s="506"/>
      <c r="W920" s="506"/>
      <c r="X920" s="506"/>
      <c r="Y920" s="506"/>
    </row>
    <row r="921" spans="1:25" ht="13.5" customHeight="1" x14ac:dyDescent="0.25">
      <c r="A921" s="506" t="s">
        <v>90</v>
      </c>
      <c r="B921" s="507" t="s">
        <v>85</v>
      </c>
      <c r="C921" s="507">
        <v>40000</v>
      </c>
      <c r="D921" s="514"/>
      <c r="E921" s="507"/>
      <c r="F921" s="509"/>
      <c r="G921" s="510"/>
      <c r="H921" s="506"/>
      <c r="I921" s="506"/>
      <c r="J921" s="506"/>
      <c r="K921" s="506"/>
      <c r="L921" s="506"/>
      <c r="M921" s="506"/>
      <c r="N921" s="506"/>
      <c r="O921" s="506"/>
      <c r="P921" s="506"/>
      <c r="Q921" s="506"/>
      <c r="R921" s="506"/>
      <c r="S921" s="506"/>
      <c r="T921" s="506"/>
      <c r="U921" s="506"/>
      <c r="V921" s="506"/>
      <c r="W921" s="506"/>
      <c r="X921" s="506"/>
      <c r="Y921" s="506"/>
    </row>
    <row r="922" spans="1:25" ht="13.5" customHeight="1" thickBot="1" x14ac:dyDescent="0.3">
      <c r="A922" s="506"/>
      <c r="B922" s="507"/>
      <c r="C922" s="507"/>
      <c r="D922" s="514"/>
      <c r="E922" s="507"/>
      <c r="F922" s="509"/>
      <c r="G922" s="510"/>
      <c r="H922" s="506"/>
      <c r="I922" s="506"/>
      <c r="J922" s="506"/>
      <c r="K922" s="506"/>
      <c r="L922" s="506"/>
      <c r="M922" s="506"/>
      <c r="N922" s="506"/>
      <c r="O922" s="506"/>
      <c r="P922" s="506"/>
      <c r="Q922" s="506"/>
      <c r="R922" s="506"/>
      <c r="S922" s="506"/>
      <c r="T922" s="506"/>
      <c r="U922" s="506"/>
      <c r="V922" s="506"/>
      <c r="W922" s="506"/>
      <c r="X922" s="506"/>
      <c r="Y922" s="506"/>
    </row>
    <row r="923" spans="1:25" ht="13.5" customHeight="1" thickBot="1" x14ac:dyDescent="0.3">
      <c r="A923" s="1428" t="s">
        <v>93</v>
      </c>
      <c r="B923" s="1416"/>
      <c r="C923" s="546">
        <f>C927+C924</f>
        <v>600000</v>
      </c>
      <c r="D923" s="514"/>
      <c r="E923" s="507"/>
      <c r="F923" s="509"/>
      <c r="G923" s="510"/>
      <c r="H923" s="506"/>
      <c r="I923" s="506"/>
      <c r="J923" s="506"/>
      <c r="K923" s="506"/>
      <c r="L923" s="506"/>
      <c r="M923" s="506"/>
      <c r="N923" s="506"/>
      <c r="O923" s="506"/>
      <c r="P923" s="506"/>
      <c r="Q923" s="506"/>
      <c r="R923" s="506"/>
      <c r="S923" s="506"/>
      <c r="T923" s="506"/>
      <c r="U923" s="506"/>
      <c r="V923" s="506"/>
      <c r="W923" s="506"/>
      <c r="X923" s="506"/>
      <c r="Y923" s="506"/>
    </row>
    <row r="924" spans="1:25" ht="13.5" customHeight="1" x14ac:dyDescent="0.25">
      <c r="A924" s="499" t="s">
        <v>106</v>
      </c>
      <c r="B924" s="531" t="s">
        <v>107</v>
      </c>
      <c r="C924" s="531">
        <f>SUM(C925:C926)</f>
        <v>280000</v>
      </c>
      <c r="D924" s="540"/>
      <c r="E924" s="507"/>
      <c r="F924" s="509"/>
      <c r="G924" s="510"/>
      <c r="H924" s="506"/>
      <c r="I924" s="506"/>
      <c r="J924" s="506"/>
      <c r="K924" s="506"/>
      <c r="L924" s="506"/>
      <c r="M924" s="506"/>
      <c r="N924" s="506"/>
      <c r="O924" s="506"/>
      <c r="P924" s="506"/>
      <c r="Q924" s="506"/>
      <c r="R924" s="506"/>
      <c r="S924" s="506"/>
      <c r="T924" s="506"/>
      <c r="U924" s="506"/>
      <c r="V924" s="506"/>
      <c r="W924" s="506"/>
      <c r="X924" s="506"/>
      <c r="Y924" s="506"/>
    </row>
    <row r="925" spans="1:25" ht="13.5" customHeight="1" x14ac:dyDescent="0.25">
      <c r="A925" s="506" t="s">
        <v>108</v>
      </c>
      <c r="B925" s="542" t="s">
        <v>109</v>
      </c>
      <c r="C925" s="507">
        <v>40000</v>
      </c>
      <c r="D925" s="540"/>
      <c r="E925" s="507"/>
      <c r="F925" s="509"/>
      <c r="G925" s="510"/>
      <c r="H925" s="506"/>
      <c r="I925" s="506"/>
      <c r="J925" s="506"/>
      <c r="K925" s="506"/>
      <c r="L925" s="506"/>
      <c r="M925" s="506"/>
      <c r="N925" s="506"/>
      <c r="O925" s="506"/>
      <c r="P925" s="506"/>
      <c r="Q925" s="506"/>
      <c r="R925" s="506"/>
      <c r="S925" s="506"/>
      <c r="T925" s="506"/>
      <c r="U925" s="506"/>
      <c r="V925" s="506"/>
      <c r="W925" s="506"/>
      <c r="X925" s="506"/>
      <c r="Y925" s="506"/>
    </row>
    <row r="926" spans="1:25" ht="13.5" customHeight="1" x14ac:dyDescent="0.25">
      <c r="A926" s="506" t="s">
        <v>238</v>
      </c>
      <c r="B926" s="507" t="s">
        <v>111</v>
      </c>
      <c r="C926" s="507">
        <v>240000</v>
      </c>
      <c r="D926" s="506"/>
      <c r="E926" s="507"/>
      <c r="F926" s="509"/>
      <c r="G926" s="510"/>
      <c r="H926" s="506"/>
      <c r="I926" s="506"/>
      <c r="J926" s="506"/>
      <c r="K926" s="506"/>
      <c r="L926" s="506"/>
      <c r="M926" s="506"/>
      <c r="N926" s="506"/>
      <c r="O926" s="506"/>
      <c r="P926" s="506"/>
      <c r="Q926" s="506"/>
      <c r="R926" s="506"/>
      <c r="S926" s="506"/>
      <c r="T926" s="506"/>
      <c r="U926" s="506"/>
      <c r="V926" s="506"/>
      <c r="W926" s="506"/>
      <c r="X926" s="506"/>
      <c r="Y926" s="506"/>
    </row>
    <row r="927" spans="1:25" ht="13.5" customHeight="1" x14ac:dyDescent="0.25">
      <c r="A927" s="499" t="s">
        <v>119</v>
      </c>
      <c r="B927" s="531" t="s">
        <v>122</v>
      </c>
      <c r="C927" s="531">
        <f>SUM(C928:C930)</f>
        <v>320000</v>
      </c>
      <c r="D927" s="514"/>
      <c r="E927" s="507"/>
      <c r="F927" s="509"/>
      <c r="G927" s="510"/>
      <c r="H927" s="506"/>
      <c r="I927" s="506"/>
      <c r="J927" s="506"/>
      <c r="K927" s="506"/>
      <c r="L927" s="506"/>
      <c r="M927" s="506"/>
      <c r="N927" s="506"/>
      <c r="O927" s="506"/>
      <c r="P927" s="506"/>
      <c r="Q927" s="506"/>
      <c r="R927" s="506"/>
      <c r="S927" s="506"/>
      <c r="T927" s="506"/>
      <c r="U927" s="506"/>
      <c r="V927" s="506"/>
      <c r="W927" s="506"/>
      <c r="X927" s="506"/>
      <c r="Y927" s="506"/>
    </row>
    <row r="928" spans="1:25" ht="13.5" customHeight="1" x14ac:dyDescent="0.25">
      <c r="A928" s="506" t="s">
        <v>521</v>
      </c>
      <c r="B928" s="507" t="s">
        <v>122</v>
      </c>
      <c r="C928" s="507">
        <v>80000</v>
      </c>
      <c r="D928" s="510"/>
      <c r="E928" s="507"/>
      <c r="F928" s="509"/>
      <c r="G928" s="510"/>
      <c r="H928" s="506"/>
      <c r="I928" s="506"/>
      <c r="J928" s="506"/>
      <c r="K928" s="506"/>
      <c r="L928" s="506"/>
      <c r="M928" s="506"/>
      <c r="N928" s="506"/>
      <c r="O928" s="506"/>
      <c r="P928" s="506"/>
      <c r="Q928" s="506"/>
      <c r="R928" s="506"/>
      <c r="S928" s="506"/>
      <c r="T928" s="506"/>
      <c r="U928" s="506"/>
      <c r="V928" s="506"/>
      <c r="W928" s="506"/>
      <c r="X928" s="506"/>
      <c r="Y928" s="506"/>
    </row>
    <row r="929" spans="1:25" ht="13.5" customHeight="1" x14ac:dyDescent="0.25">
      <c r="A929" s="506" t="s">
        <v>123</v>
      </c>
      <c r="B929" s="507" t="s">
        <v>124</v>
      </c>
      <c r="C929" s="507">
        <v>40000</v>
      </c>
      <c r="D929" s="540"/>
      <c r="E929" s="507"/>
      <c r="F929" s="509"/>
      <c r="G929" s="510"/>
      <c r="H929" s="506"/>
      <c r="I929" s="506"/>
      <c r="J929" s="506"/>
      <c r="K929" s="506"/>
      <c r="L929" s="506"/>
      <c r="M929" s="506"/>
      <c r="N929" s="506"/>
      <c r="O929" s="506"/>
      <c r="P929" s="506"/>
      <c r="Q929" s="506"/>
      <c r="R929" s="506"/>
      <c r="S929" s="506"/>
      <c r="T929" s="506"/>
      <c r="U929" s="506"/>
      <c r="V929" s="506"/>
      <c r="W929" s="506"/>
      <c r="X929" s="506"/>
      <c r="Y929" s="506"/>
    </row>
    <row r="930" spans="1:25" ht="13.5" customHeight="1" x14ac:dyDescent="0.25">
      <c r="A930" s="506" t="s">
        <v>127</v>
      </c>
      <c r="B930" s="507" t="s">
        <v>120</v>
      </c>
      <c r="C930" s="507">
        <v>200000</v>
      </c>
      <c r="D930" s="619"/>
      <c r="E930" s="507"/>
      <c r="F930" s="509"/>
      <c r="G930" s="510"/>
      <c r="H930" s="506"/>
      <c r="I930" s="506"/>
      <c r="J930" s="506"/>
      <c r="K930" s="506"/>
      <c r="L930" s="506"/>
      <c r="M930" s="506"/>
      <c r="N930" s="506"/>
      <c r="O930" s="506"/>
      <c r="P930" s="506"/>
      <c r="Q930" s="506"/>
      <c r="R930" s="506"/>
      <c r="S930" s="506"/>
      <c r="T930" s="506"/>
      <c r="U930" s="506"/>
      <c r="V930" s="506"/>
      <c r="W930" s="506"/>
      <c r="X930" s="506"/>
      <c r="Y930" s="506"/>
    </row>
    <row r="931" spans="1:25" ht="13.5" customHeight="1" thickBot="1" x14ac:dyDescent="0.3">
      <c r="A931" s="506"/>
      <c r="B931" s="506"/>
      <c r="C931" s="507"/>
      <c r="D931" s="619"/>
      <c r="E931" s="507"/>
      <c r="F931" s="509"/>
      <c r="G931" s="510"/>
      <c r="H931" s="506"/>
      <c r="I931" s="506"/>
      <c r="J931" s="506"/>
      <c r="K931" s="506"/>
      <c r="L931" s="506"/>
      <c r="M931" s="506"/>
      <c r="N931" s="506"/>
      <c r="O931" s="506"/>
      <c r="P931" s="506"/>
      <c r="Q931" s="506"/>
      <c r="R931" s="506"/>
      <c r="S931" s="506"/>
      <c r="T931" s="506"/>
      <c r="U931" s="506"/>
      <c r="V931" s="506"/>
      <c r="W931" s="506"/>
      <c r="X931" s="506"/>
      <c r="Y931" s="506"/>
    </row>
    <row r="932" spans="1:25" ht="13.5" customHeight="1" thickBot="1" x14ac:dyDescent="0.3">
      <c r="A932" s="1436" t="s">
        <v>135</v>
      </c>
      <c r="B932" s="1416"/>
      <c r="C932" s="556">
        <f>C933+C936</f>
        <v>60000</v>
      </c>
      <c r="D932" s="619"/>
      <c r="E932" s="507"/>
      <c r="F932" s="509"/>
      <c r="G932" s="510"/>
      <c r="H932" s="506"/>
      <c r="I932" s="506"/>
      <c r="J932" s="506"/>
      <c r="K932" s="506"/>
      <c r="L932" s="506"/>
      <c r="M932" s="506"/>
      <c r="N932" s="506"/>
      <c r="O932" s="506"/>
      <c r="P932" s="506"/>
      <c r="Q932" s="506"/>
      <c r="R932" s="506"/>
      <c r="S932" s="506"/>
      <c r="T932" s="506"/>
      <c r="U932" s="506"/>
      <c r="V932" s="506"/>
      <c r="W932" s="506"/>
      <c r="X932" s="506"/>
      <c r="Y932" s="506"/>
    </row>
    <row r="933" spans="1:25" ht="13.5" customHeight="1" x14ac:dyDescent="0.25">
      <c r="A933" s="499" t="s">
        <v>136</v>
      </c>
      <c r="B933" s="530" t="s">
        <v>137</v>
      </c>
      <c r="C933" s="536">
        <f>SUM(C934:C935)</f>
        <v>45000</v>
      </c>
      <c r="D933" s="547"/>
      <c r="E933" s="507"/>
      <c r="F933" s="509"/>
      <c r="G933" s="510"/>
      <c r="H933" s="506"/>
      <c r="I933" s="506"/>
      <c r="J933" s="506"/>
      <c r="K933" s="506"/>
      <c r="L933" s="506"/>
      <c r="M933" s="506"/>
      <c r="N933" s="506"/>
      <c r="O933" s="506"/>
      <c r="P933" s="506"/>
      <c r="Q933" s="506"/>
      <c r="R933" s="506"/>
      <c r="S933" s="506"/>
      <c r="T933" s="506"/>
      <c r="U933" s="506"/>
      <c r="V933" s="506"/>
      <c r="W933" s="506"/>
      <c r="X933" s="506"/>
      <c r="Y933" s="506"/>
    </row>
    <row r="934" spans="1:25" ht="13.5" customHeight="1" x14ac:dyDescent="0.25">
      <c r="A934" s="506" t="s">
        <v>138</v>
      </c>
      <c r="B934" s="506" t="s">
        <v>139</v>
      </c>
      <c r="C934" s="507">
        <v>25000</v>
      </c>
      <c r="D934" s="514"/>
      <c r="E934" s="507"/>
      <c r="F934" s="509"/>
      <c r="G934" s="510"/>
      <c r="H934" s="506"/>
      <c r="I934" s="506"/>
      <c r="J934" s="506"/>
      <c r="K934" s="506"/>
      <c r="L934" s="506"/>
      <c r="M934" s="506"/>
      <c r="N934" s="506"/>
      <c r="O934" s="506"/>
      <c r="P934" s="506"/>
      <c r="Q934" s="506"/>
      <c r="R934" s="506"/>
      <c r="S934" s="506"/>
      <c r="T934" s="506"/>
      <c r="U934" s="506"/>
      <c r="V934" s="506"/>
      <c r="W934" s="506"/>
      <c r="X934" s="506"/>
      <c r="Y934" s="506"/>
    </row>
    <row r="935" spans="1:25" ht="13.5" customHeight="1" x14ac:dyDescent="0.3">
      <c r="A935" s="506" t="s">
        <v>142</v>
      </c>
      <c r="B935" s="507" t="s">
        <v>143</v>
      </c>
      <c r="C935" s="548">
        <v>20000</v>
      </c>
      <c r="D935" s="543"/>
      <c r="E935" s="507"/>
      <c r="F935" s="509"/>
      <c r="G935" s="510"/>
      <c r="H935" s="506"/>
      <c r="I935" s="506"/>
      <c r="J935" s="506"/>
      <c r="K935" s="506"/>
      <c r="L935" s="506"/>
      <c r="M935" s="506"/>
      <c r="N935" s="506"/>
      <c r="O935" s="506"/>
      <c r="P935" s="506"/>
      <c r="Q935" s="506"/>
      <c r="R935" s="506"/>
      <c r="S935" s="506"/>
      <c r="T935" s="506"/>
      <c r="U935" s="506"/>
      <c r="V935" s="506"/>
      <c r="W935" s="506"/>
      <c r="X935" s="506"/>
      <c r="Y935" s="506"/>
    </row>
    <row r="936" spans="1:25" ht="13.5" customHeight="1" x14ac:dyDescent="0.25">
      <c r="A936" s="499" t="s">
        <v>144</v>
      </c>
      <c r="B936" s="531" t="s">
        <v>145</v>
      </c>
      <c r="C936" s="531">
        <f>SUM(C937)</f>
        <v>15000</v>
      </c>
      <c r="D936" s="514"/>
      <c r="E936" s="507"/>
      <c r="F936" s="509"/>
      <c r="G936" s="510"/>
      <c r="H936" s="506"/>
      <c r="I936" s="506"/>
      <c r="J936" s="506"/>
      <c r="K936" s="506"/>
      <c r="L936" s="506"/>
      <c r="M936" s="506"/>
      <c r="N936" s="506"/>
      <c r="O936" s="506"/>
      <c r="P936" s="506"/>
      <c r="Q936" s="506"/>
      <c r="R936" s="506"/>
      <c r="S936" s="506"/>
      <c r="T936" s="506"/>
      <c r="U936" s="506"/>
      <c r="V936" s="506"/>
      <c r="W936" s="506"/>
      <c r="X936" s="506"/>
      <c r="Y936" s="506"/>
    </row>
    <row r="937" spans="1:25" ht="13.5" customHeight="1" x14ac:dyDescent="0.25">
      <c r="A937" s="506" t="s">
        <v>146</v>
      </c>
      <c r="B937" s="507" t="s">
        <v>147</v>
      </c>
      <c r="C937" s="507">
        <v>15000</v>
      </c>
      <c r="D937" s="514"/>
      <c r="E937" s="507"/>
      <c r="F937" s="509"/>
      <c r="G937" s="510"/>
      <c r="H937" s="506"/>
      <c r="I937" s="506"/>
      <c r="J937" s="506"/>
      <c r="K937" s="506"/>
      <c r="L937" s="506"/>
      <c r="M937" s="506"/>
      <c r="N937" s="506"/>
      <c r="O937" s="506"/>
      <c r="P937" s="506"/>
      <c r="Q937" s="506"/>
      <c r="R937" s="506"/>
      <c r="S937" s="506"/>
      <c r="T937" s="506"/>
      <c r="U937" s="506"/>
      <c r="V937" s="506"/>
      <c r="W937" s="506"/>
      <c r="X937" s="506"/>
      <c r="Y937" s="506"/>
    </row>
    <row r="938" spans="1:25" ht="13.5" customHeight="1" thickBot="1" x14ac:dyDescent="0.3">
      <c r="A938" s="506"/>
      <c r="B938" s="506"/>
      <c r="C938" s="507"/>
      <c r="D938" s="508"/>
      <c r="E938" s="507"/>
      <c r="F938" s="509"/>
      <c r="G938" s="510"/>
      <c r="H938" s="506"/>
      <c r="I938" s="506"/>
      <c r="J938" s="506"/>
      <c r="K938" s="506"/>
      <c r="L938" s="506"/>
      <c r="M938" s="506"/>
      <c r="N938" s="506"/>
      <c r="O938" s="506"/>
      <c r="P938" s="506"/>
      <c r="Q938" s="506"/>
      <c r="R938" s="506"/>
      <c r="S938" s="506"/>
      <c r="T938" s="506"/>
      <c r="U938" s="506"/>
      <c r="V938" s="506"/>
      <c r="W938" s="506"/>
      <c r="X938" s="506"/>
      <c r="Y938" s="506"/>
    </row>
    <row r="939" spans="1:25" ht="13.5" customHeight="1" x14ac:dyDescent="0.25">
      <c r="A939" s="1420" t="s">
        <v>541</v>
      </c>
      <c r="B939" s="1429"/>
      <c r="C939" s="1444" t="s">
        <v>532</v>
      </c>
      <c r="D939" s="1445" t="s">
        <v>542</v>
      </c>
      <c r="E939" s="507"/>
      <c r="F939" s="509"/>
      <c r="G939" s="510"/>
      <c r="H939" s="506"/>
      <c r="I939" s="506"/>
      <c r="J939" s="506"/>
      <c r="K939" s="506"/>
      <c r="L939" s="506"/>
      <c r="M939" s="506"/>
      <c r="N939" s="506"/>
      <c r="O939" s="506"/>
      <c r="P939" s="506"/>
      <c r="Q939" s="506"/>
      <c r="R939" s="506"/>
      <c r="S939" s="506"/>
      <c r="T939" s="506"/>
      <c r="U939" s="506"/>
      <c r="V939" s="506"/>
      <c r="W939" s="506"/>
      <c r="X939" s="506"/>
      <c r="Y939" s="506"/>
    </row>
    <row r="940" spans="1:25" ht="14.25" customHeight="1" thickBot="1" x14ac:dyDescent="0.3">
      <c r="A940" s="1430"/>
      <c r="B940" s="1431"/>
      <c r="C940" s="1430"/>
      <c r="D940" s="1432"/>
      <c r="E940" s="507"/>
      <c r="F940" s="509"/>
      <c r="G940" s="510"/>
      <c r="H940" s="506"/>
      <c r="I940" s="506"/>
      <c r="J940" s="506"/>
      <c r="K940" s="506"/>
      <c r="L940" s="506"/>
      <c r="M940" s="506"/>
      <c r="N940" s="506"/>
      <c r="O940" s="506"/>
      <c r="P940" s="506"/>
      <c r="Q940" s="506"/>
      <c r="R940" s="506"/>
      <c r="S940" s="506"/>
      <c r="T940" s="506"/>
      <c r="U940" s="506"/>
      <c r="V940" s="506"/>
      <c r="W940" s="506"/>
      <c r="X940" s="506"/>
      <c r="Y940" s="506"/>
    </row>
    <row r="941" spans="1:25" ht="13.5" customHeight="1" x14ac:dyDescent="0.25">
      <c r="A941" s="1439" t="s">
        <v>1057</v>
      </c>
      <c r="B941" s="1429"/>
      <c r="C941" s="1429"/>
      <c r="D941" s="1421"/>
      <c r="E941" s="507"/>
      <c r="F941" s="509"/>
      <c r="G941" s="510"/>
      <c r="H941" s="506"/>
      <c r="I941" s="506"/>
      <c r="J941" s="506"/>
      <c r="K941" s="506"/>
      <c r="L941" s="506"/>
      <c r="M941" s="506"/>
      <c r="N941" s="506"/>
      <c r="O941" s="506"/>
      <c r="P941" s="506"/>
      <c r="Q941" s="506"/>
      <c r="R941" s="506"/>
      <c r="S941" s="506"/>
      <c r="T941" s="506"/>
      <c r="U941" s="506"/>
      <c r="V941" s="506"/>
      <c r="W941" s="506"/>
      <c r="X941" s="506"/>
      <c r="Y941" s="506"/>
    </row>
    <row r="942" spans="1:25" ht="13.5" customHeight="1" x14ac:dyDescent="0.25">
      <c r="A942" s="1422"/>
      <c r="B942" s="1435"/>
      <c r="C942" s="1435"/>
      <c r="D942" s="1423"/>
      <c r="E942" s="507"/>
      <c r="F942" s="509"/>
      <c r="G942" s="510"/>
      <c r="H942" s="506"/>
      <c r="I942" s="506"/>
      <c r="J942" s="506"/>
      <c r="K942" s="506"/>
      <c r="L942" s="506"/>
      <c r="M942" s="506"/>
      <c r="N942" s="506"/>
      <c r="O942" s="506"/>
      <c r="P942" s="506"/>
      <c r="Q942" s="506"/>
      <c r="R942" s="506"/>
      <c r="S942" s="506"/>
      <c r="T942" s="506"/>
      <c r="U942" s="506"/>
      <c r="V942" s="506"/>
      <c r="W942" s="506"/>
      <c r="X942" s="506"/>
      <c r="Y942" s="506"/>
    </row>
    <row r="943" spans="1:25" ht="13.5" customHeight="1" x14ac:dyDescent="0.25">
      <c r="A943" s="1422"/>
      <c r="B943" s="1435"/>
      <c r="C943" s="1435"/>
      <c r="D943" s="1423"/>
      <c r="E943" s="507"/>
      <c r="F943" s="509"/>
      <c r="G943" s="510"/>
      <c r="H943" s="506"/>
      <c r="I943" s="506"/>
      <c r="J943" s="506"/>
      <c r="K943" s="506"/>
      <c r="L943" s="506"/>
      <c r="M943" s="506"/>
      <c r="N943" s="506"/>
      <c r="O943" s="506"/>
      <c r="P943" s="506"/>
      <c r="Q943" s="506"/>
      <c r="R943" s="506"/>
      <c r="S943" s="506"/>
      <c r="T943" s="506"/>
      <c r="U943" s="506"/>
      <c r="V943" s="506"/>
      <c r="W943" s="506"/>
      <c r="X943" s="506"/>
      <c r="Y943" s="506"/>
    </row>
    <row r="944" spans="1:25" s="1124" customFormat="1" ht="13.5" customHeight="1" x14ac:dyDescent="0.25">
      <c r="A944" s="1422"/>
      <c r="B944" s="1435"/>
      <c r="C944" s="1435"/>
      <c r="D944" s="1423"/>
      <c r="E944" s="507"/>
      <c r="F944" s="509"/>
      <c r="G944" s="510"/>
      <c r="H944" s="506"/>
      <c r="I944" s="506"/>
      <c r="J944" s="506"/>
      <c r="K944" s="506"/>
      <c r="L944" s="506"/>
      <c r="M944" s="506"/>
      <c r="N944" s="506"/>
      <c r="O944" s="506"/>
      <c r="P944" s="506"/>
      <c r="Q944" s="506"/>
      <c r="R944" s="506"/>
      <c r="S944" s="506"/>
      <c r="T944" s="506"/>
      <c r="U944" s="506"/>
      <c r="V944" s="506"/>
      <c r="W944" s="506"/>
      <c r="X944" s="506"/>
      <c r="Y944" s="506"/>
    </row>
    <row r="945" spans="1:25" s="1124" customFormat="1" ht="13.5" customHeight="1" x14ac:dyDescent="0.25">
      <c r="A945" s="1422"/>
      <c r="B945" s="1435"/>
      <c r="C945" s="1435"/>
      <c r="D945" s="1423"/>
      <c r="E945" s="507"/>
      <c r="F945" s="509"/>
      <c r="G945" s="510"/>
      <c r="H945" s="506"/>
      <c r="I945" s="506"/>
      <c r="J945" s="506"/>
      <c r="K945" s="506"/>
      <c r="L945" s="506"/>
      <c r="M945" s="506"/>
      <c r="N945" s="506"/>
      <c r="O945" s="506"/>
      <c r="P945" s="506"/>
      <c r="Q945" s="506"/>
      <c r="R945" s="506"/>
      <c r="S945" s="506"/>
      <c r="T945" s="506"/>
      <c r="U945" s="506"/>
      <c r="V945" s="506"/>
      <c r="W945" s="506"/>
      <c r="X945" s="506"/>
      <c r="Y945" s="506"/>
    </row>
    <row r="946" spans="1:25" ht="14.25" customHeight="1" thickBot="1" x14ac:dyDescent="0.3">
      <c r="A946" s="1430"/>
      <c r="B946" s="1431"/>
      <c r="C946" s="1431"/>
      <c r="D946" s="1432"/>
      <c r="E946" s="507"/>
      <c r="F946" s="509"/>
      <c r="G946" s="510"/>
      <c r="H946" s="506"/>
      <c r="I946" s="506"/>
      <c r="J946" s="506"/>
      <c r="K946" s="506"/>
      <c r="L946" s="506"/>
      <c r="M946" s="506"/>
      <c r="N946" s="506"/>
      <c r="O946" s="506"/>
      <c r="P946" s="506"/>
      <c r="Q946" s="506"/>
      <c r="R946" s="506"/>
      <c r="S946" s="506"/>
      <c r="T946" s="506"/>
      <c r="U946" s="506"/>
      <c r="V946" s="506"/>
      <c r="W946" s="506"/>
      <c r="X946" s="506"/>
      <c r="Y946" s="506"/>
    </row>
    <row r="947" spans="1:25" ht="13.5" customHeight="1" x14ac:dyDescent="0.25">
      <c r="A947" s="522" t="s">
        <v>487</v>
      </c>
      <c r="B947" s="506"/>
      <c r="C947" s="507"/>
      <c r="D947" s="507"/>
      <c r="E947" s="507"/>
      <c r="F947" s="509"/>
      <c r="G947" s="510"/>
      <c r="H947" s="506"/>
      <c r="I947" s="506"/>
      <c r="J947" s="506"/>
      <c r="K947" s="506"/>
      <c r="L947" s="506"/>
      <c r="M947" s="506"/>
      <c r="N947" s="506"/>
      <c r="O947" s="506"/>
      <c r="P947" s="506"/>
      <c r="Q947" s="506"/>
      <c r="R947" s="506"/>
      <c r="S947" s="506"/>
      <c r="T947" s="506"/>
      <c r="U947" s="506"/>
      <c r="V947" s="506"/>
      <c r="W947" s="506"/>
      <c r="X947" s="506"/>
      <c r="Y947" s="506"/>
    </row>
    <row r="948" spans="1:25" ht="13.5" customHeight="1" x14ac:dyDescent="0.25">
      <c r="A948" s="522" t="s">
        <v>511</v>
      </c>
      <c r="B948" s="522"/>
      <c r="C948" s="507"/>
      <c r="D948" s="508"/>
      <c r="E948" s="507"/>
      <c r="F948" s="509"/>
      <c r="G948" s="510"/>
      <c r="H948" s="506"/>
      <c r="I948" s="506"/>
      <c r="J948" s="506"/>
      <c r="K948" s="506"/>
      <c r="L948" s="506"/>
      <c r="M948" s="506"/>
      <c r="N948" s="506"/>
      <c r="O948" s="506"/>
      <c r="P948" s="506"/>
      <c r="Q948" s="506"/>
      <c r="R948" s="506"/>
      <c r="S948" s="506"/>
      <c r="T948" s="506"/>
      <c r="U948" s="506"/>
      <c r="V948" s="506"/>
      <c r="W948" s="506"/>
      <c r="X948" s="506"/>
      <c r="Y948" s="506"/>
    </row>
    <row r="949" spans="1:25" ht="13.5" customHeight="1" x14ac:dyDescent="0.25">
      <c r="A949" s="522" t="s">
        <v>534</v>
      </c>
      <c r="B949" s="522"/>
      <c r="C949" s="507"/>
      <c r="D949" s="508"/>
      <c r="E949" s="507"/>
      <c r="F949" s="509"/>
      <c r="G949" s="510"/>
      <c r="H949" s="506"/>
      <c r="I949" s="506"/>
      <c r="J949" s="506"/>
      <c r="K949" s="506"/>
      <c r="L949" s="506"/>
      <c r="M949" s="506"/>
      <c r="N949" s="506"/>
      <c r="O949" s="506"/>
      <c r="P949" s="506"/>
      <c r="Q949" s="506"/>
      <c r="R949" s="506"/>
      <c r="S949" s="506"/>
      <c r="T949" s="506"/>
      <c r="U949" s="506"/>
      <c r="V949" s="506"/>
      <c r="W949" s="506"/>
      <c r="X949" s="506"/>
      <c r="Y949" s="506"/>
    </row>
    <row r="950" spans="1:25" ht="13.5" customHeight="1" thickBot="1" x14ac:dyDescent="0.3">
      <c r="A950" s="576" t="s">
        <v>311</v>
      </c>
      <c r="B950" s="576"/>
      <c r="C950" s="578"/>
      <c r="D950" s="625"/>
      <c r="E950" s="507"/>
      <c r="F950" s="509"/>
      <c r="G950" s="510"/>
      <c r="H950" s="506"/>
      <c r="I950" s="506"/>
      <c r="J950" s="506"/>
      <c r="K950" s="506"/>
      <c r="L950" s="506"/>
      <c r="M950" s="506"/>
      <c r="N950" s="506"/>
      <c r="O950" s="506"/>
      <c r="P950" s="506"/>
      <c r="Q950" s="506"/>
      <c r="R950" s="506"/>
      <c r="S950" s="506"/>
      <c r="T950" s="506"/>
      <c r="U950" s="506"/>
      <c r="V950" s="506"/>
      <c r="W950" s="506"/>
      <c r="X950" s="506"/>
      <c r="Y950" s="506"/>
    </row>
    <row r="951" spans="1:25" ht="13.5" customHeight="1" thickBot="1" x14ac:dyDescent="0.3">
      <c r="A951" s="580" t="s">
        <v>5</v>
      </c>
      <c r="B951" s="581"/>
      <c r="C951" s="582"/>
      <c r="D951" s="583">
        <f>C953+C959+C968</f>
        <v>660000</v>
      </c>
      <c r="E951" s="507"/>
      <c r="F951" s="509"/>
      <c r="G951" s="510"/>
      <c r="H951" s="506"/>
      <c r="I951" s="506"/>
      <c r="J951" s="506"/>
      <c r="K951" s="506"/>
      <c r="L951" s="506"/>
      <c r="M951" s="506"/>
      <c r="N951" s="506"/>
      <c r="O951" s="506"/>
      <c r="P951" s="506"/>
      <c r="Q951" s="506"/>
      <c r="R951" s="506"/>
      <c r="S951" s="506"/>
      <c r="T951" s="506"/>
      <c r="U951" s="506"/>
      <c r="V951" s="506"/>
      <c r="W951" s="506"/>
      <c r="X951" s="506"/>
      <c r="Y951" s="506"/>
    </row>
    <row r="952" spans="1:25" ht="13.5" customHeight="1" thickBot="1" x14ac:dyDescent="0.3">
      <c r="A952" s="499"/>
      <c r="B952" s="499"/>
      <c r="C952" s="531"/>
      <c r="D952" s="531"/>
      <c r="E952" s="507"/>
      <c r="F952" s="509"/>
      <c r="G952" s="510"/>
      <c r="H952" s="506"/>
      <c r="I952" s="506"/>
      <c r="J952" s="506"/>
      <c r="K952" s="506"/>
      <c r="L952" s="506"/>
      <c r="M952" s="506"/>
      <c r="N952" s="506"/>
      <c r="O952" s="506"/>
      <c r="P952" s="506"/>
      <c r="Q952" s="506"/>
      <c r="R952" s="506"/>
      <c r="S952" s="506"/>
      <c r="T952" s="506"/>
      <c r="U952" s="506"/>
      <c r="V952" s="506"/>
      <c r="W952" s="506"/>
      <c r="X952" s="506"/>
      <c r="Y952" s="506"/>
    </row>
    <row r="953" spans="1:25" ht="13.5" customHeight="1" thickBot="1" x14ac:dyDescent="0.3">
      <c r="A953" s="1427" t="s">
        <v>49</v>
      </c>
      <c r="B953" s="1416"/>
      <c r="C953" s="534">
        <f>C954+C956</f>
        <v>50000</v>
      </c>
      <c r="D953" s="514"/>
      <c r="E953" s="507"/>
      <c r="F953" s="509"/>
      <c r="G953" s="510"/>
      <c r="H953" s="506"/>
      <c r="I953" s="506"/>
      <c r="J953" s="506"/>
      <c r="K953" s="506"/>
      <c r="L953" s="506"/>
      <c r="M953" s="506"/>
      <c r="N953" s="506"/>
      <c r="O953" s="506"/>
      <c r="P953" s="506"/>
      <c r="Q953" s="506"/>
      <c r="R953" s="506"/>
      <c r="S953" s="506"/>
      <c r="T953" s="506"/>
      <c r="U953" s="506"/>
      <c r="V953" s="506"/>
      <c r="W953" s="506"/>
      <c r="X953" s="506"/>
      <c r="Y953" s="506"/>
    </row>
    <row r="954" spans="1:25" ht="13.5" customHeight="1" x14ac:dyDescent="0.25">
      <c r="A954" s="499" t="s">
        <v>54</v>
      </c>
      <c r="B954" s="499" t="s">
        <v>55</v>
      </c>
      <c r="C954" s="531">
        <f>SUM(C955)</f>
        <v>20000</v>
      </c>
      <c r="D954" s="514"/>
      <c r="E954" s="507"/>
      <c r="F954" s="509"/>
      <c r="G954" s="510"/>
      <c r="H954" s="506"/>
      <c r="I954" s="506"/>
      <c r="J954" s="506"/>
      <c r="K954" s="506"/>
      <c r="L954" s="506"/>
      <c r="M954" s="506"/>
      <c r="N954" s="506"/>
      <c r="O954" s="506"/>
      <c r="P954" s="506"/>
      <c r="Q954" s="506"/>
      <c r="R954" s="506"/>
      <c r="S954" s="506"/>
      <c r="T954" s="506"/>
      <c r="U954" s="506"/>
      <c r="V954" s="506"/>
      <c r="W954" s="506"/>
      <c r="X954" s="506"/>
      <c r="Y954" s="506"/>
    </row>
    <row r="955" spans="1:25" ht="13.5" customHeight="1" x14ac:dyDescent="0.25">
      <c r="A955" s="506" t="s">
        <v>56</v>
      </c>
      <c r="B955" s="506" t="s">
        <v>57</v>
      </c>
      <c r="C955" s="507">
        <v>20000</v>
      </c>
      <c r="D955" s="530"/>
      <c r="E955" s="507"/>
      <c r="F955" s="509"/>
      <c r="G955" s="510"/>
      <c r="H955" s="506"/>
      <c r="I955" s="506"/>
      <c r="J955" s="506"/>
      <c r="K955" s="506"/>
      <c r="L955" s="506"/>
      <c r="M955" s="506"/>
      <c r="N955" s="506"/>
      <c r="O955" s="506"/>
      <c r="P955" s="506"/>
      <c r="Q955" s="506"/>
      <c r="R955" s="506"/>
      <c r="S955" s="506"/>
      <c r="T955" s="506"/>
      <c r="U955" s="506"/>
      <c r="V955" s="506"/>
      <c r="W955" s="506"/>
      <c r="X955" s="506"/>
      <c r="Y955" s="506"/>
    </row>
    <row r="956" spans="1:25" ht="13.5" customHeight="1" x14ac:dyDescent="0.25">
      <c r="A956" s="499" t="s">
        <v>58</v>
      </c>
      <c r="B956" s="499" t="s">
        <v>59</v>
      </c>
      <c r="C956" s="531">
        <f>SUM(C957)</f>
        <v>30000</v>
      </c>
      <c r="D956" s="530"/>
      <c r="E956" s="507"/>
      <c r="F956" s="509"/>
      <c r="G956" s="510"/>
      <c r="H956" s="506"/>
      <c r="I956" s="506"/>
      <c r="J956" s="506"/>
      <c r="K956" s="506"/>
      <c r="L956" s="506"/>
      <c r="M956" s="506"/>
      <c r="N956" s="506"/>
      <c r="O956" s="506"/>
      <c r="P956" s="506"/>
      <c r="Q956" s="506"/>
      <c r="R956" s="506"/>
      <c r="S956" s="506"/>
      <c r="T956" s="506"/>
      <c r="U956" s="506"/>
      <c r="V956" s="506"/>
      <c r="W956" s="506"/>
      <c r="X956" s="506"/>
      <c r="Y956" s="506"/>
    </row>
    <row r="957" spans="1:25" ht="13.5" customHeight="1" x14ac:dyDescent="0.25">
      <c r="A957" s="506" t="s">
        <v>60</v>
      </c>
      <c r="B957" s="507" t="s">
        <v>61</v>
      </c>
      <c r="C957" s="507">
        <v>30000</v>
      </c>
      <c r="D957" s="514"/>
      <c r="E957" s="507"/>
      <c r="F957" s="509"/>
      <c r="G957" s="510"/>
      <c r="H957" s="506"/>
      <c r="I957" s="506"/>
      <c r="J957" s="506"/>
      <c r="K957" s="506"/>
      <c r="L957" s="506"/>
      <c r="M957" s="506"/>
      <c r="N957" s="506"/>
      <c r="O957" s="506"/>
      <c r="P957" s="506"/>
      <c r="Q957" s="506"/>
      <c r="R957" s="506"/>
      <c r="S957" s="506"/>
      <c r="T957" s="506"/>
      <c r="U957" s="506"/>
      <c r="V957" s="506"/>
      <c r="W957" s="506"/>
      <c r="X957" s="506"/>
      <c r="Y957" s="506"/>
    </row>
    <row r="958" spans="1:25" ht="13.5" customHeight="1" thickBot="1" x14ac:dyDescent="0.3">
      <c r="A958" s="506"/>
      <c r="B958" s="507"/>
      <c r="C958" s="507"/>
      <c r="D958" s="514"/>
      <c r="E958" s="507"/>
      <c r="F958" s="509"/>
      <c r="G958" s="510"/>
      <c r="H958" s="506"/>
      <c r="I958" s="506"/>
      <c r="J958" s="506"/>
      <c r="K958" s="506"/>
      <c r="L958" s="506"/>
      <c r="M958" s="506"/>
      <c r="N958" s="506"/>
      <c r="O958" s="506"/>
      <c r="P958" s="506"/>
      <c r="Q958" s="506"/>
      <c r="R958" s="506"/>
      <c r="S958" s="506"/>
      <c r="T958" s="506"/>
      <c r="U958" s="506"/>
      <c r="V958" s="506"/>
      <c r="W958" s="506"/>
      <c r="X958" s="506"/>
      <c r="Y958" s="506"/>
    </row>
    <row r="959" spans="1:25" ht="13.5" customHeight="1" thickBot="1" x14ac:dyDescent="0.3">
      <c r="A959" s="1428" t="s">
        <v>93</v>
      </c>
      <c r="B959" s="1416"/>
      <c r="C959" s="546">
        <f>C963+C960</f>
        <v>540000</v>
      </c>
      <c r="D959" s="514"/>
      <c r="E959" s="507"/>
      <c r="F959" s="509"/>
      <c r="G959" s="510"/>
      <c r="H959" s="506"/>
      <c r="I959" s="506"/>
      <c r="J959" s="506"/>
      <c r="K959" s="506"/>
      <c r="L959" s="506"/>
      <c r="M959" s="506"/>
      <c r="N959" s="506"/>
      <c r="O959" s="506"/>
      <c r="P959" s="506"/>
      <c r="Q959" s="506"/>
      <c r="R959" s="506"/>
      <c r="S959" s="506"/>
      <c r="T959" s="506"/>
      <c r="U959" s="506"/>
      <c r="V959" s="506"/>
      <c r="W959" s="506"/>
      <c r="X959" s="506"/>
      <c r="Y959" s="506"/>
    </row>
    <row r="960" spans="1:25" ht="13.5" customHeight="1" x14ac:dyDescent="0.25">
      <c r="A960" s="499" t="s">
        <v>106</v>
      </c>
      <c r="B960" s="531" t="s">
        <v>107</v>
      </c>
      <c r="C960" s="531">
        <f>SUM(C961:C962)</f>
        <v>260000</v>
      </c>
      <c r="D960" s="540"/>
      <c r="E960" s="507"/>
      <c r="F960" s="509"/>
      <c r="G960" s="510"/>
      <c r="H960" s="506"/>
      <c r="I960" s="506"/>
      <c r="J960" s="506"/>
      <c r="K960" s="506"/>
      <c r="L960" s="506"/>
      <c r="M960" s="506"/>
      <c r="N960" s="506"/>
      <c r="O960" s="506"/>
      <c r="P960" s="506"/>
      <c r="Q960" s="506"/>
      <c r="R960" s="506"/>
      <c r="S960" s="506"/>
      <c r="T960" s="506"/>
      <c r="U960" s="506"/>
      <c r="V960" s="506"/>
      <c r="W960" s="506"/>
      <c r="X960" s="506"/>
      <c r="Y960" s="506"/>
    </row>
    <row r="961" spans="1:25" ht="13.5" customHeight="1" x14ac:dyDescent="0.25">
      <c r="A961" s="506" t="s">
        <v>108</v>
      </c>
      <c r="B961" s="542" t="s">
        <v>109</v>
      </c>
      <c r="C961" s="507">
        <v>20000</v>
      </c>
      <c r="D961" s="540"/>
      <c r="E961" s="507"/>
      <c r="F961" s="509"/>
      <c r="G961" s="510"/>
      <c r="H961" s="506"/>
      <c r="I961" s="506"/>
      <c r="J961" s="506"/>
      <c r="K961" s="506"/>
      <c r="L961" s="506"/>
      <c r="M961" s="506"/>
      <c r="N961" s="506"/>
      <c r="O961" s="506"/>
      <c r="P961" s="506"/>
      <c r="Q961" s="506"/>
      <c r="R961" s="506"/>
      <c r="S961" s="506"/>
      <c r="T961" s="506"/>
      <c r="U961" s="506"/>
      <c r="V961" s="506"/>
      <c r="W961" s="506"/>
      <c r="X961" s="506"/>
      <c r="Y961" s="506"/>
    </row>
    <row r="962" spans="1:25" ht="13.5" customHeight="1" x14ac:dyDescent="0.25">
      <c r="A962" s="506" t="s">
        <v>238</v>
      </c>
      <c r="B962" s="507" t="s">
        <v>111</v>
      </c>
      <c r="C962" s="507">
        <v>240000</v>
      </c>
      <c r="D962" s="506"/>
      <c r="E962" s="507"/>
      <c r="F962" s="509"/>
      <c r="G962" s="510"/>
      <c r="H962" s="506"/>
      <c r="I962" s="506"/>
      <c r="J962" s="506"/>
      <c r="K962" s="506"/>
      <c r="L962" s="506"/>
      <c r="M962" s="506"/>
      <c r="N962" s="506"/>
      <c r="O962" s="506"/>
      <c r="P962" s="506"/>
      <c r="Q962" s="506"/>
      <c r="R962" s="506"/>
      <c r="S962" s="506"/>
      <c r="T962" s="506"/>
      <c r="U962" s="506"/>
      <c r="V962" s="506"/>
      <c r="W962" s="506"/>
      <c r="X962" s="506"/>
      <c r="Y962" s="506"/>
    </row>
    <row r="963" spans="1:25" ht="13.5" customHeight="1" x14ac:dyDescent="0.25">
      <c r="A963" s="499" t="s">
        <v>119</v>
      </c>
      <c r="B963" s="531" t="s">
        <v>122</v>
      </c>
      <c r="C963" s="531">
        <f>SUM(C964:C966)</f>
        <v>280000</v>
      </c>
      <c r="D963" s="514"/>
      <c r="E963" s="507"/>
      <c r="F963" s="509"/>
      <c r="G963" s="510"/>
      <c r="H963" s="506"/>
      <c r="I963" s="506"/>
      <c r="J963" s="506"/>
      <c r="K963" s="506"/>
      <c r="L963" s="506"/>
      <c r="M963" s="506"/>
      <c r="N963" s="506"/>
      <c r="O963" s="506"/>
      <c r="P963" s="506"/>
      <c r="Q963" s="506"/>
      <c r="R963" s="506"/>
      <c r="S963" s="506"/>
      <c r="T963" s="506"/>
      <c r="U963" s="506"/>
      <c r="V963" s="506"/>
      <c r="W963" s="506"/>
      <c r="X963" s="506"/>
      <c r="Y963" s="506"/>
    </row>
    <row r="964" spans="1:25" ht="13.5" customHeight="1" x14ac:dyDescent="0.25">
      <c r="A964" s="506" t="s">
        <v>521</v>
      </c>
      <c r="B964" s="507" t="s">
        <v>122</v>
      </c>
      <c r="C964" s="507">
        <v>120000</v>
      </c>
      <c r="D964" s="510"/>
      <c r="E964" s="507"/>
      <c r="F964" s="509"/>
      <c r="G964" s="510"/>
      <c r="H964" s="506"/>
      <c r="I964" s="506"/>
      <c r="J964" s="506"/>
      <c r="K964" s="506"/>
      <c r="L964" s="506"/>
      <c r="M964" s="506"/>
      <c r="N964" s="506"/>
      <c r="O964" s="506"/>
      <c r="P964" s="506"/>
      <c r="Q964" s="506"/>
      <c r="R964" s="506"/>
      <c r="S964" s="506"/>
      <c r="T964" s="506"/>
      <c r="U964" s="506"/>
      <c r="V964" s="506"/>
      <c r="W964" s="506"/>
      <c r="X964" s="506"/>
      <c r="Y964" s="506"/>
    </row>
    <row r="965" spans="1:25" ht="13.5" customHeight="1" x14ac:dyDescent="0.25">
      <c r="A965" s="506" t="s">
        <v>123</v>
      </c>
      <c r="B965" s="507" t="s">
        <v>124</v>
      </c>
      <c r="C965" s="507">
        <v>40000</v>
      </c>
      <c r="D965" s="540"/>
      <c r="E965" s="507"/>
      <c r="F965" s="509"/>
      <c r="G965" s="510"/>
      <c r="H965" s="506"/>
      <c r="I965" s="506"/>
      <c r="J965" s="506"/>
      <c r="K965" s="506"/>
      <c r="L965" s="506"/>
      <c r="M965" s="506"/>
      <c r="N965" s="506"/>
      <c r="O965" s="506"/>
      <c r="P965" s="506"/>
      <c r="Q965" s="506"/>
      <c r="R965" s="506"/>
      <c r="S965" s="506"/>
      <c r="T965" s="506"/>
      <c r="U965" s="506"/>
      <c r="V965" s="506"/>
      <c r="W965" s="506"/>
      <c r="X965" s="506"/>
      <c r="Y965" s="506"/>
    </row>
    <row r="966" spans="1:25" ht="13.5" customHeight="1" x14ac:dyDescent="0.25">
      <c r="A966" s="506" t="s">
        <v>127</v>
      </c>
      <c r="B966" s="507" t="s">
        <v>120</v>
      </c>
      <c r="C966" s="507">
        <v>120000</v>
      </c>
      <c r="D966" s="619"/>
      <c r="E966" s="507"/>
      <c r="F966" s="509"/>
      <c r="G966" s="510"/>
      <c r="H966" s="506"/>
      <c r="I966" s="506"/>
      <c r="J966" s="506"/>
      <c r="K966" s="506"/>
      <c r="L966" s="506"/>
      <c r="M966" s="506"/>
      <c r="N966" s="506"/>
      <c r="O966" s="506"/>
      <c r="P966" s="506"/>
      <c r="Q966" s="506"/>
      <c r="R966" s="506"/>
      <c r="S966" s="506"/>
      <c r="T966" s="506"/>
      <c r="U966" s="506"/>
      <c r="V966" s="506"/>
      <c r="W966" s="506"/>
      <c r="X966" s="506"/>
      <c r="Y966" s="506"/>
    </row>
    <row r="967" spans="1:25" ht="13.5" customHeight="1" thickBot="1" x14ac:dyDescent="0.3">
      <c r="A967" s="506"/>
      <c r="B967" s="506"/>
      <c r="C967" s="507"/>
      <c r="D967" s="619"/>
      <c r="E967" s="507"/>
      <c r="F967" s="509"/>
      <c r="G967" s="510"/>
      <c r="H967" s="506"/>
      <c r="I967" s="506"/>
      <c r="J967" s="506"/>
      <c r="K967" s="506"/>
      <c r="L967" s="506"/>
      <c r="M967" s="506"/>
      <c r="N967" s="506"/>
      <c r="O967" s="506"/>
      <c r="P967" s="506"/>
      <c r="Q967" s="506"/>
      <c r="R967" s="506"/>
      <c r="S967" s="506"/>
      <c r="T967" s="506"/>
      <c r="U967" s="506"/>
      <c r="V967" s="506"/>
      <c r="W967" s="506"/>
      <c r="X967" s="506"/>
      <c r="Y967" s="506"/>
    </row>
    <row r="968" spans="1:25" ht="13.5" customHeight="1" thickBot="1" x14ac:dyDescent="0.3">
      <c r="A968" s="1436" t="s">
        <v>135</v>
      </c>
      <c r="B968" s="1416"/>
      <c r="C968" s="556">
        <f>C969+C972</f>
        <v>70000</v>
      </c>
      <c r="D968" s="619"/>
      <c r="E968" s="507"/>
      <c r="F968" s="509"/>
      <c r="G968" s="510"/>
      <c r="H968" s="506"/>
      <c r="I968" s="506"/>
      <c r="J968" s="506"/>
      <c r="K968" s="506"/>
      <c r="L968" s="506"/>
      <c r="M968" s="506"/>
      <c r="N968" s="506"/>
      <c r="O968" s="506"/>
      <c r="P968" s="506"/>
      <c r="Q968" s="506"/>
      <c r="R968" s="506"/>
      <c r="S968" s="506"/>
      <c r="T968" s="506"/>
      <c r="U968" s="506"/>
      <c r="V968" s="506"/>
      <c r="W968" s="506"/>
      <c r="X968" s="506"/>
      <c r="Y968" s="506"/>
    </row>
    <row r="969" spans="1:25" ht="13.5" customHeight="1" x14ac:dyDescent="0.25">
      <c r="A969" s="499" t="s">
        <v>136</v>
      </c>
      <c r="B969" s="530" t="s">
        <v>137</v>
      </c>
      <c r="C969" s="536">
        <f>SUM(C970:C971)</f>
        <v>50000</v>
      </c>
      <c r="D969" s="547"/>
      <c r="E969" s="507"/>
      <c r="F969" s="509"/>
      <c r="G969" s="510"/>
      <c r="H969" s="506"/>
      <c r="I969" s="506"/>
      <c r="J969" s="506"/>
      <c r="K969" s="506"/>
      <c r="L969" s="506"/>
      <c r="M969" s="506"/>
      <c r="N969" s="506"/>
      <c r="O969" s="506"/>
      <c r="P969" s="506"/>
      <c r="Q969" s="506"/>
      <c r="R969" s="506"/>
      <c r="S969" s="506"/>
      <c r="T969" s="506"/>
      <c r="U969" s="506"/>
      <c r="V969" s="506"/>
      <c r="W969" s="506"/>
      <c r="X969" s="506"/>
      <c r="Y969" s="506"/>
    </row>
    <row r="970" spans="1:25" ht="13.5" customHeight="1" x14ac:dyDescent="0.25">
      <c r="A970" s="506" t="s">
        <v>138</v>
      </c>
      <c r="B970" s="506" t="s">
        <v>139</v>
      </c>
      <c r="C970" s="507">
        <v>20000</v>
      </c>
      <c r="D970" s="514"/>
      <c r="E970" s="507"/>
      <c r="F970" s="509"/>
      <c r="G970" s="510"/>
      <c r="H970" s="506"/>
      <c r="I970" s="506"/>
      <c r="J970" s="506"/>
      <c r="K970" s="506"/>
      <c r="L970" s="506"/>
      <c r="M970" s="506"/>
      <c r="N970" s="506"/>
      <c r="O970" s="506"/>
      <c r="P970" s="506"/>
      <c r="Q970" s="506"/>
      <c r="R970" s="506"/>
      <c r="S970" s="506"/>
      <c r="T970" s="506"/>
      <c r="U970" s="506"/>
      <c r="V970" s="506"/>
      <c r="W970" s="506"/>
      <c r="X970" s="506"/>
      <c r="Y970" s="506"/>
    </row>
    <row r="971" spans="1:25" ht="13.5" customHeight="1" x14ac:dyDescent="0.3">
      <c r="A971" s="506" t="s">
        <v>142</v>
      </c>
      <c r="B971" s="507" t="s">
        <v>143</v>
      </c>
      <c r="C971" s="548">
        <v>30000</v>
      </c>
      <c r="D971" s="543"/>
      <c r="E971" s="507"/>
      <c r="F971" s="509"/>
      <c r="G971" s="510"/>
      <c r="H971" s="506"/>
      <c r="I971" s="506"/>
      <c r="J971" s="506"/>
      <c r="K971" s="506"/>
      <c r="L971" s="506"/>
      <c r="M971" s="506"/>
      <c r="N971" s="506"/>
      <c r="O971" s="506"/>
      <c r="P971" s="506"/>
      <c r="Q971" s="506"/>
      <c r="R971" s="506"/>
      <c r="S971" s="506"/>
      <c r="T971" s="506"/>
      <c r="U971" s="506"/>
      <c r="V971" s="506"/>
      <c r="W971" s="506"/>
      <c r="X971" s="506"/>
      <c r="Y971" s="506"/>
    </row>
    <row r="972" spans="1:25" ht="13.5" customHeight="1" x14ac:dyDescent="0.25">
      <c r="A972" s="499" t="s">
        <v>144</v>
      </c>
      <c r="B972" s="531" t="s">
        <v>145</v>
      </c>
      <c r="C972" s="531">
        <f>SUM(C973)</f>
        <v>20000</v>
      </c>
      <c r="D972" s="514"/>
      <c r="E972" s="507"/>
      <c r="F972" s="509"/>
      <c r="G972" s="510"/>
      <c r="H972" s="506"/>
      <c r="I972" s="506"/>
      <c r="J972" s="506"/>
      <c r="K972" s="506"/>
      <c r="L972" s="506"/>
      <c r="M972" s="506"/>
      <c r="N972" s="506"/>
      <c r="O972" s="506"/>
      <c r="P972" s="506"/>
      <c r="Q972" s="506"/>
      <c r="R972" s="506"/>
      <c r="S972" s="506"/>
      <c r="T972" s="506"/>
      <c r="U972" s="506"/>
      <c r="V972" s="506"/>
      <c r="W972" s="506"/>
      <c r="X972" s="506"/>
      <c r="Y972" s="506"/>
    </row>
    <row r="973" spans="1:25" ht="13.5" customHeight="1" x14ac:dyDescent="0.25">
      <c r="A973" s="506" t="s">
        <v>146</v>
      </c>
      <c r="B973" s="507" t="s">
        <v>147</v>
      </c>
      <c r="C973" s="507">
        <v>20000</v>
      </c>
      <c r="D973" s="514"/>
      <c r="E973" s="507"/>
      <c r="F973" s="509"/>
      <c r="G973" s="510"/>
      <c r="H973" s="506"/>
      <c r="I973" s="506"/>
      <c r="J973" s="506"/>
      <c r="K973" s="506"/>
      <c r="L973" s="506"/>
      <c r="M973" s="506"/>
      <c r="N973" s="506"/>
      <c r="O973" s="506"/>
      <c r="P973" s="506"/>
      <c r="Q973" s="506"/>
      <c r="R973" s="506"/>
      <c r="S973" s="506"/>
      <c r="T973" s="506"/>
      <c r="U973" s="506"/>
      <c r="V973" s="506"/>
      <c r="W973" s="506"/>
      <c r="X973" s="506"/>
      <c r="Y973" s="506"/>
    </row>
    <row r="974" spans="1:25" ht="13.5" customHeight="1" thickBot="1" x14ac:dyDescent="0.3">
      <c r="A974" s="506"/>
      <c r="B974" s="506"/>
      <c r="C974" s="507"/>
      <c r="D974" s="508"/>
      <c r="E974" s="507"/>
      <c r="F974" s="509"/>
      <c r="G974" s="510"/>
      <c r="H974" s="506"/>
      <c r="I974" s="506"/>
      <c r="J974" s="506"/>
      <c r="K974" s="506"/>
      <c r="L974" s="506"/>
      <c r="M974" s="506"/>
      <c r="N974" s="506"/>
      <c r="O974" s="506"/>
      <c r="P974" s="506"/>
      <c r="Q974" s="506"/>
      <c r="R974" s="506"/>
      <c r="S974" s="506"/>
      <c r="T974" s="506"/>
      <c r="U974" s="506"/>
      <c r="V974" s="506"/>
      <c r="W974" s="506"/>
      <c r="X974" s="506"/>
      <c r="Y974" s="506"/>
    </row>
    <row r="975" spans="1:25" ht="13.5" customHeight="1" x14ac:dyDescent="0.25">
      <c r="A975" s="1420" t="s">
        <v>543</v>
      </c>
      <c r="B975" s="1429"/>
      <c r="C975" s="1444" t="s">
        <v>532</v>
      </c>
      <c r="D975" s="1445" t="s">
        <v>544</v>
      </c>
      <c r="E975" s="507"/>
      <c r="F975" s="509"/>
      <c r="G975" s="510"/>
      <c r="H975" s="506"/>
      <c r="I975" s="506"/>
      <c r="J975" s="506"/>
      <c r="K975" s="506"/>
      <c r="L975" s="506"/>
      <c r="M975" s="506"/>
      <c r="N975" s="506"/>
      <c r="O975" s="506"/>
      <c r="P975" s="506"/>
      <c r="Q975" s="506"/>
      <c r="R975" s="506"/>
      <c r="S975" s="506"/>
      <c r="T975" s="506"/>
      <c r="U975" s="506"/>
      <c r="V975" s="506"/>
      <c r="W975" s="506"/>
      <c r="X975" s="506"/>
      <c r="Y975" s="506"/>
    </row>
    <row r="976" spans="1:25" ht="13.5" customHeight="1" thickBot="1" x14ac:dyDescent="0.3">
      <c r="A976" s="1430"/>
      <c r="B976" s="1431"/>
      <c r="C976" s="1430"/>
      <c r="D976" s="1432"/>
      <c r="E976" s="507"/>
      <c r="F976" s="509"/>
      <c r="G976" s="510"/>
      <c r="H976" s="506"/>
      <c r="I976" s="506"/>
      <c r="J976" s="506"/>
      <c r="K976" s="506"/>
      <c r="L976" s="506"/>
      <c r="M976" s="506"/>
      <c r="N976" s="506"/>
      <c r="O976" s="506"/>
      <c r="P976" s="506"/>
      <c r="Q976" s="506"/>
      <c r="R976" s="506"/>
      <c r="S976" s="506"/>
      <c r="T976" s="506"/>
      <c r="U976" s="506"/>
      <c r="V976" s="506"/>
      <c r="W976" s="506"/>
      <c r="X976" s="506"/>
      <c r="Y976" s="506"/>
    </row>
    <row r="977" spans="1:25" ht="13.5" customHeight="1" x14ac:dyDescent="0.25">
      <c r="A977" s="1439" t="s">
        <v>1058</v>
      </c>
      <c r="B977" s="1429"/>
      <c r="C977" s="1429"/>
      <c r="D977" s="1421"/>
      <c r="E977" s="507"/>
      <c r="F977" s="509"/>
      <c r="G977" s="510"/>
      <c r="H977" s="506"/>
      <c r="I977" s="506"/>
      <c r="J977" s="506"/>
      <c r="K977" s="506"/>
      <c r="L977" s="506"/>
      <c r="M977" s="506"/>
      <c r="N977" s="506"/>
      <c r="O977" s="506"/>
      <c r="P977" s="506"/>
      <c r="Q977" s="506"/>
      <c r="R977" s="506"/>
      <c r="S977" s="506"/>
      <c r="T977" s="506"/>
      <c r="U977" s="506"/>
      <c r="V977" s="506"/>
      <c r="W977" s="506"/>
      <c r="X977" s="506"/>
      <c r="Y977" s="506"/>
    </row>
    <row r="978" spans="1:25" ht="13" thickBot="1" x14ac:dyDescent="0.3">
      <c r="A978" s="1430"/>
      <c r="B978" s="1431"/>
      <c r="C978" s="1431"/>
      <c r="D978" s="1432"/>
      <c r="E978" s="507"/>
      <c r="F978" s="509"/>
      <c r="G978" s="510"/>
      <c r="H978" s="506"/>
      <c r="I978" s="506"/>
      <c r="J978" s="506"/>
      <c r="K978" s="506"/>
      <c r="L978" s="506"/>
      <c r="M978" s="506"/>
      <c r="N978" s="506"/>
      <c r="O978" s="506"/>
      <c r="P978" s="506"/>
      <c r="Q978" s="506"/>
      <c r="R978" s="506"/>
      <c r="S978" s="506"/>
      <c r="T978" s="506"/>
      <c r="U978" s="506"/>
      <c r="V978" s="506"/>
      <c r="W978" s="506"/>
      <c r="X978" s="506"/>
      <c r="Y978" s="506"/>
    </row>
    <row r="979" spans="1:25" ht="13.5" customHeight="1" x14ac:dyDescent="0.25">
      <c r="A979" s="522" t="s">
        <v>487</v>
      </c>
      <c r="B979" s="506"/>
      <c r="C979" s="507"/>
      <c r="D979" s="507"/>
      <c r="E979" s="507"/>
      <c r="F979" s="509"/>
      <c r="G979" s="510"/>
      <c r="H979" s="506"/>
      <c r="I979" s="506"/>
      <c r="J979" s="506"/>
      <c r="K979" s="506"/>
      <c r="L979" s="506"/>
      <c r="M979" s="506"/>
      <c r="N979" s="506"/>
      <c r="O979" s="506"/>
      <c r="P979" s="506"/>
      <c r="Q979" s="506"/>
      <c r="R979" s="506"/>
      <c r="S979" s="506"/>
      <c r="T979" s="506"/>
      <c r="U979" s="506"/>
      <c r="V979" s="506"/>
      <c r="W979" s="506"/>
      <c r="X979" s="506"/>
      <c r="Y979" s="506"/>
    </row>
    <row r="980" spans="1:25" ht="13.5" customHeight="1" x14ac:dyDescent="0.25">
      <c r="A980" s="522" t="s">
        <v>511</v>
      </c>
      <c r="B980" s="522"/>
      <c r="C980" s="507"/>
      <c r="D980" s="508"/>
      <c r="E980" s="507"/>
      <c r="F980" s="509"/>
      <c r="G980" s="510"/>
      <c r="H980" s="506"/>
      <c r="I980" s="506"/>
      <c r="J980" s="506"/>
      <c r="K980" s="506"/>
      <c r="L980" s="506"/>
      <c r="M980" s="506"/>
      <c r="N980" s="506"/>
      <c r="O980" s="506"/>
      <c r="P980" s="506"/>
      <c r="Q980" s="506"/>
      <c r="R980" s="506"/>
      <c r="S980" s="506"/>
      <c r="T980" s="506"/>
      <c r="U980" s="506"/>
      <c r="V980" s="506"/>
      <c r="W980" s="506"/>
      <c r="X980" s="506"/>
      <c r="Y980" s="506"/>
    </row>
    <row r="981" spans="1:25" ht="13.5" customHeight="1" x14ac:dyDescent="0.25">
      <c r="A981" s="522" t="s">
        <v>534</v>
      </c>
      <c r="B981" s="522"/>
      <c r="C981" s="507"/>
      <c r="D981" s="508"/>
      <c r="E981" s="507"/>
      <c r="F981" s="509"/>
      <c r="G981" s="510"/>
      <c r="H981" s="506"/>
      <c r="I981" s="506"/>
      <c r="J981" s="506"/>
      <c r="K981" s="506"/>
      <c r="L981" s="506"/>
      <c r="M981" s="506"/>
      <c r="N981" s="506"/>
      <c r="O981" s="506"/>
      <c r="P981" s="506"/>
      <c r="Q981" s="506"/>
      <c r="R981" s="506"/>
      <c r="S981" s="506"/>
      <c r="T981" s="506"/>
      <c r="U981" s="506"/>
      <c r="V981" s="506"/>
      <c r="W981" s="506"/>
      <c r="X981" s="506"/>
      <c r="Y981" s="506"/>
    </row>
    <row r="982" spans="1:25" ht="13.5" customHeight="1" thickBot="1" x14ac:dyDescent="0.3">
      <c r="A982" s="576" t="s">
        <v>311</v>
      </c>
      <c r="B982" s="576"/>
      <c r="C982" s="578"/>
      <c r="D982" s="625"/>
      <c r="E982" s="507"/>
      <c r="F982" s="509"/>
      <c r="G982" s="510"/>
      <c r="H982" s="506"/>
      <c r="I982" s="506"/>
      <c r="J982" s="506"/>
      <c r="K982" s="506"/>
      <c r="L982" s="506"/>
      <c r="M982" s="506"/>
      <c r="N982" s="506"/>
      <c r="O982" s="506"/>
      <c r="P982" s="506"/>
      <c r="Q982" s="506"/>
      <c r="R982" s="506"/>
      <c r="S982" s="506"/>
      <c r="T982" s="506"/>
      <c r="U982" s="506"/>
      <c r="V982" s="506"/>
      <c r="W982" s="506"/>
      <c r="X982" s="506"/>
      <c r="Y982" s="506"/>
    </row>
    <row r="983" spans="1:25" ht="13.5" customHeight="1" thickBot="1" x14ac:dyDescent="0.3">
      <c r="A983" s="580" t="s">
        <v>5</v>
      </c>
      <c r="B983" s="581"/>
      <c r="C983" s="582"/>
      <c r="D983" s="583">
        <f>C985+C1000+C1011</f>
        <v>1028200</v>
      </c>
      <c r="E983" s="507"/>
      <c r="F983" s="509"/>
      <c r="G983" s="510"/>
      <c r="H983" s="506"/>
      <c r="I983" s="506"/>
      <c r="J983" s="506"/>
      <c r="K983" s="506"/>
      <c r="L983" s="506"/>
      <c r="M983" s="506"/>
      <c r="N983" s="506"/>
      <c r="O983" s="506"/>
      <c r="P983" s="506"/>
      <c r="Q983" s="506"/>
      <c r="R983" s="506"/>
      <c r="S983" s="506"/>
      <c r="T983" s="506"/>
      <c r="U983" s="506"/>
      <c r="V983" s="506"/>
      <c r="W983" s="506"/>
      <c r="X983" s="506"/>
      <c r="Y983" s="506"/>
    </row>
    <row r="984" spans="1:25" ht="13.5" customHeight="1" thickBot="1" x14ac:dyDescent="0.3">
      <c r="A984" s="499"/>
      <c r="B984" s="499"/>
      <c r="C984" s="531"/>
      <c r="D984" s="531"/>
      <c r="E984" s="507"/>
      <c r="F984" s="509"/>
      <c r="G984" s="510"/>
      <c r="H984" s="506"/>
      <c r="I984" s="506"/>
      <c r="J984" s="506"/>
      <c r="K984" s="506"/>
      <c r="L984" s="506"/>
      <c r="M984" s="506"/>
      <c r="N984" s="506"/>
      <c r="O984" s="506"/>
      <c r="P984" s="506"/>
      <c r="Q984" s="506"/>
      <c r="R984" s="506"/>
      <c r="S984" s="506"/>
      <c r="T984" s="506"/>
      <c r="U984" s="506"/>
      <c r="V984" s="506"/>
      <c r="W984" s="506"/>
      <c r="X984" s="506"/>
      <c r="Y984" s="506"/>
    </row>
    <row r="985" spans="1:25" ht="13.5" customHeight="1" thickBot="1" x14ac:dyDescent="0.3">
      <c r="A985" s="1427" t="s">
        <v>49</v>
      </c>
      <c r="B985" s="1416"/>
      <c r="C985" s="534">
        <f>C986+C990+C992+C997+C994+C988</f>
        <v>410000</v>
      </c>
      <c r="D985" s="514"/>
      <c r="E985" s="507"/>
      <c r="F985" s="509"/>
      <c r="G985" s="510"/>
      <c r="H985" s="506"/>
      <c r="I985" s="506"/>
      <c r="J985" s="506"/>
      <c r="K985" s="506"/>
      <c r="L985" s="506"/>
      <c r="M985" s="506"/>
      <c r="N985" s="506"/>
      <c r="O985" s="506"/>
      <c r="P985" s="506"/>
      <c r="Q985" s="506"/>
      <c r="R985" s="506"/>
      <c r="S985" s="506"/>
      <c r="T985" s="506"/>
      <c r="U985" s="506"/>
      <c r="V985" s="506"/>
      <c r="W985" s="506"/>
      <c r="X985" s="506"/>
      <c r="Y985" s="506"/>
    </row>
    <row r="986" spans="1:25" ht="13.5" customHeight="1" x14ac:dyDescent="0.25">
      <c r="A986" s="499" t="s">
        <v>50</v>
      </c>
      <c r="B986" s="530" t="s">
        <v>51</v>
      </c>
      <c r="C986" s="536">
        <f>SUM(C987)</f>
        <v>120000</v>
      </c>
      <c r="D986" s="547"/>
      <c r="E986" s="507"/>
      <c r="F986" s="509"/>
      <c r="G986" s="510"/>
      <c r="H986" s="506"/>
      <c r="I986" s="506"/>
      <c r="J986" s="506"/>
      <c r="K986" s="506"/>
      <c r="L986" s="506"/>
      <c r="M986" s="506"/>
      <c r="N986" s="506"/>
      <c r="O986" s="506"/>
      <c r="P986" s="506"/>
      <c r="Q986" s="506"/>
      <c r="R986" s="506"/>
      <c r="S986" s="506"/>
      <c r="T986" s="506"/>
      <c r="U986" s="506"/>
      <c r="V986" s="506"/>
      <c r="W986" s="506"/>
      <c r="X986" s="506"/>
      <c r="Y986" s="506"/>
    </row>
    <row r="987" spans="1:25" ht="13.5" customHeight="1" x14ac:dyDescent="0.25">
      <c r="A987" s="506" t="s">
        <v>52</v>
      </c>
      <c r="B987" s="506" t="s">
        <v>53</v>
      </c>
      <c r="C987" s="507">
        <v>120000</v>
      </c>
      <c r="D987" s="514"/>
      <c r="E987" s="507"/>
      <c r="F987" s="509"/>
      <c r="G987" s="510"/>
      <c r="H987" s="506"/>
      <c r="I987" s="506"/>
      <c r="J987" s="506"/>
      <c r="K987" s="506"/>
      <c r="L987" s="506"/>
      <c r="M987" s="506"/>
      <c r="N987" s="506"/>
      <c r="O987" s="506"/>
      <c r="P987" s="506"/>
      <c r="Q987" s="506"/>
      <c r="R987" s="506"/>
      <c r="S987" s="506"/>
      <c r="T987" s="506"/>
      <c r="U987" s="506"/>
      <c r="V987" s="506"/>
      <c r="W987" s="506"/>
      <c r="X987" s="506"/>
      <c r="Y987" s="506"/>
    </row>
    <row r="988" spans="1:25" ht="13.5" customHeight="1" x14ac:dyDescent="0.25">
      <c r="A988" s="499" t="s">
        <v>150</v>
      </c>
      <c r="B988" s="499" t="s">
        <v>230</v>
      </c>
      <c r="C988" s="531">
        <f>SUM(C989:C989)</f>
        <v>90000</v>
      </c>
      <c r="D988" s="533"/>
      <c r="E988" s="507"/>
      <c r="F988" s="509"/>
      <c r="G988" s="510"/>
      <c r="H988" s="506"/>
      <c r="I988" s="506"/>
      <c r="J988" s="506"/>
      <c r="K988" s="506"/>
      <c r="L988" s="506"/>
      <c r="M988" s="506"/>
      <c r="N988" s="506"/>
      <c r="O988" s="506"/>
      <c r="P988" s="506"/>
      <c r="Q988" s="506"/>
      <c r="R988" s="506"/>
      <c r="S988" s="506"/>
      <c r="T988" s="506"/>
      <c r="U988" s="506"/>
      <c r="V988" s="506"/>
      <c r="W988" s="506"/>
      <c r="X988" s="506"/>
      <c r="Y988" s="506"/>
    </row>
    <row r="989" spans="1:25" ht="13.5" customHeight="1" x14ac:dyDescent="0.25">
      <c r="A989" s="506" t="s">
        <v>152</v>
      </c>
      <c r="B989" s="542" t="s">
        <v>153</v>
      </c>
      <c r="C989" s="507">
        <v>90000</v>
      </c>
      <c r="D989" s="506"/>
      <c r="E989" s="507"/>
      <c r="F989" s="509"/>
      <c r="G989" s="510"/>
      <c r="H989" s="506"/>
      <c r="I989" s="506"/>
      <c r="J989" s="506"/>
      <c r="K989" s="506"/>
      <c r="L989" s="506"/>
      <c r="M989" s="506"/>
      <c r="N989" s="506"/>
      <c r="O989" s="506"/>
      <c r="P989" s="506"/>
      <c r="Q989" s="506"/>
      <c r="R989" s="506"/>
      <c r="S989" s="506"/>
      <c r="T989" s="506"/>
      <c r="U989" s="506"/>
      <c r="V989" s="506"/>
      <c r="W989" s="506"/>
      <c r="X989" s="506"/>
      <c r="Y989" s="506"/>
    </row>
    <row r="990" spans="1:25" ht="13.5" customHeight="1" x14ac:dyDescent="0.25">
      <c r="A990" s="499" t="s">
        <v>54</v>
      </c>
      <c r="B990" s="499" t="s">
        <v>55</v>
      </c>
      <c r="C990" s="531">
        <f>SUM(C991)</f>
        <v>60000</v>
      </c>
      <c r="D990" s="514"/>
      <c r="E990" s="507"/>
      <c r="F990" s="509"/>
      <c r="G990" s="510"/>
      <c r="H990" s="506"/>
      <c r="I990" s="506"/>
      <c r="J990" s="506"/>
      <c r="K990" s="506"/>
      <c r="L990" s="506"/>
      <c r="M990" s="506"/>
      <c r="N990" s="506"/>
      <c r="O990" s="506"/>
      <c r="P990" s="506"/>
      <c r="Q990" s="506"/>
      <c r="R990" s="506"/>
      <c r="S990" s="506"/>
      <c r="T990" s="506"/>
      <c r="U990" s="506"/>
      <c r="V990" s="506"/>
      <c r="W990" s="506"/>
      <c r="X990" s="506"/>
      <c r="Y990" s="506"/>
    </row>
    <row r="991" spans="1:25" ht="13.5" customHeight="1" x14ac:dyDescent="0.25">
      <c r="A991" s="506" t="s">
        <v>56</v>
      </c>
      <c r="B991" s="506" t="s">
        <v>57</v>
      </c>
      <c r="C991" s="507">
        <v>60000</v>
      </c>
      <c r="D991" s="530"/>
      <c r="E991" s="507"/>
      <c r="F991" s="509"/>
      <c r="G991" s="510"/>
      <c r="H991" s="506"/>
      <c r="I991" s="506"/>
      <c r="J991" s="506"/>
      <c r="K991" s="506"/>
      <c r="L991" s="506"/>
      <c r="M991" s="506"/>
      <c r="N991" s="506"/>
      <c r="O991" s="506"/>
      <c r="P991" s="506"/>
      <c r="Q991" s="506"/>
      <c r="R991" s="506"/>
      <c r="S991" s="506"/>
      <c r="T991" s="506"/>
      <c r="U991" s="506"/>
      <c r="V991" s="506"/>
      <c r="W991" s="506"/>
      <c r="X991" s="506"/>
      <c r="Y991" s="506"/>
    </row>
    <row r="992" spans="1:25" ht="13.5" customHeight="1" x14ac:dyDescent="0.25">
      <c r="A992" s="499" t="s">
        <v>58</v>
      </c>
      <c r="B992" s="499" t="s">
        <v>59</v>
      </c>
      <c r="C992" s="531">
        <f>SUM(C993)</f>
        <v>40000</v>
      </c>
      <c r="D992" s="530"/>
      <c r="E992" s="507"/>
      <c r="F992" s="509"/>
      <c r="G992" s="510"/>
      <c r="H992" s="506"/>
      <c r="I992" s="506"/>
      <c r="J992" s="506"/>
      <c r="K992" s="506"/>
      <c r="L992" s="506"/>
      <c r="M992" s="506"/>
      <c r="N992" s="506"/>
      <c r="O992" s="506"/>
      <c r="P992" s="506"/>
      <c r="Q992" s="506"/>
      <c r="R992" s="506"/>
      <c r="S992" s="506"/>
      <c r="T992" s="506"/>
      <c r="U992" s="506"/>
      <c r="V992" s="506"/>
      <c r="W992" s="506"/>
      <c r="X992" s="506"/>
      <c r="Y992" s="506"/>
    </row>
    <row r="993" spans="1:25" ht="13.5" customHeight="1" x14ac:dyDescent="0.25">
      <c r="A993" s="506" t="s">
        <v>60</v>
      </c>
      <c r="B993" s="507" t="s">
        <v>61</v>
      </c>
      <c r="C993" s="507">
        <v>40000</v>
      </c>
      <c r="D993" s="514"/>
      <c r="E993" s="507"/>
      <c r="F993" s="509"/>
      <c r="G993" s="510"/>
      <c r="H993" s="506"/>
      <c r="I993" s="506"/>
      <c r="J993" s="506"/>
      <c r="K993" s="506"/>
      <c r="L993" s="506"/>
      <c r="M993" s="506"/>
      <c r="N993" s="506"/>
      <c r="O993" s="506"/>
      <c r="P993" s="506"/>
      <c r="Q993" s="506"/>
      <c r="R993" s="506"/>
      <c r="S993" s="506"/>
      <c r="T993" s="506"/>
      <c r="U993" s="506"/>
      <c r="V993" s="506"/>
      <c r="W993" s="506"/>
      <c r="X993" s="506"/>
      <c r="Y993" s="506"/>
    </row>
    <row r="994" spans="1:25" ht="13.5" customHeight="1" x14ac:dyDescent="0.25">
      <c r="A994" s="499" t="s">
        <v>66</v>
      </c>
      <c r="B994" s="541" t="s">
        <v>67</v>
      </c>
      <c r="C994" s="531">
        <f>SUM(C995:C996)</f>
        <v>60000</v>
      </c>
      <c r="D994" s="514"/>
      <c r="E994" s="507"/>
      <c r="F994" s="509"/>
      <c r="G994" s="510"/>
      <c r="H994" s="506"/>
      <c r="I994" s="506"/>
      <c r="J994" s="506"/>
      <c r="K994" s="506"/>
      <c r="L994" s="506"/>
      <c r="M994" s="506"/>
      <c r="N994" s="506"/>
      <c r="O994" s="506"/>
      <c r="P994" s="506"/>
      <c r="Q994" s="506"/>
      <c r="R994" s="506"/>
      <c r="S994" s="506"/>
      <c r="T994" s="506"/>
      <c r="U994" s="506"/>
      <c r="V994" s="506"/>
      <c r="W994" s="506"/>
      <c r="X994" s="506"/>
      <c r="Y994" s="506"/>
    </row>
    <row r="995" spans="1:25" ht="13.5" customHeight="1" x14ac:dyDescent="0.25">
      <c r="A995" s="506" t="s">
        <v>68</v>
      </c>
      <c r="B995" s="542" t="s">
        <v>69</v>
      </c>
      <c r="C995" s="507">
        <v>20000</v>
      </c>
      <c r="D995" s="514"/>
      <c r="E995" s="507"/>
      <c r="F995" s="509"/>
      <c r="G995" s="510"/>
      <c r="H995" s="506"/>
      <c r="I995" s="506"/>
      <c r="J995" s="506"/>
      <c r="K995" s="506"/>
      <c r="L995" s="506"/>
      <c r="M995" s="506"/>
      <c r="N995" s="506"/>
      <c r="O995" s="506"/>
      <c r="P995" s="506"/>
      <c r="Q995" s="506"/>
      <c r="R995" s="506"/>
      <c r="S995" s="506"/>
      <c r="T995" s="506"/>
      <c r="U995" s="506"/>
      <c r="V995" s="506"/>
      <c r="W995" s="506"/>
      <c r="X995" s="506"/>
      <c r="Y995" s="506"/>
    </row>
    <row r="996" spans="1:25" ht="13.5" customHeight="1" x14ac:dyDescent="0.25">
      <c r="A996" s="506" t="s">
        <v>70</v>
      </c>
      <c r="B996" s="542" t="s">
        <v>71</v>
      </c>
      <c r="C996" s="507">
        <v>40000</v>
      </c>
      <c r="D996" s="514"/>
      <c r="E996" s="507"/>
      <c r="F996" s="509"/>
      <c r="G996" s="510"/>
      <c r="H996" s="506"/>
      <c r="I996" s="506"/>
      <c r="J996" s="506"/>
      <c r="K996" s="506"/>
      <c r="L996" s="506"/>
      <c r="M996" s="506"/>
      <c r="N996" s="506"/>
      <c r="O996" s="506"/>
      <c r="P996" s="506"/>
      <c r="Q996" s="506"/>
      <c r="R996" s="506"/>
      <c r="S996" s="506"/>
      <c r="T996" s="506"/>
      <c r="U996" s="506"/>
      <c r="V996" s="506"/>
      <c r="W996" s="506"/>
      <c r="X996" s="506"/>
      <c r="Y996" s="506"/>
    </row>
    <row r="997" spans="1:25" ht="13.5" customHeight="1" x14ac:dyDescent="0.25">
      <c r="A997" s="499" t="s">
        <v>84</v>
      </c>
      <c r="B997" s="531" t="s">
        <v>85</v>
      </c>
      <c r="C997" s="531">
        <f>SUM(C998:C998)</f>
        <v>40000</v>
      </c>
      <c r="D997" s="514"/>
      <c r="E997" s="507"/>
      <c r="F997" s="509"/>
      <c r="G997" s="510"/>
      <c r="H997" s="506"/>
      <c r="I997" s="506"/>
      <c r="J997" s="506"/>
      <c r="K997" s="506"/>
      <c r="L997" s="506"/>
      <c r="M997" s="506"/>
      <c r="N997" s="506"/>
      <c r="O997" s="506"/>
      <c r="P997" s="506"/>
      <c r="Q997" s="506"/>
      <c r="R997" s="506"/>
      <c r="S997" s="506"/>
      <c r="T997" s="506"/>
      <c r="U997" s="506"/>
      <c r="V997" s="506"/>
      <c r="W997" s="506"/>
      <c r="X997" s="506"/>
      <c r="Y997" s="506"/>
    </row>
    <row r="998" spans="1:25" ht="13.5" customHeight="1" x14ac:dyDescent="0.25">
      <c r="A998" s="506" t="s">
        <v>90</v>
      </c>
      <c r="B998" s="507" t="s">
        <v>85</v>
      </c>
      <c r="C998" s="507">
        <v>40000</v>
      </c>
      <c r="D998" s="514"/>
      <c r="E998" s="507"/>
      <c r="F998" s="509"/>
      <c r="G998" s="510"/>
      <c r="H998" s="506"/>
      <c r="I998" s="506"/>
      <c r="J998" s="506"/>
      <c r="K998" s="506"/>
      <c r="L998" s="506"/>
      <c r="M998" s="506"/>
      <c r="N998" s="506"/>
      <c r="O998" s="506"/>
      <c r="P998" s="506"/>
      <c r="Q998" s="506"/>
      <c r="R998" s="506"/>
      <c r="S998" s="506"/>
      <c r="T998" s="506"/>
      <c r="U998" s="506"/>
      <c r="V998" s="506"/>
      <c r="W998" s="506"/>
      <c r="X998" s="506"/>
      <c r="Y998" s="506"/>
    </row>
    <row r="999" spans="1:25" ht="13.5" customHeight="1" thickBot="1" x14ac:dyDescent="0.3">
      <c r="A999" s="506"/>
      <c r="B999" s="507"/>
      <c r="C999" s="507"/>
      <c r="D999" s="514"/>
      <c r="E999" s="507"/>
      <c r="F999" s="509"/>
      <c r="G999" s="510"/>
      <c r="H999" s="506"/>
      <c r="I999" s="506"/>
      <c r="J999" s="506"/>
      <c r="K999" s="506"/>
      <c r="L999" s="506"/>
      <c r="M999" s="506"/>
      <c r="N999" s="506"/>
      <c r="O999" s="506"/>
      <c r="P999" s="506"/>
      <c r="Q999" s="506"/>
      <c r="R999" s="506"/>
      <c r="S999" s="506"/>
      <c r="T999" s="506"/>
      <c r="U999" s="506"/>
      <c r="V999" s="506"/>
      <c r="W999" s="506"/>
      <c r="X999" s="506"/>
      <c r="Y999" s="506"/>
    </row>
    <row r="1000" spans="1:25" ht="13.5" customHeight="1" thickBot="1" x14ac:dyDescent="0.3">
      <c r="A1000" s="1428" t="s">
        <v>93</v>
      </c>
      <c r="B1000" s="1416"/>
      <c r="C1000" s="546">
        <f>C1001+C1006+C1003</f>
        <v>568200</v>
      </c>
      <c r="D1000" s="514"/>
      <c r="E1000" s="507"/>
      <c r="F1000" s="509"/>
      <c r="G1000" s="510"/>
      <c r="H1000" s="506"/>
      <c r="I1000" s="506"/>
      <c r="J1000" s="506"/>
      <c r="K1000" s="506"/>
      <c r="L1000" s="506"/>
      <c r="M1000" s="506"/>
      <c r="N1000" s="506"/>
      <c r="O1000" s="506"/>
      <c r="P1000" s="506"/>
      <c r="Q1000" s="506"/>
      <c r="R1000" s="506"/>
      <c r="S1000" s="506"/>
      <c r="T1000" s="506"/>
      <c r="U1000" s="506"/>
      <c r="V1000" s="506"/>
      <c r="W1000" s="506"/>
      <c r="X1000" s="506"/>
      <c r="Y1000" s="506"/>
    </row>
    <row r="1001" spans="1:25" ht="13.5" customHeight="1" x14ac:dyDescent="0.25">
      <c r="A1001" s="499" t="s">
        <v>94</v>
      </c>
      <c r="B1001" s="530" t="s">
        <v>95</v>
      </c>
      <c r="C1001" s="536">
        <f>SUM(C1002)</f>
        <v>40000</v>
      </c>
      <c r="D1001" s="547"/>
      <c r="E1001" s="507"/>
      <c r="F1001" s="509"/>
      <c r="G1001" s="510"/>
      <c r="H1001" s="506"/>
      <c r="I1001" s="506"/>
      <c r="J1001" s="506"/>
      <c r="K1001" s="506"/>
      <c r="L1001" s="506"/>
      <c r="M1001" s="506"/>
      <c r="N1001" s="506"/>
      <c r="O1001" s="506"/>
      <c r="P1001" s="506"/>
      <c r="Q1001" s="506"/>
      <c r="R1001" s="506"/>
      <c r="S1001" s="506"/>
      <c r="T1001" s="506"/>
      <c r="U1001" s="506"/>
      <c r="V1001" s="506"/>
      <c r="W1001" s="506"/>
      <c r="X1001" s="506"/>
      <c r="Y1001" s="506"/>
    </row>
    <row r="1002" spans="1:25" ht="13.5" customHeight="1" x14ac:dyDescent="0.25">
      <c r="A1002" s="506" t="s">
        <v>98</v>
      </c>
      <c r="B1002" s="507" t="s">
        <v>99</v>
      </c>
      <c r="C1002" s="507">
        <v>40000</v>
      </c>
      <c r="D1002" s="514"/>
      <c r="E1002" s="507"/>
      <c r="F1002" s="509"/>
      <c r="G1002" s="510"/>
      <c r="H1002" s="506"/>
      <c r="I1002" s="506"/>
      <c r="J1002" s="506"/>
      <c r="K1002" s="506"/>
      <c r="L1002" s="506"/>
      <c r="M1002" s="506"/>
      <c r="N1002" s="506"/>
      <c r="O1002" s="506"/>
      <c r="P1002" s="506"/>
      <c r="Q1002" s="506"/>
      <c r="R1002" s="506"/>
      <c r="S1002" s="506"/>
      <c r="T1002" s="506"/>
      <c r="U1002" s="506"/>
      <c r="V1002" s="506"/>
      <c r="W1002" s="506"/>
      <c r="X1002" s="506"/>
      <c r="Y1002" s="506"/>
    </row>
    <row r="1003" spans="1:25" ht="13.5" customHeight="1" x14ac:dyDescent="0.25">
      <c r="A1003" s="499" t="s">
        <v>106</v>
      </c>
      <c r="B1003" s="531" t="s">
        <v>107</v>
      </c>
      <c r="C1003" s="531">
        <f>SUM(C1004:C1005)</f>
        <v>128200</v>
      </c>
      <c r="D1003" s="540"/>
      <c r="E1003" s="507"/>
      <c r="F1003" s="509"/>
      <c r="G1003" s="510"/>
      <c r="H1003" s="506"/>
      <c r="I1003" s="506"/>
      <c r="J1003" s="506"/>
      <c r="K1003" s="506"/>
      <c r="L1003" s="506"/>
      <c r="M1003" s="506"/>
      <c r="N1003" s="506"/>
      <c r="O1003" s="506"/>
      <c r="P1003" s="506"/>
      <c r="Q1003" s="506"/>
      <c r="R1003" s="506"/>
      <c r="S1003" s="506"/>
      <c r="T1003" s="506"/>
      <c r="U1003" s="506"/>
      <c r="V1003" s="506"/>
      <c r="W1003" s="506"/>
      <c r="X1003" s="506"/>
      <c r="Y1003" s="506"/>
    </row>
    <row r="1004" spans="1:25" ht="13.5" customHeight="1" x14ac:dyDescent="0.25">
      <c r="A1004" s="506" t="s">
        <v>108</v>
      </c>
      <c r="B1004" s="542" t="s">
        <v>109</v>
      </c>
      <c r="C1004" s="507">
        <v>8200</v>
      </c>
      <c r="D1004" s="540"/>
      <c r="E1004" s="507"/>
      <c r="F1004" s="509"/>
      <c r="G1004" s="510"/>
      <c r="H1004" s="506"/>
      <c r="I1004" s="506"/>
      <c r="J1004" s="506"/>
      <c r="K1004" s="506"/>
      <c r="L1004" s="506"/>
      <c r="M1004" s="506"/>
      <c r="N1004" s="506"/>
      <c r="O1004" s="506"/>
      <c r="P1004" s="506"/>
      <c r="Q1004" s="506"/>
      <c r="R1004" s="506"/>
      <c r="S1004" s="506"/>
      <c r="T1004" s="506"/>
      <c r="U1004" s="506"/>
      <c r="V1004" s="506"/>
      <c r="W1004" s="506"/>
      <c r="X1004" s="506"/>
      <c r="Y1004" s="506"/>
    </row>
    <row r="1005" spans="1:25" ht="13.5" customHeight="1" x14ac:dyDescent="0.25">
      <c r="A1005" s="506" t="s">
        <v>238</v>
      </c>
      <c r="B1005" s="507" t="s">
        <v>111</v>
      </c>
      <c r="C1005" s="507">
        <v>120000</v>
      </c>
      <c r="D1005" s="506"/>
      <c r="E1005" s="507"/>
      <c r="F1005" s="509"/>
      <c r="G1005" s="510"/>
      <c r="H1005" s="506"/>
      <c r="I1005" s="506"/>
      <c r="J1005" s="506"/>
      <c r="K1005" s="506"/>
      <c r="L1005" s="506"/>
      <c r="M1005" s="506"/>
      <c r="N1005" s="506"/>
      <c r="O1005" s="506"/>
      <c r="P1005" s="506"/>
      <c r="Q1005" s="506"/>
      <c r="R1005" s="506"/>
      <c r="S1005" s="506"/>
      <c r="T1005" s="506"/>
      <c r="U1005" s="506"/>
      <c r="V1005" s="506"/>
      <c r="W1005" s="506"/>
      <c r="X1005" s="506"/>
      <c r="Y1005" s="506"/>
    </row>
    <row r="1006" spans="1:25" ht="13.5" customHeight="1" x14ac:dyDescent="0.25">
      <c r="A1006" s="499" t="s">
        <v>119</v>
      </c>
      <c r="B1006" s="531" t="s">
        <v>122</v>
      </c>
      <c r="C1006" s="531">
        <f>SUM(C1007:C1009)</f>
        <v>400000</v>
      </c>
      <c r="D1006" s="514"/>
      <c r="E1006" s="507"/>
      <c r="F1006" s="509"/>
      <c r="G1006" s="510"/>
      <c r="H1006" s="506"/>
      <c r="I1006" s="506"/>
      <c r="J1006" s="506"/>
      <c r="K1006" s="506"/>
      <c r="L1006" s="506"/>
      <c r="M1006" s="506"/>
      <c r="N1006" s="506"/>
      <c r="O1006" s="506"/>
      <c r="P1006" s="506"/>
      <c r="Q1006" s="506"/>
      <c r="R1006" s="506"/>
      <c r="S1006" s="506"/>
      <c r="T1006" s="506"/>
      <c r="U1006" s="506"/>
      <c r="V1006" s="506"/>
      <c r="W1006" s="506"/>
      <c r="X1006" s="506"/>
      <c r="Y1006" s="506"/>
    </row>
    <row r="1007" spans="1:25" ht="13.5" customHeight="1" x14ac:dyDescent="0.25">
      <c r="A1007" s="506" t="s">
        <v>521</v>
      </c>
      <c r="B1007" s="507" t="s">
        <v>122</v>
      </c>
      <c r="C1007" s="507">
        <v>120000</v>
      </c>
      <c r="D1007" s="510"/>
      <c r="E1007" s="507"/>
      <c r="F1007" s="509"/>
      <c r="G1007" s="510"/>
      <c r="H1007" s="506"/>
      <c r="I1007" s="506"/>
      <c r="J1007" s="506"/>
      <c r="K1007" s="506"/>
      <c r="L1007" s="506"/>
      <c r="M1007" s="506"/>
      <c r="N1007" s="506"/>
      <c r="O1007" s="506"/>
      <c r="P1007" s="506"/>
      <c r="Q1007" s="506"/>
      <c r="R1007" s="506"/>
      <c r="S1007" s="506"/>
      <c r="T1007" s="506"/>
      <c r="U1007" s="506"/>
      <c r="V1007" s="506"/>
      <c r="W1007" s="506"/>
      <c r="X1007" s="506"/>
      <c r="Y1007" s="506"/>
    </row>
    <row r="1008" spans="1:25" ht="13.5" customHeight="1" x14ac:dyDescent="0.25">
      <c r="A1008" s="506" t="s">
        <v>123</v>
      </c>
      <c r="B1008" s="507" t="s">
        <v>124</v>
      </c>
      <c r="C1008" s="507">
        <v>40000</v>
      </c>
      <c r="D1008" s="540"/>
      <c r="E1008" s="507"/>
      <c r="F1008" s="509"/>
      <c r="G1008" s="510"/>
      <c r="H1008" s="506"/>
      <c r="I1008" s="506"/>
      <c r="J1008" s="506"/>
      <c r="K1008" s="506"/>
      <c r="L1008" s="506"/>
      <c r="M1008" s="506"/>
      <c r="N1008" s="506"/>
      <c r="O1008" s="506"/>
      <c r="P1008" s="506"/>
      <c r="Q1008" s="506"/>
      <c r="R1008" s="506"/>
      <c r="S1008" s="506"/>
      <c r="T1008" s="506"/>
      <c r="U1008" s="506"/>
      <c r="V1008" s="506"/>
      <c r="W1008" s="506"/>
      <c r="X1008" s="506"/>
      <c r="Y1008" s="506"/>
    </row>
    <row r="1009" spans="1:25" ht="13.5" customHeight="1" x14ac:dyDescent="0.25">
      <c r="A1009" s="506" t="s">
        <v>127</v>
      </c>
      <c r="B1009" s="507" t="s">
        <v>120</v>
      </c>
      <c r="C1009" s="507">
        <v>240000</v>
      </c>
      <c r="D1009" s="619"/>
      <c r="E1009" s="507"/>
      <c r="F1009" s="509"/>
      <c r="G1009" s="510"/>
      <c r="H1009" s="506"/>
      <c r="I1009" s="506"/>
      <c r="J1009" s="506"/>
      <c r="K1009" s="506"/>
      <c r="L1009" s="506"/>
      <c r="M1009" s="506"/>
      <c r="N1009" s="506"/>
      <c r="O1009" s="506"/>
      <c r="P1009" s="506"/>
      <c r="Q1009" s="506"/>
      <c r="R1009" s="506"/>
      <c r="S1009" s="506"/>
      <c r="T1009" s="506"/>
      <c r="U1009" s="506"/>
      <c r="V1009" s="506"/>
      <c r="W1009" s="506"/>
      <c r="X1009" s="506"/>
      <c r="Y1009" s="506"/>
    </row>
    <row r="1010" spans="1:25" ht="13.5" customHeight="1" thickBot="1" x14ac:dyDescent="0.3">
      <c r="A1010" s="506"/>
      <c r="B1010" s="506"/>
      <c r="C1010" s="507"/>
      <c r="D1010" s="619"/>
      <c r="E1010" s="507"/>
      <c r="F1010" s="509"/>
      <c r="G1010" s="510"/>
      <c r="H1010" s="506"/>
      <c r="I1010" s="506"/>
      <c r="J1010" s="506"/>
      <c r="K1010" s="506"/>
      <c r="L1010" s="506"/>
      <c r="M1010" s="506"/>
      <c r="N1010" s="506"/>
      <c r="O1010" s="506"/>
      <c r="P1010" s="506"/>
      <c r="Q1010" s="506"/>
      <c r="R1010" s="506"/>
      <c r="S1010" s="506"/>
      <c r="T1010" s="506"/>
      <c r="U1010" s="506"/>
      <c r="V1010" s="506"/>
      <c r="W1010" s="506"/>
      <c r="X1010" s="506"/>
      <c r="Y1010" s="506"/>
    </row>
    <row r="1011" spans="1:25" ht="13.5" customHeight="1" thickBot="1" x14ac:dyDescent="0.3">
      <c r="A1011" s="1436" t="s">
        <v>135</v>
      </c>
      <c r="B1011" s="1416"/>
      <c r="C1011" s="556">
        <f>C1012+C1014</f>
        <v>50000</v>
      </c>
      <c r="D1011" s="619"/>
      <c r="E1011" s="507"/>
      <c r="F1011" s="509"/>
      <c r="G1011" s="510"/>
      <c r="H1011" s="506"/>
      <c r="I1011" s="506"/>
      <c r="J1011" s="506"/>
      <c r="K1011" s="506"/>
      <c r="L1011" s="506"/>
      <c r="M1011" s="506"/>
      <c r="N1011" s="506"/>
      <c r="O1011" s="506"/>
      <c r="P1011" s="506"/>
      <c r="Q1011" s="506"/>
      <c r="R1011" s="506"/>
      <c r="S1011" s="506"/>
      <c r="T1011" s="506"/>
      <c r="U1011" s="506"/>
      <c r="V1011" s="506"/>
      <c r="W1011" s="506"/>
      <c r="X1011" s="506"/>
      <c r="Y1011" s="506"/>
    </row>
    <row r="1012" spans="1:25" ht="13.5" customHeight="1" x14ac:dyDescent="0.25">
      <c r="A1012" s="499" t="s">
        <v>136</v>
      </c>
      <c r="B1012" s="530" t="s">
        <v>137</v>
      </c>
      <c r="C1012" s="536">
        <f>SUM(C1013:C1013)</f>
        <v>30000</v>
      </c>
      <c r="D1012" s="547"/>
      <c r="E1012" s="507"/>
      <c r="F1012" s="509"/>
      <c r="G1012" s="510"/>
      <c r="H1012" s="506"/>
      <c r="I1012" s="506"/>
      <c r="J1012" s="506"/>
      <c r="K1012" s="506"/>
      <c r="L1012" s="506"/>
      <c r="M1012" s="506"/>
      <c r="N1012" s="506"/>
      <c r="O1012" s="506"/>
      <c r="P1012" s="506"/>
      <c r="Q1012" s="506"/>
      <c r="R1012" s="506"/>
      <c r="S1012" s="506"/>
      <c r="T1012" s="506"/>
      <c r="U1012" s="506"/>
      <c r="V1012" s="506"/>
      <c r="W1012" s="506"/>
      <c r="X1012" s="506"/>
      <c r="Y1012" s="506"/>
    </row>
    <row r="1013" spans="1:25" ht="13.5" customHeight="1" x14ac:dyDescent="0.25">
      <c r="A1013" s="506" t="s">
        <v>138</v>
      </c>
      <c r="B1013" s="506" t="s">
        <v>139</v>
      </c>
      <c r="C1013" s="507">
        <v>30000</v>
      </c>
      <c r="D1013" s="514"/>
      <c r="E1013" s="507"/>
      <c r="F1013" s="509"/>
      <c r="G1013" s="510"/>
      <c r="H1013" s="506"/>
      <c r="I1013" s="506"/>
      <c r="J1013" s="506"/>
      <c r="K1013" s="506"/>
      <c r="L1013" s="506"/>
      <c r="M1013" s="506"/>
      <c r="N1013" s="506"/>
      <c r="O1013" s="506"/>
      <c r="P1013" s="506"/>
      <c r="Q1013" s="506"/>
      <c r="R1013" s="506"/>
      <c r="S1013" s="506"/>
      <c r="T1013" s="506"/>
      <c r="U1013" s="506"/>
      <c r="V1013" s="506"/>
      <c r="W1013" s="506"/>
      <c r="X1013" s="506"/>
      <c r="Y1013" s="506"/>
    </row>
    <row r="1014" spans="1:25" ht="13.5" customHeight="1" x14ac:dyDescent="0.25">
      <c r="A1014" s="499" t="s">
        <v>144</v>
      </c>
      <c r="B1014" s="531" t="s">
        <v>145</v>
      </c>
      <c r="C1014" s="531">
        <f>SUM(C1015)</f>
        <v>20000</v>
      </c>
      <c r="D1014" s="514"/>
      <c r="E1014" s="507"/>
      <c r="F1014" s="509"/>
      <c r="G1014" s="510"/>
      <c r="H1014" s="506"/>
      <c r="I1014" s="506"/>
      <c r="J1014" s="506"/>
      <c r="K1014" s="506"/>
      <c r="L1014" s="506"/>
      <c r="M1014" s="506"/>
      <c r="N1014" s="506"/>
      <c r="O1014" s="506"/>
      <c r="P1014" s="506"/>
      <c r="Q1014" s="506"/>
      <c r="R1014" s="506"/>
      <c r="S1014" s="506"/>
      <c r="T1014" s="506"/>
      <c r="U1014" s="506"/>
      <c r="V1014" s="506"/>
      <c r="W1014" s="506"/>
      <c r="X1014" s="506"/>
      <c r="Y1014" s="506"/>
    </row>
    <row r="1015" spans="1:25" ht="13.5" customHeight="1" x14ac:dyDescent="0.25">
      <c r="A1015" s="506" t="s">
        <v>146</v>
      </c>
      <c r="B1015" s="507" t="s">
        <v>147</v>
      </c>
      <c r="C1015" s="507">
        <v>20000</v>
      </c>
      <c r="D1015" s="514"/>
      <c r="E1015" s="507"/>
      <c r="F1015" s="509"/>
      <c r="G1015" s="510"/>
      <c r="H1015" s="506"/>
      <c r="I1015" s="506"/>
      <c r="J1015" s="506"/>
      <c r="K1015" s="506"/>
      <c r="L1015" s="506"/>
      <c r="M1015" s="506"/>
      <c r="N1015" s="506"/>
      <c r="O1015" s="506"/>
      <c r="P1015" s="506"/>
      <c r="Q1015" s="506"/>
      <c r="R1015" s="506"/>
      <c r="S1015" s="506"/>
      <c r="T1015" s="506"/>
      <c r="U1015" s="506"/>
      <c r="V1015" s="506"/>
      <c r="W1015" s="506"/>
      <c r="X1015" s="506"/>
      <c r="Y1015" s="506"/>
    </row>
    <row r="1016" spans="1:25" ht="13.5" customHeight="1" thickBot="1" x14ac:dyDescent="0.3">
      <c r="A1016" s="506"/>
      <c r="B1016" s="506"/>
      <c r="C1016" s="507"/>
      <c r="D1016" s="508"/>
      <c r="E1016" s="507"/>
      <c r="F1016" s="509"/>
      <c r="G1016" s="510"/>
      <c r="H1016" s="506"/>
      <c r="I1016" s="506"/>
      <c r="J1016" s="506"/>
      <c r="K1016" s="506"/>
      <c r="L1016" s="506"/>
      <c r="M1016" s="506"/>
      <c r="N1016" s="506"/>
      <c r="O1016" s="506"/>
      <c r="P1016" s="506"/>
      <c r="Q1016" s="506"/>
      <c r="R1016" s="506"/>
      <c r="S1016" s="506"/>
      <c r="T1016" s="506"/>
      <c r="U1016" s="506"/>
      <c r="V1016" s="506"/>
      <c r="W1016" s="506"/>
      <c r="X1016" s="506"/>
      <c r="Y1016" s="506"/>
    </row>
    <row r="1017" spans="1:25" ht="13.5" customHeight="1" x14ac:dyDescent="0.25">
      <c r="A1017" s="1420" t="s">
        <v>545</v>
      </c>
      <c r="B1017" s="1429"/>
      <c r="C1017" s="1444" t="s">
        <v>532</v>
      </c>
      <c r="D1017" s="1445" t="s">
        <v>546</v>
      </c>
      <c r="E1017" s="507"/>
      <c r="F1017" s="509"/>
      <c r="G1017" s="510"/>
      <c r="H1017" s="506"/>
      <c r="I1017" s="506"/>
      <c r="J1017" s="506"/>
      <c r="K1017" s="506"/>
      <c r="L1017" s="506"/>
      <c r="M1017" s="506"/>
      <c r="N1017" s="506"/>
      <c r="O1017" s="506"/>
      <c r="P1017" s="506"/>
      <c r="Q1017" s="506"/>
      <c r="R1017" s="506"/>
      <c r="S1017" s="506"/>
      <c r="T1017" s="506"/>
      <c r="U1017" s="506"/>
      <c r="V1017" s="506"/>
      <c r="W1017" s="506"/>
      <c r="X1017" s="506"/>
      <c r="Y1017" s="506"/>
    </row>
    <row r="1018" spans="1:25" ht="13.5" customHeight="1" thickBot="1" x14ac:dyDescent="0.3">
      <c r="A1018" s="1430"/>
      <c r="B1018" s="1431"/>
      <c r="C1018" s="1430"/>
      <c r="D1018" s="1432"/>
      <c r="E1018" s="507"/>
      <c r="F1018" s="509"/>
      <c r="G1018" s="510"/>
      <c r="H1018" s="506"/>
      <c r="I1018" s="506"/>
      <c r="J1018" s="506"/>
      <c r="K1018" s="506"/>
      <c r="L1018" s="506"/>
      <c r="M1018" s="506"/>
      <c r="N1018" s="506"/>
      <c r="O1018" s="506"/>
      <c r="P1018" s="506"/>
      <c r="Q1018" s="506"/>
      <c r="R1018" s="506"/>
      <c r="S1018" s="506"/>
      <c r="T1018" s="506"/>
      <c r="U1018" s="506"/>
      <c r="V1018" s="506"/>
      <c r="W1018" s="506"/>
      <c r="X1018" s="506"/>
      <c r="Y1018" s="506"/>
    </row>
    <row r="1019" spans="1:25" ht="13.5" customHeight="1" x14ac:dyDescent="0.25">
      <c r="A1019" s="1439" t="s">
        <v>1059</v>
      </c>
      <c r="B1019" s="1429"/>
      <c r="C1019" s="1429"/>
      <c r="D1019" s="1421"/>
      <c r="E1019" s="507"/>
      <c r="F1019" s="509"/>
      <c r="G1019" s="510"/>
      <c r="H1019" s="506"/>
      <c r="I1019" s="506"/>
      <c r="J1019" s="506"/>
      <c r="K1019" s="506"/>
      <c r="L1019" s="506"/>
      <c r="M1019" s="506"/>
      <c r="N1019" s="506"/>
      <c r="O1019" s="506"/>
      <c r="P1019" s="506"/>
      <c r="Q1019" s="506"/>
      <c r="R1019" s="506"/>
      <c r="S1019" s="506"/>
      <c r="T1019" s="506"/>
      <c r="U1019" s="506"/>
      <c r="V1019" s="506"/>
      <c r="W1019" s="506"/>
      <c r="X1019" s="506"/>
      <c r="Y1019" s="506"/>
    </row>
    <row r="1020" spans="1:25" ht="13" thickBot="1" x14ac:dyDescent="0.3">
      <c r="A1020" s="1430"/>
      <c r="B1020" s="1431"/>
      <c r="C1020" s="1431"/>
      <c r="D1020" s="1432"/>
      <c r="E1020" s="507"/>
      <c r="F1020" s="509"/>
      <c r="G1020" s="510"/>
      <c r="H1020" s="506"/>
      <c r="I1020" s="506"/>
      <c r="J1020" s="506"/>
      <c r="K1020" s="506"/>
      <c r="L1020" s="506"/>
      <c r="M1020" s="506"/>
      <c r="N1020" s="506"/>
      <c r="O1020" s="506"/>
      <c r="P1020" s="506"/>
      <c r="Q1020" s="506"/>
      <c r="R1020" s="506"/>
      <c r="S1020" s="506"/>
      <c r="T1020" s="506"/>
      <c r="U1020" s="506"/>
      <c r="V1020" s="506"/>
      <c r="W1020" s="506"/>
      <c r="X1020" s="506"/>
      <c r="Y1020" s="506"/>
    </row>
    <row r="1021" spans="1:25" ht="13.5" customHeight="1" x14ac:dyDescent="0.25">
      <c r="A1021" s="522" t="s">
        <v>487</v>
      </c>
      <c r="B1021" s="506"/>
      <c r="C1021" s="507"/>
      <c r="D1021" s="507"/>
      <c r="E1021" s="507"/>
      <c r="F1021" s="509"/>
      <c r="G1021" s="510"/>
      <c r="H1021" s="506"/>
      <c r="I1021" s="506"/>
      <c r="J1021" s="506"/>
      <c r="K1021" s="506"/>
      <c r="L1021" s="506"/>
      <c r="M1021" s="506"/>
      <c r="N1021" s="506"/>
      <c r="O1021" s="506"/>
      <c r="P1021" s="506"/>
      <c r="Q1021" s="506"/>
      <c r="R1021" s="506"/>
      <c r="S1021" s="506"/>
      <c r="T1021" s="506"/>
      <c r="U1021" s="506"/>
      <c r="V1021" s="506"/>
      <c r="W1021" s="506"/>
      <c r="X1021" s="506"/>
      <c r="Y1021" s="506"/>
    </row>
    <row r="1022" spans="1:25" ht="13.5" customHeight="1" x14ac:dyDescent="0.25">
      <c r="A1022" s="522" t="s">
        <v>511</v>
      </c>
      <c r="B1022" s="522"/>
      <c r="C1022" s="507"/>
      <c r="D1022" s="508"/>
      <c r="E1022" s="507"/>
      <c r="F1022" s="509"/>
      <c r="G1022" s="510"/>
      <c r="H1022" s="506"/>
      <c r="I1022" s="506"/>
      <c r="J1022" s="506"/>
      <c r="K1022" s="506"/>
      <c r="L1022" s="506"/>
      <c r="M1022" s="506"/>
      <c r="N1022" s="506"/>
      <c r="O1022" s="506"/>
      <c r="P1022" s="506"/>
      <c r="Q1022" s="506"/>
      <c r="R1022" s="506"/>
      <c r="S1022" s="506"/>
      <c r="T1022" s="506"/>
      <c r="U1022" s="506"/>
      <c r="V1022" s="506"/>
      <c r="W1022" s="506"/>
      <c r="X1022" s="506"/>
      <c r="Y1022" s="506"/>
    </row>
    <row r="1023" spans="1:25" ht="13.5" customHeight="1" x14ac:dyDescent="0.25">
      <c r="A1023" s="522" t="s">
        <v>534</v>
      </c>
      <c r="B1023" s="522"/>
      <c r="C1023" s="507"/>
      <c r="D1023" s="508"/>
      <c r="E1023" s="507"/>
      <c r="F1023" s="509"/>
      <c r="G1023" s="510"/>
      <c r="H1023" s="506"/>
      <c r="I1023" s="506"/>
      <c r="J1023" s="506"/>
      <c r="K1023" s="506"/>
      <c r="L1023" s="506"/>
      <c r="M1023" s="506"/>
      <c r="N1023" s="506"/>
      <c r="O1023" s="506"/>
      <c r="P1023" s="506"/>
      <c r="Q1023" s="506"/>
      <c r="R1023" s="506"/>
      <c r="S1023" s="506"/>
      <c r="T1023" s="506"/>
      <c r="U1023" s="506"/>
      <c r="V1023" s="506"/>
      <c r="W1023" s="506"/>
      <c r="X1023" s="506"/>
      <c r="Y1023" s="506"/>
    </row>
    <row r="1024" spans="1:25" ht="13.5" customHeight="1" thickBot="1" x14ac:dyDescent="0.3">
      <c r="A1024" s="576" t="s">
        <v>311</v>
      </c>
      <c r="B1024" s="576"/>
      <c r="C1024" s="578"/>
      <c r="D1024" s="625"/>
      <c r="E1024" s="507"/>
      <c r="F1024" s="509"/>
      <c r="G1024" s="510"/>
      <c r="H1024" s="506"/>
      <c r="I1024" s="506"/>
      <c r="J1024" s="506"/>
      <c r="K1024" s="506"/>
      <c r="L1024" s="506"/>
      <c r="M1024" s="506"/>
      <c r="N1024" s="506"/>
      <c r="O1024" s="506"/>
      <c r="P1024" s="506"/>
      <c r="Q1024" s="506"/>
      <c r="R1024" s="506"/>
      <c r="S1024" s="506"/>
      <c r="T1024" s="506"/>
      <c r="U1024" s="506"/>
      <c r="V1024" s="506"/>
      <c r="W1024" s="506"/>
      <c r="X1024" s="506"/>
      <c r="Y1024" s="506"/>
    </row>
    <row r="1025" spans="1:25" ht="13.5" customHeight="1" thickBot="1" x14ac:dyDescent="0.3">
      <c r="A1025" s="580" t="s">
        <v>5</v>
      </c>
      <c r="B1025" s="581"/>
      <c r="C1025" s="582"/>
      <c r="D1025" s="583">
        <f>C1027+C1035+C1046</f>
        <v>653000</v>
      </c>
      <c r="E1025" s="507"/>
      <c r="F1025" s="509"/>
      <c r="G1025" s="510"/>
      <c r="H1025" s="506"/>
      <c r="I1025" s="506"/>
      <c r="J1025" s="506"/>
      <c r="K1025" s="506"/>
      <c r="L1025" s="506"/>
      <c r="M1025" s="506"/>
      <c r="N1025" s="506"/>
      <c r="O1025" s="506"/>
      <c r="P1025" s="506"/>
      <c r="Q1025" s="506"/>
      <c r="R1025" s="506"/>
      <c r="S1025" s="506"/>
      <c r="T1025" s="506"/>
      <c r="U1025" s="506"/>
      <c r="V1025" s="506"/>
      <c r="W1025" s="506"/>
      <c r="X1025" s="506"/>
      <c r="Y1025" s="506"/>
    </row>
    <row r="1026" spans="1:25" ht="13.5" customHeight="1" thickBot="1" x14ac:dyDescent="0.3">
      <c r="A1026" s="499"/>
      <c r="B1026" s="499"/>
      <c r="C1026" s="531"/>
      <c r="D1026" s="531"/>
      <c r="E1026" s="507"/>
      <c r="F1026" s="509"/>
      <c r="G1026" s="510"/>
      <c r="H1026" s="506"/>
      <c r="I1026" s="506"/>
      <c r="J1026" s="506"/>
      <c r="K1026" s="506"/>
      <c r="L1026" s="506"/>
      <c r="M1026" s="506"/>
      <c r="N1026" s="506"/>
      <c r="O1026" s="506"/>
      <c r="P1026" s="506"/>
      <c r="Q1026" s="506"/>
      <c r="R1026" s="506"/>
      <c r="S1026" s="506"/>
      <c r="T1026" s="506"/>
      <c r="U1026" s="506"/>
      <c r="V1026" s="506"/>
      <c r="W1026" s="506"/>
      <c r="X1026" s="506"/>
      <c r="Y1026" s="506"/>
    </row>
    <row r="1027" spans="1:25" ht="13.5" customHeight="1" thickBot="1" x14ac:dyDescent="0.3">
      <c r="A1027" s="1427" t="s">
        <v>49</v>
      </c>
      <c r="B1027" s="1416"/>
      <c r="C1027" s="534">
        <f>C1028+C1030+C1032</f>
        <v>125000</v>
      </c>
      <c r="D1027" s="514"/>
      <c r="E1027" s="507"/>
      <c r="F1027" s="509"/>
      <c r="G1027" s="510"/>
      <c r="H1027" s="506"/>
      <c r="I1027" s="506"/>
      <c r="J1027" s="506"/>
      <c r="K1027" s="506"/>
      <c r="L1027" s="506"/>
      <c r="M1027" s="506"/>
      <c r="N1027" s="506"/>
      <c r="O1027" s="506"/>
      <c r="P1027" s="506"/>
      <c r="Q1027" s="506"/>
      <c r="R1027" s="506"/>
      <c r="S1027" s="506"/>
      <c r="T1027" s="506"/>
      <c r="U1027" s="506"/>
      <c r="V1027" s="506"/>
      <c r="W1027" s="506"/>
      <c r="X1027" s="506"/>
      <c r="Y1027" s="506"/>
    </row>
    <row r="1028" spans="1:25" ht="13.5" customHeight="1" x14ac:dyDescent="0.25">
      <c r="A1028" s="499" t="s">
        <v>54</v>
      </c>
      <c r="B1028" s="499" t="s">
        <v>55</v>
      </c>
      <c r="C1028" s="531">
        <f>SUM(C1029)</f>
        <v>60000</v>
      </c>
      <c r="D1028" s="514"/>
      <c r="E1028" s="507"/>
      <c r="F1028" s="509"/>
      <c r="G1028" s="510"/>
      <c r="H1028" s="506"/>
      <c r="I1028" s="506"/>
      <c r="J1028" s="506"/>
      <c r="K1028" s="506"/>
      <c r="L1028" s="506"/>
      <c r="M1028" s="506"/>
      <c r="N1028" s="506"/>
      <c r="O1028" s="506"/>
      <c r="P1028" s="506"/>
      <c r="Q1028" s="506"/>
      <c r="R1028" s="506"/>
      <c r="S1028" s="506"/>
      <c r="T1028" s="506"/>
      <c r="U1028" s="506"/>
      <c r="V1028" s="506"/>
      <c r="W1028" s="506"/>
      <c r="X1028" s="506"/>
      <c r="Y1028" s="506"/>
    </row>
    <row r="1029" spans="1:25" ht="13.5" customHeight="1" x14ac:dyDescent="0.25">
      <c r="A1029" s="506" t="s">
        <v>56</v>
      </c>
      <c r="B1029" s="506" t="s">
        <v>57</v>
      </c>
      <c r="C1029" s="507">
        <v>60000</v>
      </c>
      <c r="D1029" s="530"/>
      <c r="E1029" s="507"/>
      <c r="F1029" s="509"/>
      <c r="G1029" s="510"/>
      <c r="H1029" s="506"/>
      <c r="I1029" s="506"/>
      <c r="J1029" s="506"/>
      <c r="K1029" s="506"/>
      <c r="L1029" s="506"/>
      <c r="M1029" s="506"/>
      <c r="N1029" s="506"/>
      <c r="O1029" s="506"/>
      <c r="P1029" s="506"/>
      <c r="Q1029" s="506"/>
      <c r="R1029" s="506"/>
      <c r="S1029" s="506"/>
      <c r="T1029" s="506"/>
      <c r="U1029" s="506"/>
      <c r="V1029" s="506"/>
      <c r="W1029" s="506"/>
      <c r="X1029" s="506"/>
      <c r="Y1029" s="506"/>
    </row>
    <row r="1030" spans="1:25" ht="13.5" customHeight="1" x14ac:dyDescent="0.25">
      <c r="A1030" s="499" t="s">
        <v>58</v>
      </c>
      <c r="B1030" s="499" t="s">
        <v>59</v>
      </c>
      <c r="C1030" s="531">
        <f>SUM(C1031)</f>
        <v>25000</v>
      </c>
      <c r="D1030" s="530"/>
      <c r="E1030" s="507"/>
      <c r="F1030" s="509"/>
      <c r="G1030" s="510"/>
      <c r="H1030" s="506"/>
      <c r="I1030" s="506"/>
      <c r="J1030" s="506"/>
      <c r="K1030" s="506"/>
      <c r="L1030" s="506"/>
      <c r="M1030" s="506"/>
      <c r="N1030" s="506"/>
      <c r="O1030" s="506"/>
      <c r="P1030" s="506"/>
      <c r="Q1030" s="506"/>
      <c r="R1030" s="506"/>
      <c r="S1030" s="506"/>
      <c r="T1030" s="506"/>
      <c r="U1030" s="506"/>
      <c r="V1030" s="506"/>
      <c r="W1030" s="506"/>
      <c r="X1030" s="506"/>
      <c r="Y1030" s="506"/>
    </row>
    <row r="1031" spans="1:25" ht="13.5" customHeight="1" x14ac:dyDescent="0.25">
      <c r="A1031" s="506" t="s">
        <v>60</v>
      </c>
      <c r="B1031" s="507" t="s">
        <v>61</v>
      </c>
      <c r="C1031" s="507">
        <v>25000</v>
      </c>
      <c r="D1031" s="514"/>
      <c r="E1031" s="507"/>
      <c r="F1031" s="509"/>
      <c r="G1031" s="510"/>
      <c r="H1031" s="506"/>
      <c r="I1031" s="506"/>
      <c r="J1031" s="506"/>
      <c r="K1031" s="506"/>
      <c r="L1031" s="506"/>
      <c r="M1031" s="506"/>
      <c r="N1031" s="506"/>
      <c r="O1031" s="506"/>
      <c r="P1031" s="506"/>
      <c r="Q1031" s="506"/>
      <c r="R1031" s="506"/>
      <c r="S1031" s="506"/>
      <c r="T1031" s="506"/>
      <c r="U1031" s="506"/>
      <c r="V1031" s="506"/>
      <c r="W1031" s="506"/>
      <c r="X1031" s="506"/>
      <c r="Y1031" s="506"/>
    </row>
    <row r="1032" spans="1:25" ht="13.5" customHeight="1" x14ac:dyDescent="0.25">
      <c r="A1032" s="499" t="s">
        <v>84</v>
      </c>
      <c r="B1032" s="531" t="s">
        <v>85</v>
      </c>
      <c r="C1032" s="531">
        <f>SUM(C1033:C1033)</f>
        <v>40000</v>
      </c>
      <c r="D1032" s="514"/>
      <c r="E1032" s="507"/>
      <c r="F1032" s="509"/>
      <c r="G1032" s="510"/>
      <c r="H1032" s="506"/>
      <c r="I1032" s="506"/>
      <c r="J1032" s="506"/>
      <c r="K1032" s="506"/>
      <c r="L1032" s="506"/>
      <c r="M1032" s="506"/>
      <c r="N1032" s="506"/>
      <c r="O1032" s="506"/>
      <c r="P1032" s="506"/>
      <c r="Q1032" s="506"/>
      <c r="R1032" s="506"/>
      <c r="S1032" s="506"/>
      <c r="T1032" s="506"/>
      <c r="U1032" s="506"/>
      <c r="V1032" s="506"/>
      <c r="W1032" s="506"/>
      <c r="X1032" s="506"/>
      <c r="Y1032" s="506"/>
    </row>
    <row r="1033" spans="1:25" ht="13.5" customHeight="1" x14ac:dyDescent="0.25">
      <c r="A1033" s="506" t="s">
        <v>90</v>
      </c>
      <c r="B1033" s="507" t="s">
        <v>85</v>
      </c>
      <c r="C1033" s="507">
        <v>40000</v>
      </c>
      <c r="D1033" s="514"/>
      <c r="E1033" s="507"/>
      <c r="F1033" s="509"/>
      <c r="G1033" s="510"/>
      <c r="H1033" s="506"/>
      <c r="I1033" s="506"/>
      <c r="J1033" s="506"/>
      <c r="K1033" s="506"/>
      <c r="L1033" s="506"/>
      <c r="M1033" s="506"/>
      <c r="N1033" s="506"/>
      <c r="O1033" s="506"/>
      <c r="P1033" s="506"/>
      <c r="Q1033" s="506"/>
      <c r="R1033" s="506"/>
      <c r="S1033" s="506"/>
      <c r="T1033" s="506"/>
      <c r="U1033" s="506"/>
      <c r="V1033" s="506"/>
      <c r="W1033" s="506"/>
      <c r="X1033" s="506"/>
      <c r="Y1033" s="506"/>
    </row>
    <row r="1034" spans="1:25" ht="13.5" customHeight="1" thickBot="1" x14ac:dyDescent="0.3">
      <c r="A1034" s="506"/>
      <c r="B1034" s="507"/>
      <c r="C1034" s="507"/>
      <c r="D1034" s="514"/>
      <c r="E1034" s="507"/>
      <c r="F1034" s="509"/>
      <c r="G1034" s="510"/>
      <c r="H1034" s="506"/>
      <c r="I1034" s="506"/>
      <c r="J1034" s="506"/>
      <c r="K1034" s="506"/>
      <c r="L1034" s="506"/>
      <c r="M1034" s="506"/>
      <c r="N1034" s="506"/>
      <c r="O1034" s="506"/>
      <c r="P1034" s="506"/>
      <c r="Q1034" s="506"/>
      <c r="R1034" s="506"/>
      <c r="S1034" s="506"/>
      <c r="T1034" s="506"/>
      <c r="U1034" s="506"/>
      <c r="V1034" s="506"/>
      <c r="W1034" s="506"/>
      <c r="X1034" s="506"/>
      <c r="Y1034" s="506"/>
    </row>
    <row r="1035" spans="1:25" ht="13.5" customHeight="1" thickBot="1" x14ac:dyDescent="0.3">
      <c r="A1035" s="1428" t="s">
        <v>93</v>
      </c>
      <c r="B1035" s="1416"/>
      <c r="C1035" s="546">
        <f>C1036+C1041+C1038</f>
        <v>448000</v>
      </c>
      <c r="D1035" s="514"/>
      <c r="E1035" s="507"/>
      <c r="F1035" s="509"/>
      <c r="G1035" s="510"/>
      <c r="H1035" s="506"/>
      <c r="I1035" s="506"/>
      <c r="J1035" s="506"/>
      <c r="K1035" s="506"/>
      <c r="L1035" s="506"/>
      <c r="M1035" s="506"/>
      <c r="N1035" s="506"/>
      <c r="O1035" s="506"/>
      <c r="P1035" s="506"/>
      <c r="Q1035" s="506"/>
      <c r="R1035" s="506"/>
      <c r="S1035" s="506"/>
      <c r="T1035" s="506"/>
      <c r="U1035" s="506"/>
      <c r="V1035" s="506"/>
      <c r="W1035" s="506"/>
      <c r="X1035" s="506"/>
      <c r="Y1035" s="506"/>
    </row>
    <row r="1036" spans="1:25" ht="13.5" customHeight="1" x14ac:dyDescent="0.25">
      <c r="A1036" s="499" t="s">
        <v>94</v>
      </c>
      <c r="B1036" s="530" t="s">
        <v>95</v>
      </c>
      <c r="C1036" s="536">
        <f>SUM(C1037)</f>
        <v>79800</v>
      </c>
      <c r="D1036" s="547"/>
      <c r="E1036" s="507"/>
      <c r="F1036" s="509"/>
      <c r="G1036" s="510"/>
      <c r="H1036" s="506"/>
      <c r="I1036" s="506"/>
      <c r="J1036" s="506"/>
      <c r="K1036" s="506"/>
      <c r="L1036" s="506"/>
      <c r="M1036" s="506"/>
      <c r="N1036" s="506"/>
      <c r="O1036" s="506"/>
      <c r="P1036" s="506"/>
      <c r="Q1036" s="506"/>
      <c r="R1036" s="506"/>
      <c r="S1036" s="506"/>
      <c r="T1036" s="506"/>
      <c r="U1036" s="506"/>
      <c r="V1036" s="506"/>
      <c r="W1036" s="506"/>
      <c r="X1036" s="506"/>
      <c r="Y1036" s="506"/>
    </row>
    <row r="1037" spans="1:25" ht="13.5" customHeight="1" x14ac:dyDescent="0.25">
      <c r="A1037" s="506" t="s">
        <v>98</v>
      </c>
      <c r="B1037" s="507" t="s">
        <v>99</v>
      </c>
      <c r="C1037" s="507">
        <v>79800</v>
      </c>
      <c r="D1037" s="514"/>
      <c r="E1037" s="507"/>
      <c r="F1037" s="509"/>
      <c r="G1037" s="510"/>
      <c r="H1037" s="506"/>
      <c r="I1037" s="506"/>
      <c r="J1037" s="506"/>
      <c r="K1037" s="506"/>
      <c r="L1037" s="506"/>
      <c r="M1037" s="506"/>
      <c r="N1037" s="506"/>
      <c r="O1037" s="506"/>
      <c r="P1037" s="506"/>
      <c r="Q1037" s="506"/>
      <c r="R1037" s="506"/>
      <c r="S1037" s="506"/>
      <c r="T1037" s="506"/>
      <c r="U1037" s="506"/>
      <c r="V1037" s="506"/>
      <c r="W1037" s="506"/>
      <c r="X1037" s="506"/>
      <c r="Y1037" s="506"/>
    </row>
    <row r="1038" spans="1:25" ht="13.5" customHeight="1" x14ac:dyDescent="0.25">
      <c r="A1038" s="499" t="s">
        <v>106</v>
      </c>
      <c r="B1038" s="531" t="s">
        <v>107</v>
      </c>
      <c r="C1038" s="531">
        <f>SUM(C1039:C1040)</f>
        <v>128200</v>
      </c>
      <c r="D1038" s="540"/>
      <c r="E1038" s="507"/>
      <c r="F1038" s="509"/>
      <c r="G1038" s="510"/>
      <c r="H1038" s="506"/>
      <c r="I1038" s="506"/>
      <c r="J1038" s="506"/>
      <c r="K1038" s="506"/>
      <c r="L1038" s="506"/>
      <c r="M1038" s="506"/>
      <c r="N1038" s="506"/>
      <c r="O1038" s="506"/>
      <c r="P1038" s="506"/>
      <c r="Q1038" s="506"/>
      <c r="R1038" s="506"/>
      <c r="S1038" s="506"/>
      <c r="T1038" s="506"/>
      <c r="U1038" s="506"/>
      <c r="V1038" s="506"/>
      <c r="W1038" s="506"/>
      <c r="X1038" s="506"/>
      <c r="Y1038" s="506"/>
    </row>
    <row r="1039" spans="1:25" ht="13.5" customHeight="1" x14ac:dyDescent="0.25">
      <c r="A1039" s="506" t="s">
        <v>108</v>
      </c>
      <c r="B1039" s="542" t="s">
        <v>109</v>
      </c>
      <c r="C1039" s="507">
        <v>8200</v>
      </c>
      <c r="D1039" s="540"/>
      <c r="E1039" s="507"/>
      <c r="F1039" s="509"/>
      <c r="G1039" s="510"/>
      <c r="H1039" s="506"/>
      <c r="I1039" s="506"/>
      <c r="J1039" s="506"/>
      <c r="K1039" s="506"/>
      <c r="L1039" s="506"/>
      <c r="M1039" s="506"/>
      <c r="N1039" s="506"/>
      <c r="O1039" s="506"/>
      <c r="P1039" s="506"/>
      <c r="Q1039" s="506"/>
      <c r="R1039" s="506"/>
      <c r="S1039" s="506"/>
      <c r="T1039" s="506"/>
      <c r="U1039" s="506"/>
      <c r="V1039" s="506"/>
      <c r="W1039" s="506"/>
      <c r="X1039" s="506"/>
      <c r="Y1039" s="506"/>
    </row>
    <row r="1040" spans="1:25" ht="13.5" customHeight="1" x14ac:dyDescent="0.25">
      <c r="A1040" s="506" t="s">
        <v>238</v>
      </c>
      <c r="B1040" s="507" t="s">
        <v>111</v>
      </c>
      <c r="C1040" s="507">
        <v>120000</v>
      </c>
      <c r="D1040" s="506"/>
      <c r="E1040" s="507"/>
      <c r="F1040" s="509"/>
      <c r="G1040" s="510"/>
      <c r="H1040" s="506"/>
      <c r="I1040" s="506"/>
      <c r="J1040" s="506"/>
      <c r="K1040" s="506"/>
      <c r="L1040" s="506"/>
      <c r="M1040" s="506"/>
      <c r="N1040" s="506"/>
      <c r="O1040" s="506"/>
      <c r="P1040" s="506"/>
      <c r="Q1040" s="506"/>
      <c r="R1040" s="506"/>
      <c r="S1040" s="506"/>
      <c r="T1040" s="506"/>
      <c r="U1040" s="506"/>
      <c r="V1040" s="506"/>
      <c r="W1040" s="506"/>
      <c r="X1040" s="506"/>
      <c r="Y1040" s="506"/>
    </row>
    <row r="1041" spans="1:25" ht="13.5" customHeight="1" x14ac:dyDescent="0.25">
      <c r="A1041" s="499" t="s">
        <v>119</v>
      </c>
      <c r="B1041" s="531" t="s">
        <v>122</v>
      </c>
      <c r="C1041" s="531">
        <f>SUM(C1042:C1044)</f>
        <v>240000</v>
      </c>
      <c r="D1041" s="514"/>
      <c r="E1041" s="507"/>
      <c r="F1041" s="509"/>
      <c r="G1041" s="510"/>
      <c r="H1041" s="506"/>
      <c r="I1041" s="506"/>
      <c r="J1041" s="506"/>
      <c r="K1041" s="506"/>
      <c r="L1041" s="506"/>
      <c r="M1041" s="506"/>
      <c r="N1041" s="506"/>
      <c r="O1041" s="506"/>
      <c r="P1041" s="506"/>
      <c r="Q1041" s="506"/>
      <c r="R1041" s="506"/>
      <c r="S1041" s="506"/>
      <c r="T1041" s="506"/>
      <c r="U1041" s="506"/>
      <c r="V1041" s="506"/>
      <c r="W1041" s="506"/>
      <c r="X1041" s="506"/>
      <c r="Y1041" s="506"/>
    </row>
    <row r="1042" spans="1:25" ht="13.5" customHeight="1" x14ac:dyDescent="0.25">
      <c r="A1042" s="506" t="s">
        <v>521</v>
      </c>
      <c r="B1042" s="507" t="s">
        <v>122</v>
      </c>
      <c r="C1042" s="507">
        <v>80000</v>
      </c>
      <c r="D1042" s="510"/>
      <c r="E1042" s="507"/>
      <c r="F1042" s="509"/>
      <c r="G1042" s="510"/>
      <c r="H1042" s="506"/>
      <c r="I1042" s="506"/>
      <c r="J1042" s="506"/>
      <c r="K1042" s="506"/>
      <c r="L1042" s="506"/>
      <c r="M1042" s="506"/>
      <c r="N1042" s="506"/>
      <c r="O1042" s="506"/>
      <c r="P1042" s="506"/>
      <c r="Q1042" s="506"/>
      <c r="R1042" s="506"/>
      <c r="S1042" s="506"/>
      <c r="T1042" s="506"/>
      <c r="U1042" s="506"/>
      <c r="V1042" s="506"/>
      <c r="W1042" s="506"/>
      <c r="X1042" s="506"/>
      <c r="Y1042" s="506"/>
    </row>
    <row r="1043" spans="1:25" ht="13.5" customHeight="1" x14ac:dyDescent="0.25">
      <c r="A1043" s="506" t="s">
        <v>123</v>
      </c>
      <c r="B1043" s="507" t="s">
        <v>124</v>
      </c>
      <c r="C1043" s="507">
        <v>40000</v>
      </c>
      <c r="D1043" s="540"/>
      <c r="E1043" s="507"/>
      <c r="F1043" s="509"/>
      <c r="G1043" s="510"/>
      <c r="H1043" s="506"/>
      <c r="I1043" s="506"/>
      <c r="J1043" s="506"/>
      <c r="K1043" s="506"/>
      <c r="L1043" s="506"/>
      <c r="M1043" s="506"/>
      <c r="N1043" s="506"/>
      <c r="O1043" s="506"/>
      <c r="P1043" s="506"/>
      <c r="Q1043" s="506"/>
      <c r="R1043" s="506"/>
      <c r="S1043" s="506"/>
      <c r="T1043" s="506"/>
      <c r="U1043" s="506"/>
      <c r="V1043" s="506"/>
      <c r="W1043" s="506"/>
      <c r="X1043" s="506"/>
      <c r="Y1043" s="506"/>
    </row>
    <row r="1044" spans="1:25" ht="13.5" customHeight="1" x14ac:dyDescent="0.25">
      <c r="A1044" s="506" t="s">
        <v>127</v>
      </c>
      <c r="B1044" s="507" t="s">
        <v>120</v>
      </c>
      <c r="C1044" s="507">
        <v>120000</v>
      </c>
      <c r="D1044" s="619"/>
      <c r="E1044" s="507"/>
      <c r="F1044" s="509"/>
      <c r="G1044" s="510"/>
      <c r="H1044" s="506"/>
      <c r="I1044" s="506"/>
      <c r="J1044" s="506"/>
      <c r="K1044" s="506"/>
      <c r="L1044" s="506"/>
      <c r="M1044" s="506"/>
      <c r="N1044" s="506"/>
      <c r="O1044" s="506"/>
      <c r="P1044" s="506"/>
      <c r="Q1044" s="506"/>
      <c r="R1044" s="506"/>
      <c r="S1044" s="506"/>
      <c r="T1044" s="506"/>
      <c r="U1044" s="506"/>
      <c r="V1044" s="506"/>
      <c r="W1044" s="506"/>
      <c r="X1044" s="506"/>
      <c r="Y1044" s="506"/>
    </row>
    <row r="1045" spans="1:25" ht="13.5" customHeight="1" thickBot="1" x14ac:dyDescent="0.3">
      <c r="A1045" s="506"/>
      <c r="B1045" s="506"/>
      <c r="C1045" s="507"/>
      <c r="D1045" s="619"/>
      <c r="E1045" s="507"/>
      <c r="F1045" s="509"/>
      <c r="G1045" s="510"/>
      <c r="H1045" s="506"/>
      <c r="I1045" s="506"/>
      <c r="J1045" s="506"/>
      <c r="K1045" s="506"/>
      <c r="L1045" s="506"/>
      <c r="M1045" s="506"/>
      <c r="N1045" s="506"/>
      <c r="O1045" s="506"/>
      <c r="P1045" s="506"/>
      <c r="Q1045" s="506"/>
      <c r="R1045" s="506"/>
      <c r="S1045" s="506"/>
      <c r="T1045" s="506"/>
      <c r="U1045" s="506"/>
      <c r="V1045" s="506"/>
      <c r="W1045" s="506"/>
      <c r="X1045" s="506"/>
      <c r="Y1045" s="506"/>
    </row>
    <row r="1046" spans="1:25" ht="13.5" customHeight="1" thickBot="1" x14ac:dyDescent="0.3">
      <c r="A1046" s="1436" t="s">
        <v>135</v>
      </c>
      <c r="B1046" s="1416"/>
      <c r="C1046" s="556">
        <f>C1047+C1049</f>
        <v>80000</v>
      </c>
      <c r="D1046" s="619"/>
      <c r="E1046" s="507"/>
      <c r="F1046" s="509"/>
      <c r="G1046" s="510"/>
      <c r="H1046" s="506"/>
      <c r="I1046" s="506"/>
      <c r="J1046" s="506"/>
      <c r="K1046" s="506"/>
      <c r="L1046" s="506"/>
      <c r="M1046" s="506"/>
      <c r="N1046" s="506"/>
      <c r="O1046" s="506"/>
      <c r="P1046" s="506"/>
      <c r="Q1046" s="506"/>
      <c r="R1046" s="506"/>
      <c r="S1046" s="506"/>
      <c r="T1046" s="506"/>
      <c r="U1046" s="506"/>
      <c r="V1046" s="506"/>
      <c r="W1046" s="506"/>
      <c r="X1046" s="506"/>
      <c r="Y1046" s="506"/>
    </row>
    <row r="1047" spans="1:25" ht="13.5" customHeight="1" x14ac:dyDescent="0.25">
      <c r="A1047" s="499" t="s">
        <v>136</v>
      </c>
      <c r="B1047" s="530" t="s">
        <v>137</v>
      </c>
      <c r="C1047" s="536">
        <f>SUM(C1048:C1048)</f>
        <v>40000</v>
      </c>
      <c r="D1047" s="547"/>
      <c r="E1047" s="507"/>
      <c r="F1047" s="509"/>
      <c r="G1047" s="510"/>
      <c r="H1047" s="506"/>
      <c r="I1047" s="506"/>
      <c r="J1047" s="506"/>
      <c r="K1047" s="506"/>
      <c r="L1047" s="506"/>
      <c r="M1047" s="506"/>
      <c r="N1047" s="506"/>
      <c r="O1047" s="506"/>
      <c r="P1047" s="506"/>
      <c r="Q1047" s="506"/>
      <c r="R1047" s="506"/>
      <c r="S1047" s="506"/>
      <c r="T1047" s="506"/>
      <c r="U1047" s="506"/>
      <c r="V1047" s="506"/>
      <c r="W1047" s="506"/>
      <c r="X1047" s="506"/>
      <c r="Y1047" s="506"/>
    </row>
    <row r="1048" spans="1:25" ht="13.5" customHeight="1" x14ac:dyDescent="0.25">
      <c r="A1048" s="506" t="s">
        <v>138</v>
      </c>
      <c r="B1048" s="506" t="s">
        <v>139</v>
      </c>
      <c r="C1048" s="507">
        <v>40000</v>
      </c>
      <c r="D1048" s="514"/>
      <c r="E1048" s="507"/>
      <c r="F1048" s="509"/>
      <c r="G1048" s="510"/>
      <c r="H1048" s="506"/>
      <c r="I1048" s="506"/>
      <c r="J1048" s="506"/>
      <c r="K1048" s="506"/>
      <c r="L1048" s="506"/>
      <c r="M1048" s="506"/>
      <c r="N1048" s="506"/>
      <c r="O1048" s="506"/>
      <c r="P1048" s="506"/>
      <c r="Q1048" s="506"/>
      <c r="R1048" s="506"/>
      <c r="S1048" s="506"/>
      <c r="T1048" s="506"/>
      <c r="U1048" s="506"/>
      <c r="V1048" s="506"/>
      <c r="W1048" s="506"/>
      <c r="X1048" s="506"/>
      <c r="Y1048" s="506"/>
    </row>
    <row r="1049" spans="1:25" ht="13.5" customHeight="1" x14ac:dyDescent="0.25">
      <c r="A1049" s="499" t="s">
        <v>144</v>
      </c>
      <c r="B1049" s="531" t="s">
        <v>145</v>
      </c>
      <c r="C1049" s="531">
        <f>SUM(C1050)</f>
        <v>40000</v>
      </c>
      <c r="D1049" s="514"/>
      <c r="E1049" s="507"/>
      <c r="F1049" s="509"/>
      <c r="G1049" s="510"/>
      <c r="H1049" s="506"/>
      <c r="I1049" s="506"/>
      <c r="J1049" s="506"/>
      <c r="K1049" s="506"/>
      <c r="L1049" s="506"/>
      <c r="M1049" s="506"/>
      <c r="N1049" s="506"/>
      <c r="O1049" s="506"/>
      <c r="P1049" s="506"/>
      <c r="Q1049" s="506"/>
      <c r="R1049" s="506"/>
      <c r="S1049" s="506"/>
      <c r="T1049" s="506"/>
      <c r="U1049" s="506"/>
      <c r="V1049" s="506"/>
      <c r="W1049" s="506"/>
      <c r="X1049" s="506"/>
      <c r="Y1049" s="506"/>
    </row>
    <row r="1050" spans="1:25" ht="13.5" customHeight="1" x14ac:dyDescent="0.25">
      <c r="A1050" s="506" t="s">
        <v>146</v>
      </c>
      <c r="B1050" s="507" t="s">
        <v>147</v>
      </c>
      <c r="C1050" s="507">
        <v>40000</v>
      </c>
      <c r="D1050" s="514"/>
      <c r="E1050" s="507"/>
      <c r="F1050" s="509"/>
      <c r="G1050" s="510"/>
      <c r="H1050" s="506"/>
      <c r="I1050" s="506"/>
      <c r="J1050" s="506"/>
      <c r="K1050" s="506"/>
      <c r="L1050" s="506"/>
      <c r="M1050" s="506"/>
      <c r="N1050" s="506"/>
      <c r="O1050" s="506"/>
      <c r="P1050" s="506"/>
      <c r="Q1050" s="506"/>
      <c r="R1050" s="506"/>
      <c r="S1050" s="506"/>
      <c r="T1050" s="506"/>
      <c r="U1050" s="506"/>
      <c r="V1050" s="506"/>
      <c r="W1050" s="506"/>
      <c r="X1050" s="506"/>
      <c r="Y1050" s="506"/>
    </row>
    <row r="1051" spans="1:25" ht="13.5" customHeight="1" thickBot="1" x14ac:dyDescent="0.3">
      <c r="A1051" s="506"/>
      <c r="B1051" s="506"/>
      <c r="C1051" s="507"/>
      <c r="D1051" s="508"/>
      <c r="E1051" s="507"/>
      <c r="F1051" s="509"/>
      <c r="G1051" s="510"/>
      <c r="H1051" s="506"/>
      <c r="I1051" s="506"/>
      <c r="J1051" s="506"/>
      <c r="K1051" s="506"/>
      <c r="L1051" s="506"/>
      <c r="M1051" s="506"/>
      <c r="N1051" s="506"/>
      <c r="O1051" s="506"/>
      <c r="P1051" s="506"/>
      <c r="Q1051" s="506"/>
      <c r="R1051" s="506"/>
      <c r="S1051" s="506"/>
      <c r="T1051" s="506"/>
      <c r="U1051" s="506"/>
      <c r="V1051" s="506"/>
      <c r="W1051" s="506"/>
      <c r="X1051" s="506"/>
      <c r="Y1051" s="506"/>
    </row>
    <row r="1052" spans="1:25" ht="13.5" customHeight="1" x14ac:dyDescent="0.25">
      <c r="A1052" s="1420" t="s">
        <v>547</v>
      </c>
      <c r="B1052" s="1429"/>
      <c r="C1052" s="1444" t="s">
        <v>532</v>
      </c>
      <c r="D1052" s="1445" t="s">
        <v>548</v>
      </c>
      <c r="E1052" s="507"/>
      <c r="F1052" s="509"/>
      <c r="G1052" s="510"/>
      <c r="H1052" s="506"/>
      <c r="I1052" s="506"/>
      <c r="J1052" s="506"/>
      <c r="K1052" s="506"/>
      <c r="L1052" s="506"/>
      <c r="M1052" s="506"/>
      <c r="N1052" s="506"/>
      <c r="O1052" s="506"/>
      <c r="P1052" s="506"/>
      <c r="Q1052" s="506"/>
      <c r="R1052" s="506"/>
      <c r="S1052" s="506"/>
      <c r="T1052" s="506"/>
      <c r="U1052" s="506"/>
      <c r="V1052" s="506"/>
      <c r="W1052" s="506"/>
      <c r="X1052" s="506"/>
      <c r="Y1052" s="506"/>
    </row>
    <row r="1053" spans="1:25" ht="13.5" customHeight="1" thickBot="1" x14ac:dyDescent="0.3">
      <c r="A1053" s="1430"/>
      <c r="B1053" s="1431"/>
      <c r="C1053" s="1430"/>
      <c r="D1053" s="1432"/>
      <c r="E1053" s="507"/>
      <c r="F1053" s="509"/>
      <c r="G1053" s="510"/>
      <c r="H1053" s="506"/>
      <c r="I1053" s="506"/>
      <c r="J1053" s="506"/>
      <c r="K1053" s="506"/>
      <c r="L1053" s="506"/>
      <c r="M1053" s="506"/>
      <c r="N1053" s="506"/>
      <c r="O1053" s="506"/>
      <c r="P1053" s="506"/>
      <c r="Q1053" s="506"/>
      <c r="R1053" s="506"/>
      <c r="S1053" s="506"/>
      <c r="T1053" s="506"/>
      <c r="U1053" s="506"/>
      <c r="V1053" s="506"/>
      <c r="W1053" s="506"/>
      <c r="X1053" s="506"/>
      <c r="Y1053" s="506"/>
    </row>
    <row r="1054" spans="1:25" ht="13.5" customHeight="1" x14ac:dyDescent="0.25">
      <c r="A1054" s="1439" t="s">
        <v>1060</v>
      </c>
      <c r="B1054" s="1429"/>
      <c r="C1054" s="1429"/>
      <c r="D1054" s="1421"/>
      <c r="E1054" s="507"/>
      <c r="F1054" s="509"/>
      <c r="G1054" s="510"/>
      <c r="H1054" s="506"/>
      <c r="I1054" s="506"/>
      <c r="J1054" s="506"/>
      <c r="K1054" s="506"/>
      <c r="L1054" s="506"/>
      <c r="M1054" s="506"/>
      <c r="N1054" s="506"/>
      <c r="O1054" s="506"/>
      <c r="P1054" s="506"/>
      <c r="Q1054" s="506"/>
      <c r="R1054" s="506"/>
      <c r="S1054" s="506"/>
      <c r="T1054" s="506"/>
      <c r="U1054" s="506"/>
      <c r="V1054" s="506"/>
      <c r="W1054" s="506"/>
      <c r="X1054" s="506"/>
      <c r="Y1054" s="506"/>
    </row>
    <row r="1055" spans="1:25" ht="13.5" customHeight="1" x14ac:dyDescent="0.25">
      <c r="A1055" s="1422"/>
      <c r="B1055" s="1435"/>
      <c r="C1055" s="1435"/>
      <c r="D1055" s="1423"/>
      <c r="E1055" s="507"/>
      <c r="F1055" s="509"/>
      <c r="G1055" s="510"/>
      <c r="H1055" s="506"/>
      <c r="I1055" s="506"/>
      <c r="J1055" s="506"/>
      <c r="K1055" s="506"/>
      <c r="L1055" s="506"/>
      <c r="M1055" s="506"/>
      <c r="N1055" s="506"/>
      <c r="O1055" s="506"/>
      <c r="P1055" s="506"/>
      <c r="Q1055" s="506"/>
      <c r="R1055" s="506"/>
      <c r="S1055" s="506"/>
      <c r="T1055" s="506"/>
      <c r="U1055" s="506"/>
      <c r="V1055" s="506"/>
      <c r="W1055" s="506"/>
      <c r="X1055" s="506"/>
      <c r="Y1055" s="506"/>
    </row>
    <row r="1056" spans="1:25" ht="13" thickBot="1" x14ac:dyDescent="0.3">
      <c r="A1056" s="1430"/>
      <c r="B1056" s="1431"/>
      <c r="C1056" s="1431"/>
      <c r="D1056" s="1432"/>
      <c r="E1056" s="507"/>
      <c r="F1056" s="509"/>
      <c r="G1056" s="510"/>
      <c r="H1056" s="506"/>
      <c r="I1056" s="506"/>
      <c r="J1056" s="506"/>
      <c r="K1056" s="506"/>
      <c r="L1056" s="506"/>
      <c r="M1056" s="506"/>
      <c r="N1056" s="506"/>
      <c r="O1056" s="506"/>
      <c r="P1056" s="506"/>
      <c r="Q1056" s="506"/>
      <c r="R1056" s="506"/>
      <c r="S1056" s="506"/>
      <c r="T1056" s="506"/>
      <c r="U1056" s="506"/>
      <c r="V1056" s="506"/>
      <c r="W1056" s="506"/>
      <c r="X1056" s="506"/>
      <c r="Y1056" s="506"/>
    </row>
    <row r="1057" spans="1:25" ht="13.5" customHeight="1" x14ac:dyDescent="0.25">
      <c r="A1057" s="522" t="s">
        <v>487</v>
      </c>
      <c r="B1057" s="506"/>
      <c r="C1057" s="507"/>
      <c r="D1057" s="507"/>
      <c r="E1057" s="507"/>
      <c r="F1057" s="509"/>
      <c r="G1057" s="510"/>
      <c r="H1057" s="506"/>
      <c r="I1057" s="506"/>
      <c r="J1057" s="506"/>
      <c r="K1057" s="506"/>
      <c r="L1057" s="506"/>
      <c r="M1057" s="506"/>
      <c r="N1057" s="506"/>
      <c r="O1057" s="506"/>
      <c r="P1057" s="506"/>
      <c r="Q1057" s="506"/>
      <c r="R1057" s="506"/>
      <c r="S1057" s="506"/>
      <c r="T1057" s="506"/>
      <c r="U1057" s="506"/>
      <c r="V1057" s="506"/>
      <c r="W1057" s="506"/>
      <c r="X1057" s="506"/>
      <c r="Y1057" s="506"/>
    </row>
    <row r="1058" spans="1:25" ht="13.5" customHeight="1" x14ac:dyDescent="0.25">
      <c r="A1058" s="522" t="s">
        <v>511</v>
      </c>
      <c r="B1058" s="522"/>
      <c r="C1058" s="507"/>
      <c r="D1058" s="508"/>
      <c r="E1058" s="507"/>
      <c r="F1058" s="509"/>
      <c r="G1058" s="510"/>
      <c r="H1058" s="506"/>
      <c r="I1058" s="506"/>
      <c r="J1058" s="506"/>
      <c r="K1058" s="506"/>
      <c r="L1058" s="506"/>
      <c r="M1058" s="506"/>
      <c r="N1058" s="506"/>
      <c r="O1058" s="506"/>
      <c r="P1058" s="506"/>
      <c r="Q1058" s="506"/>
      <c r="R1058" s="506"/>
      <c r="S1058" s="506"/>
      <c r="T1058" s="506"/>
      <c r="U1058" s="506"/>
      <c r="V1058" s="506"/>
      <c r="W1058" s="506"/>
      <c r="X1058" s="506"/>
      <c r="Y1058" s="506"/>
    </row>
    <row r="1059" spans="1:25" ht="13.5" customHeight="1" x14ac:dyDescent="0.25">
      <c r="A1059" s="522" t="s">
        <v>534</v>
      </c>
      <c r="B1059" s="522"/>
      <c r="C1059" s="507"/>
      <c r="D1059" s="508"/>
      <c r="E1059" s="507"/>
      <c r="F1059" s="509"/>
      <c r="G1059" s="510"/>
      <c r="H1059" s="506"/>
      <c r="I1059" s="506"/>
      <c r="J1059" s="506"/>
      <c r="K1059" s="506"/>
      <c r="L1059" s="506"/>
      <c r="M1059" s="506"/>
      <c r="N1059" s="506"/>
      <c r="O1059" s="506"/>
      <c r="P1059" s="506"/>
      <c r="Q1059" s="506"/>
      <c r="R1059" s="506"/>
      <c r="S1059" s="506"/>
      <c r="T1059" s="506"/>
      <c r="U1059" s="506"/>
      <c r="V1059" s="506"/>
      <c r="W1059" s="506"/>
      <c r="X1059" s="506"/>
      <c r="Y1059" s="506"/>
    </row>
    <row r="1060" spans="1:25" ht="13.5" customHeight="1" thickBot="1" x14ac:dyDescent="0.3">
      <c r="A1060" s="576" t="s">
        <v>311</v>
      </c>
      <c r="B1060" s="576"/>
      <c r="C1060" s="578"/>
      <c r="D1060" s="625"/>
      <c r="E1060" s="507"/>
      <c r="F1060" s="509"/>
      <c r="G1060" s="510"/>
      <c r="H1060" s="506"/>
      <c r="I1060" s="506"/>
      <c r="J1060" s="506"/>
      <c r="K1060" s="506"/>
      <c r="L1060" s="506"/>
      <c r="M1060" s="506"/>
      <c r="N1060" s="506"/>
      <c r="O1060" s="506"/>
      <c r="P1060" s="506"/>
      <c r="Q1060" s="506"/>
      <c r="R1060" s="506"/>
      <c r="S1060" s="506"/>
      <c r="T1060" s="506"/>
      <c r="U1060" s="506"/>
      <c r="V1060" s="506"/>
      <c r="W1060" s="506"/>
      <c r="X1060" s="506"/>
      <c r="Y1060" s="506"/>
    </row>
    <row r="1061" spans="1:25" ht="13.5" customHeight="1" thickBot="1" x14ac:dyDescent="0.3">
      <c r="A1061" s="580" t="s">
        <v>5</v>
      </c>
      <c r="B1061" s="581"/>
      <c r="C1061" s="582"/>
      <c r="D1061" s="583">
        <f>C1063+C1072</f>
        <v>855240</v>
      </c>
      <c r="E1061" s="507"/>
      <c r="F1061" s="509"/>
      <c r="G1061" s="510"/>
      <c r="H1061" s="506"/>
      <c r="I1061" s="506"/>
      <c r="J1061" s="506"/>
      <c r="K1061" s="506"/>
      <c r="L1061" s="506"/>
      <c r="M1061" s="506"/>
      <c r="N1061" s="506"/>
      <c r="O1061" s="506"/>
      <c r="P1061" s="506"/>
      <c r="Q1061" s="506"/>
      <c r="R1061" s="506"/>
      <c r="S1061" s="506"/>
      <c r="T1061" s="506"/>
      <c r="U1061" s="506"/>
      <c r="V1061" s="506"/>
      <c r="W1061" s="506"/>
      <c r="X1061" s="506"/>
      <c r="Y1061" s="506"/>
    </row>
    <row r="1062" spans="1:25" ht="13.5" customHeight="1" thickBot="1" x14ac:dyDescent="0.3">
      <c r="A1062" s="499"/>
      <c r="B1062" s="499"/>
      <c r="C1062" s="531"/>
      <c r="D1062" s="531"/>
      <c r="E1062" s="507"/>
      <c r="F1062" s="509"/>
      <c r="G1062" s="510"/>
      <c r="H1062" s="506"/>
      <c r="I1062" s="506"/>
      <c r="J1062" s="506"/>
      <c r="K1062" s="506"/>
      <c r="L1062" s="506"/>
      <c r="M1062" s="506"/>
      <c r="N1062" s="506"/>
      <c r="O1062" s="506"/>
      <c r="P1062" s="506"/>
      <c r="Q1062" s="506"/>
      <c r="R1062" s="506"/>
      <c r="S1062" s="506"/>
      <c r="T1062" s="506"/>
      <c r="U1062" s="506"/>
      <c r="V1062" s="506"/>
      <c r="W1062" s="506"/>
      <c r="X1062" s="506"/>
      <c r="Y1062" s="506"/>
    </row>
    <row r="1063" spans="1:25" ht="13.5" customHeight="1" thickBot="1" x14ac:dyDescent="0.3">
      <c r="A1063" s="1427" t="s">
        <v>49</v>
      </c>
      <c r="B1063" s="1416"/>
      <c r="C1063" s="534">
        <f>C1064+C1068+C1066</f>
        <v>235240</v>
      </c>
      <c r="D1063" s="514"/>
      <c r="E1063" s="507"/>
      <c r="F1063" s="509"/>
      <c r="G1063" s="510"/>
      <c r="H1063" s="506"/>
      <c r="I1063" s="506"/>
      <c r="J1063" s="506"/>
      <c r="K1063" s="506"/>
      <c r="L1063" s="506"/>
      <c r="M1063" s="506"/>
      <c r="N1063" s="506"/>
      <c r="O1063" s="506"/>
      <c r="P1063" s="506"/>
      <c r="Q1063" s="506"/>
      <c r="R1063" s="506"/>
      <c r="S1063" s="506"/>
      <c r="T1063" s="506"/>
      <c r="U1063" s="506"/>
      <c r="V1063" s="506"/>
      <c r="W1063" s="506"/>
      <c r="X1063" s="506"/>
      <c r="Y1063" s="506"/>
    </row>
    <row r="1064" spans="1:25" ht="13.5" customHeight="1" x14ac:dyDescent="0.25">
      <c r="A1064" s="499" t="s">
        <v>50</v>
      </c>
      <c r="B1064" s="530" t="s">
        <v>51</v>
      </c>
      <c r="C1064" s="536">
        <f>SUM(C1065)</f>
        <v>80000</v>
      </c>
      <c r="D1064" s="547"/>
      <c r="E1064" s="507"/>
      <c r="F1064" s="509"/>
      <c r="G1064" s="510"/>
      <c r="H1064" s="506"/>
      <c r="I1064" s="506"/>
      <c r="J1064" s="506"/>
      <c r="K1064" s="506"/>
      <c r="L1064" s="506"/>
      <c r="M1064" s="506"/>
      <c r="N1064" s="506"/>
      <c r="O1064" s="506"/>
      <c r="P1064" s="506"/>
      <c r="Q1064" s="506"/>
      <c r="R1064" s="506"/>
      <c r="S1064" s="506"/>
      <c r="T1064" s="506"/>
      <c r="U1064" s="506"/>
      <c r="V1064" s="506"/>
      <c r="W1064" s="506"/>
      <c r="X1064" s="506"/>
      <c r="Y1064" s="506"/>
    </row>
    <row r="1065" spans="1:25" ht="13.5" customHeight="1" x14ac:dyDescent="0.25">
      <c r="A1065" s="506" t="s">
        <v>52</v>
      </c>
      <c r="B1065" s="506" t="s">
        <v>53</v>
      </c>
      <c r="C1065" s="507">
        <v>80000</v>
      </c>
      <c r="D1065" s="514"/>
      <c r="E1065" s="507"/>
      <c r="F1065" s="509"/>
      <c r="G1065" s="510"/>
      <c r="H1065" s="506"/>
      <c r="I1065" s="506"/>
      <c r="J1065" s="506"/>
      <c r="K1065" s="506"/>
      <c r="L1065" s="506"/>
      <c r="M1065" s="506"/>
      <c r="N1065" s="506"/>
      <c r="O1065" s="506"/>
      <c r="P1065" s="506"/>
      <c r="Q1065" s="506"/>
      <c r="R1065" s="506"/>
      <c r="S1065" s="506"/>
      <c r="T1065" s="506"/>
      <c r="U1065" s="506"/>
      <c r="V1065" s="506"/>
      <c r="W1065" s="506"/>
      <c r="X1065" s="506"/>
      <c r="Y1065" s="506"/>
    </row>
    <row r="1066" spans="1:25" ht="13.5" customHeight="1" x14ac:dyDescent="0.25">
      <c r="A1066" s="499" t="s">
        <v>150</v>
      </c>
      <c r="B1066" s="499" t="s">
        <v>230</v>
      </c>
      <c r="C1066" s="531">
        <f>SUM(C1067:C1067)</f>
        <v>80000</v>
      </c>
      <c r="D1066" s="533"/>
      <c r="E1066" s="507"/>
      <c r="F1066" s="509"/>
      <c r="G1066" s="510"/>
      <c r="H1066" s="506"/>
      <c r="I1066" s="506"/>
      <c r="J1066" s="506"/>
      <c r="K1066" s="506"/>
      <c r="L1066" s="506"/>
      <c r="M1066" s="506"/>
      <c r="N1066" s="506"/>
      <c r="O1066" s="506"/>
      <c r="P1066" s="506"/>
      <c r="Q1066" s="506"/>
      <c r="R1066" s="506"/>
      <c r="S1066" s="506"/>
      <c r="T1066" s="506"/>
      <c r="U1066" s="506"/>
      <c r="V1066" s="506"/>
      <c r="W1066" s="506"/>
      <c r="X1066" s="506"/>
      <c r="Y1066" s="506"/>
    </row>
    <row r="1067" spans="1:25" ht="13.5" customHeight="1" x14ac:dyDescent="0.25">
      <c r="A1067" s="506" t="s">
        <v>152</v>
      </c>
      <c r="B1067" s="542" t="s">
        <v>153</v>
      </c>
      <c r="C1067" s="507">
        <v>80000</v>
      </c>
      <c r="D1067" s="506"/>
      <c r="E1067" s="507"/>
      <c r="F1067" s="509"/>
      <c r="G1067" s="510"/>
      <c r="H1067" s="506"/>
      <c r="I1067" s="506"/>
      <c r="J1067" s="506"/>
      <c r="K1067" s="506"/>
      <c r="L1067" s="506"/>
      <c r="M1067" s="506"/>
      <c r="N1067" s="506"/>
      <c r="O1067" s="506"/>
      <c r="P1067" s="506"/>
      <c r="Q1067" s="506"/>
      <c r="R1067" s="506"/>
      <c r="S1067" s="506"/>
      <c r="T1067" s="506"/>
      <c r="U1067" s="506"/>
      <c r="V1067" s="506"/>
      <c r="W1067" s="506"/>
      <c r="X1067" s="506"/>
      <c r="Y1067" s="506"/>
    </row>
    <row r="1068" spans="1:25" ht="13.5" customHeight="1" x14ac:dyDescent="0.25">
      <c r="A1068" s="499" t="s">
        <v>84</v>
      </c>
      <c r="B1068" s="531" t="s">
        <v>85</v>
      </c>
      <c r="C1068" s="531">
        <f>SUM(C1069:C1070)</f>
        <v>75240</v>
      </c>
      <c r="D1068" s="514"/>
      <c r="E1068" s="507"/>
      <c r="F1068" s="509"/>
      <c r="G1068" s="510"/>
      <c r="H1068" s="506"/>
      <c r="I1068" s="506"/>
      <c r="J1068" s="506"/>
      <c r="K1068" s="506"/>
      <c r="L1068" s="506"/>
      <c r="M1068" s="506"/>
      <c r="N1068" s="506"/>
      <c r="O1068" s="506"/>
      <c r="P1068" s="506"/>
      <c r="Q1068" s="506"/>
      <c r="R1068" s="506"/>
      <c r="S1068" s="506"/>
      <c r="T1068" s="506"/>
      <c r="U1068" s="506"/>
      <c r="V1068" s="506"/>
      <c r="W1068" s="506"/>
      <c r="X1068" s="506"/>
      <c r="Y1068" s="506"/>
    </row>
    <row r="1069" spans="1:25" ht="13.5" customHeight="1" x14ac:dyDescent="0.25">
      <c r="A1069" s="506" t="s">
        <v>86</v>
      </c>
      <c r="B1069" s="507" t="s">
        <v>87</v>
      </c>
      <c r="C1069" s="507">
        <v>52440</v>
      </c>
      <c r="D1069" s="540"/>
      <c r="E1069" s="507"/>
      <c r="F1069" s="509"/>
      <c r="G1069" s="510"/>
      <c r="H1069" s="506"/>
      <c r="I1069" s="506"/>
      <c r="J1069" s="506"/>
      <c r="K1069" s="506"/>
      <c r="L1069" s="506"/>
      <c r="M1069" s="506"/>
      <c r="N1069" s="506"/>
      <c r="O1069" s="506"/>
      <c r="P1069" s="506"/>
      <c r="Q1069" s="506"/>
      <c r="R1069" s="506"/>
      <c r="S1069" s="506"/>
      <c r="T1069" s="506"/>
      <c r="U1069" s="506"/>
      <c r="V1069" s="506"/>
      <c r="W1069" s="506"/>
      <c r="X1069" s="506"/>
      <c r="Y1069" s="506"/>
    </row>
    <row r="1070" spans="1:25" ht="13.5" customHeight="1" x14ac:dyDescent="0.25">
      <c r="A1070" s="506" t="s">
        <v>90</v>
      </c>
      <c r="B1070" s="507" t="s">
        <v>85</v>
      </c>
      <c r="C1070" s="507">
        <v>22800</v>
      </c>
      <c r="D1070" s="514"/>
      <c r="E1070" s="507"/>
      <c r="F1070" s="509"/>
      <c r="G1070" s="510"/>
      <c r="H1070" s="506"/>
      <c r="I1070" s="506"/>
      <c r="J1070" s="506"/>
      <c r="K1070" s="506"/>
      <c r="L1070" s="506"/>
      <c r="M1070" s="506"/>
      <c r="N1070" s="506"/>
      <c r="O1070" s="506"/>
      <c r="P1070" s="506"/>
      <c r="Q1070" s="506"/>
      <c r="R1070" s="506"/>
      <c r="S1070" s="506"/>
      <c r="T1070" s="506"/>
      <c r="U1070" s="506"/>
      <c r="V1070" s="506"/>
      <c r="W1070" s="506"/>
      <c r="X1070" s="506"/>
      <c r="Y1070" s="506"/>
    </row>
    <row r="1071" spans="1:25" ht="13.5" customHeight="1" thickBot="1" x14ac:dyDescent="0.3">
      <c r="A1071" s="506"/>
      <c r="B1071" s="507"/>
      <c r="C1071" s="507"/>
      <c r="D1071" s="514"/>
      <c r="E1071" s="507"/>
      <c r="F1071" s="509"/>
      <c r="G1071" s="510"/>
      <c r="H1071" s="506"/>
      <c r="I1071" s="506"/>
      <c r="J1071" s="506"/>
      <c r="K1071" s="506"/>
      <c r="L1071" s="506"/>
      <c r="M1071" s="506"/>
      <c r="N1071" s="506"/>
      <c r="O1071" s="506"/>
      <c r="P1071" s="506"/>
      <c r="Q1071" s="506"/>
      <c r="R1071" s="506"/>
      <c r="S1071" s="506"/>
      <c r="T1071" s="506"/>
      <c r="U1071" s="506"/>
      <c r="V1071" s="506"/>
      <c r="W1071" s="506"/>
      <c r="X1071" s="506"/>
      <c r="Y1071" s="506"/>
    </row>
    <row r="1072" spans="1:25" ht="13.5" customHeight="1" thickBot="1" x14ac:dyDescent="0.3">
      <c r="A1072" s="1428" t="s">
        <v>93</v>
      </c>
      <c r="B1072" s="1416"/>
      <c r="C1072" s="546">
        <f>C1073+C1078+C1075</f>
        <v>620000</v>
      </c>
      <c r="D1072" s="514"/>
      <c r="E1072" s="507"/>
      <c r="F1072" s="509"/>
      <c r="G1072" s="510"/>
      <c r="H1072" s="506"/>
      <c r="I1072" s="506"/>
      <c r="J1072" s="506"/>
      <c r="K1072" s="506"/>
      <c r="L1072" s="506"/>
      <c r="M1072" s="506"/>
      <c r="N1072" s="506"/>
      <c r="O1072" s="506"/>
      <c r="P1072" s="506"/>
      <c r="Q1072" s="506"/>
      <c r="R1072" s="506"/>
      <c r="S1072" s="506"/>
      <c r="T1072" s="506"/>
      <c r="U1072" s="506"/>
      <c r="V1072" s="506"/>
      <c r="W1072" s="506"/>
      <c r="X1072" s="506"/>
      <c r="Y1072" s="506"/>
    </row>
    <row r="1073" spans="1:25" ht="13.5" customHeight="1" x14ac:dyDescent="0.25">
      <c r="A1073" s="499" t="s">
        <v>94</v>
      </c>
      <c r="B1073" s="530" t="s">
        <v>95</v>
      </c>
      <c r="C1073" s="536">
        <f>SUM(C1074)</f>
        <v>120000</v>
      </c>
      <c r="D1073" s="547"/>
      <c r="E1073" s="507"/>
      <c r="F1073" s="509"/>
      <c r="G1073" s="510"/>
      <c r="H1073" s="506"/>
      <c r="I1073" s="506"/>
      <c r="J1073" s="506"/>
      <c r="K1073" s="506"/>
      <c r="L1073" s="506"/>
      <c r="M1073" s="506"/>
      <c r="N1073" s="506"/>
      <c r="O1073" s="506"/>
      <c r="P1073" s="506"/>
      <c r="Q1073" s="506"/>
      <c r="R1073" s="506"/>
      <c r="S1073" s="506"/>
      <c r="T1073" s="506"/>
      <c r="U1073" s="506"/>
      <c r="V1073" s="506"/>
      <c r="W1073" s="506"/>
      <c r="X1073" s="506"/>
      <c r="Y1073" s="506"/>
    </row>
    <row r="1074" spans="1:25" ht="13.5" customHeight="1" x14ac:dyDescent="0.25">
      <c r="A1074" s="506" t="s">
        <v>98</v>
      </c>
      <c r="B1074" s="507" t="s">
        <v>99</v>
      </c>
      <c r="C1074" s="507">
        <v>120000</v>
      </c>
      <c r="D1074" s="514"/>
      <c r="E1074" s="507"/>
      <c r="F1074" s="509"/>
      <c r="G1074" s="510"/>
      <c r="H1074" s="506"/>
      <c r="I1074" s="506"/>
      <c r="J1074" s="506"/>
      <c r="K1074" s="506"/>
      <c r="L1074" s="506"/>
      <c r="M1074" s="506"/>
      <c r="N1074" s="506"/>
      <c r="O1074" s="506"/>
      <c r="P1074" s="506"/>
      <c r="Q1074" s="506"/>
      <c r="R1074" s="506"/>
      <c r="S1074" s="506"/>
      <c r="T1074" s="506"/>
      <c r="U1074" s="506"/>
      <c r="V1074" s="506"/>
      <c r="W1074" s="506"/>
      <c r="X1074" s="506"/>
      <c r="Y1074" s="506"/>
    </row>
    <row r="1075" spans="1:25" ht="13.5" customHeight="1" x14ac:dyDescent="0.25">
      <c r="A1075" s="499" t="s">
        <v>106</v>
      </c>
      <c r="B1075" s="531" t="s">
        <v>107</v>
      </c>
      <c r="C1075" s="531">
        <f>SUM(C1076:C1077)</f>
        <v>280000</v>
      </c>
      <c r="D1075" s="540"/>
      <c r="E1075" s="507"/>
      <c r="F1075" s="509"/>
      <c r="G1075" s="510"/>
      <c r="H1075" s="506"/>
      <c r="I1075" s="506"/>
      <c r="J1075" s="506"/>
      <c r="K1075" s="506"/>
      <c r="L1075" s="506"/>
      <c r="M1075" s="506"/>
      <c r="N1075" s="506"/>
      <c r="O1075" s="506"/>
      <c r="P1075" s="506"/>
      <c r="Q1075" s="506"/>
      <c r="R1075" s="506"/>
      <c r="S1075" s="506"/>
      <c r="T1075" s="506"/>
      <c r="U1075" s="506"/>
      <c r="V1075" s="506"/>
      <c r="W1075" s="506"/>
      <c r="X1075" s="506"/>
      <c r="Y1075" s="506"/>
    </row>
    <row r="1076" spans="1:25" ht="13.5" customHeight="1" x14ac:dyDescent="0.25">
      <c r="A1076" s="506" t="s">
        <v>108</v>
      </c>
      <c r="B1076" s="542" t="s">
        <v>109</v>
      </c>
      <c r="C1076" s="507">
        <v>40000</v>
      </c>
      <c r="D1076" s="540"/>
      <c r="E1076" s="507"/>
      <c r="F1076" s="509"/>
      <c r="G1076" s="510"/>
      <c r="H1076" s="506"/>
      <c r="I1076" s="506"/>
      <c r="J1076" s="506"/>
      <c r="K1076" s="506"/>
      <c r="L1076" s="506"/>
      <c r="M1076" s="506"/>
      <c r="N1076" s="506"/>
      <c r="O1076" s="506"/>
      <c r="P1076" s="506"/>
      <c r="Q1076" s="506"/>
      <c r="R1076" s="506"/>
      <c r="S1076" s="506"/>
      <c r="T1076" s="506"/>
      <c r="U1076" s="506"/>
      <c r="V1076" s="506"/>
      <c r="W1076" s="506"/>
      <c r="X1076" s="506"/>
      <c r="Y1076" s="506"/>
    </row>
    <row r="1077" spans="1:25" ht="13.5" customHeight="1" x14ac:dyDescent="0.25">
      <c r="A1077" s="506" t="s">
        <v>238</v>
      </c>
      <c r="B1077" s="507" t="s">
        <v>111</v>
      </c>
      <c r="C1077" s="507">
        <v>240000</v>
      </c>
      <c r="D1077" s="506"/>
      <c r="E1077" s="507"/>
      <c r="F1077" s="509"/>
      <c r="G1077" s="510"/>
      <c r="H1077" s="506"/>
      <c r="I1077" s="506"/>
      <c r="J1077" s="506"/>
      <c r="K1077" s="506"/>
      <c r="L1077" s="506"/>
      <c r="M1077" s="506"/>
      <c r="N1077" s="506"/>
      <c r="O1077" s="506"/>
      <c r="P1077" s="506"/>
      <c r="Q1077" s="506"/>
      <c r="R1077" s="506"/>
      <c r="S1077" s="506"/>
      <c r="T1077" s="506"/>
      <c r="U1077" s="506"/>
      <c r="V1077" s="506"/>
      <c r="W1077" s="506"/>
      <c r="X1077" s="506"/>
      <c r="Y1077" s="506"/>
    </row>
    <row r="1078" spans="1:25" ht="13.5" customHeight="1" x14ac:dyDescent="0.25">
      <c r="A1078" s="499" t="s">
        <v>119</v>
      </c>
      <c r="B1078" s="531" t="s">
        <v>122</v>
      </c>
      <c r="C1078" s="531">
        <f>SUM(C1079:C1081)</f>
        <v>220000</v>
      </c>
      <c r="D1078" s="514"/>
      <c r="E1078" s="507"/>
      <c r="F1078" s="509"/>
      <c r="G1078" s="510"/>
      <c r="H1078" s="506"/>
      <c r="I1078" s="506"/>
      <c r="J1078" s="506"/>
      <c r="K1078" s="506"/>
      <c r="L1078" s="506"/>
      <c r="M1078" s="506"/>
      <c r="N1078" s="506"/>
      <c r="O1078" s="506"/>
      <c r="P1078" s="506"/>
      <c r="Q1078" s="506"/>
      <c r="R1078" s="506"/>
      <c r="S1078" s="506"/>
      <c r="T1078" s="506"/>
      <c r="U1078" s="506"/>
      <c r="V1078" s="506"/>
      <c r="W1078" s="506"/>
      <c r="X1078" s="506"/>
      <c r="Y1078" s="506"/>
    </row>
    <row r="1079" spans="1:25" ht="13.5" customHeight="1" x14ac:dyDescent="0.25">
      <c r="A1079" s="506" t="s">
        <v>521</v>
      </c>
      <c r="B1079" s="507" t="s">
        <v>122</v>
      </c>
      <c r="C1079" s="507">
        <v>60000</v>
      </c>
      <c r="D1079" s="510"/>
      <c r="E1079" s="507"/>
      <c r="F1079" s="509"/>
      <c r="G1079" s="510"/>
      <c r="H1079" s="506"/>
      <c r="I1079" s="506"/>
      <c r="J1079" s="506"/>
      <c r="K1079" s="506"/>
      <c r="L1079" s="506"/>
      <c r="M1079" s="506"/>
      <c r="N1079" s="506"/>
      <c r="O1079" s="506"/>
      <c r="P1079" s="506"/>
      <c r="Q1079" s="506"/>
      <c r="R1079" s="506"/>
      <c r="S1079" s="506"/>
      <c r="T1079" s="506"/>
      <c r="U1079" s="506"/>
      <c r="V1079" s="506"/>
      <c r="W1079" s="506"/>
      <c r="X1079" s="506"/>
      <c r="Y1079" s="506"/>
    </row>
    <row r="1080" spans="1:25" ht="13.5" customHeight="1" x14ac:dyDescent="0.25">
      <c r="A1080" s="506" t="s">
        <v>123</v>
      </c>
      <c r="B1080" s="507" t="s">
        <v>124</v>
      </c>
      <c r="C1080" s="507">
        <v>40000</v>
      </c>
      <c r="D1080" s="540"/>
      <c r="E1080" s="507"/>
      <c r="F1080" s="509"/>
      <c r="G1080" s="510"/>
      <c r="H1080" s="506"/>
      <c r="I1080" s="506"/>
      <c r="J1080" s="506"/>
      <c r="K1080" s="506"/>
      <c r="L1080" s="506"/>
      <c r="M1080" s="506"/>
      <c r="N1080" s="506"/>
      <c r="O1080" s="506"/>
      <c r="P1080" s="506"/>
      <c r="Q1080" s="506"/>
      <c r="R1080" s="506"/>
      <c r="S1080" s="506"/>
      <c r="T1080" s="506"/>
      <c r="U1080" s="506"/>
      <c r="V1080" s="506"/>
      <c r="W1080" s="506"/>
      <c r="X1080" s="506"/>
      <c r="Y1080" s="506"/>
    </row>
    <row r="1081" spans="1:25" ht="13.5" customHeight="1" x14ac:dyDescent="0.25">
      <c r="A1081" s="506" t="s">
        <v>127</v>
      </c>
      <c r="B1081" s="507" t="s">
        <v>120</v>
      </c>
      <c r="C1081" s="507">
        <v>120000</v>
      </c>
      <c r="D1081" s="619"/>
      <c r="E1081" s="507"/>
      <c r="F1081" s="509"/>
      <c r="G1081" s="510"/>
      <c r="H1081" s="506"/>
      <c r="I1081" s="506"/>
      <c r="J1081" s="506"/>
      <c r="K1081" s="506"/>
      <c r="L1081" s="506"/>
      <c r="M1081" s="506"/>
      <c r="N1081" s="506"/>
      <c r="O1081" s="506"/>
      <c r="P1081" s="506"/>
      <c r="Q1081" s="506"/>
      <c r="R1081" s="506"/>
      <c r="S1081" s="506"/>
      <c r="T1081" s="506"/>
      <c r="U1081" s="506"/>
      <c r="V1081" s="506"/>
      <c r="W1081" s="506"/>
      <c r="X1081" s="506"/>
      <c r="Y1081" s="506"/>
    </row>
    <row r="1082" spans="1:25" ht="13.5" customHeight="1" thickBot="1" x14ac:dyDescent="0.3">
      <c r="A1082" s="506"/>
      <c r="B1082" s="506"/>
      <c r="C1082" s="507"/>
      <c r="D1082" s="508"/>
      <c r="E1082" s="507"/>
      <c r="F1082" s="509"/>
      <c r="G1082" s="510"/>
      <c r="H1082" s="506"/>
      <c r="I1082" s="506"/>
      <c r="J1082" s="506"/>
      <c r="K1082" s="506"/>
      <c r="L1082" s="506"/>
      <c r="M1082" s="506"/>
      <c r="N1082" s="506"/>
      <c r="O1082" s="506"/>
      <c r="P1082" s="506"/>
      <c r="Q1082" s="506"/>
      <c r="R1082" s="506"/>
      <c r="S1082" s="506"/>
      <c r="T1082" s="506"/>
      <c r="U1082" s="506"/>
      <c r="V1082" s="506"/>
      <c r="W1082" s="506"/>
      <c r="X1082" s="506"/>
      <c r="Y1082" s="506"/>
    </row>
    <row r="1083" spans="1:25" ht="13.5" customHeight="1" x14ac:dyDescent="0.25">
      <c r="A1083" s="1440" t="s">
        <v>549</v>
      </c>
      <c r="B1083" s="1429"/>
      <c r="C1083" s="1421"/>
      <c r="D1083" s="1441" t="s">
        <v>509</v>
      </c>
      <c r="E1083" s="660">
        <v>1510</v>
      </c>
      <c r="F1083" s="509"/>
      <c r="G1083" s="510"/>
      <c r="H1083" s="506"/>
      <c r="I1083" s="506"/>
      <c r="J1083" s="506"/>
      <c r="K1083" s="506"/>
      <c r="L1083" s="506"/>
      <c r="M1083" s="506"/>
      <c r="N1083" s="506"/>
      <c r="O1083" s="506"/>
      <c r="P1083" s="506"/>
      <c r="Q1083" s="506"/>
      <c r="R1083" s="506"/>
      <c r="S1083" s="506"/>
      <c r="T1083" s="506"/>
      <c r="U1083" s="506"/>
      <c r="V1083" s="506"/>
      <c r="W1083" s="506"/>
      <c r="X1083" s="506"/>
      <c r="Y1083" s="506"/>
    </row>
    <row r="1084" spans="1:25" ht="13.5" customHeight="1" thickBot="1" x14ac:dyDescent="0.3">
      <c r="A1084" s="1422"/>
      <c r="B1084" s="1434"/>
      <c r="C1084" s="1423"/>
      <c r="D1084" s="1422"/>
      <c r="E1084" s="607"/>
      <c r="F1084" s="509"/>
      <c r="G1084" s="510"/>
      <c r="H1084" s="506"/>
      <c r="I1084" s="506"/>
      <c r="J1084" s="506"/>
      <c r="K1084" s="506"/>
      <c r="L1084" s="506"/>
      <c r="M1084" s="506"/>
      <c r="N1084" s="506"/>
      <c r="O1084" s="506"/>
      <c r="P1084" s="506"/>
      <c r="Q1084" s="506"/>
      <c r="R1084" s="506"/>
      <c r="S1084" s="506"/>
      <c r="T1084" s="506"/>
      <c r="U1084" s="506"/>
      <c r="V1084" s="506"/>
      <c r="W1084" s="506"/>
      <c r="X1084" s="506"/>
      <c r="Y1084" s="506"/>
    </row>
    <row r="1085" spans="1:25" ht="13.5" customHeight="1" x14ac:dyDescent="0.25">
      <c r="A1085" s="1438" t="s">
        <v>1038</v>
      </c>
      <c r="B1085" s="1442"/>
      <c r="C1085" s="1442"/>
      <c r="D1085" s="1442"/>
      <c r="E1085" s="1408"/>
      <c r="F1085" s="509"/>
      <c r="G1085" s="510"/>
      <c r="H1085" s="506"/>
      <c r="I1085" s="506"/>
      <c r="J1085" s="506"/>
      <c r="K1085" s="506"/>
      <c r="L1085" s="506"/>
      <c r="M1085" s="506"/>
      <c r="N1085" s="506"/>
      <c r="O1085" s="506"/>
      <c r="P1085" s="506"/>
      <c r="Q1085" s="506"/>
      <c r="R1085" s="506"/>
      <c r="S1085" s="506"/>
      <c r="T1085" s="506"/>
      <c r="U1085" s="506"/>
      <c r="V1085" s="506"/>
      <c r="W1085" s="506"/>
      <c r="X1085" s="506"/>
      <c r="Y1085" s="506"/>
    </row>
    <row r="1086" spans="1:25" s="1124" customFormat="1" ht="13.5" customHeight="1" x14ac:dyDescent="0.25">
      <c r="A1086" s="1443"/>
      <c r="B1086" s="1410"/>
      <c r="C1086" s="1410"/>
      <c r="D1086" s="1410"/>
      <c r="E1086" s="1411"/>
      <c r="F1086" s="509"/>
      <c r="G1086" s="510"/>
      <c r="H1086" s="506"/>
      <c r="I1086" s="506"/>
      <c r="J1086" s="506"/>
      <c r="K1086" s="506"/>
      <c r="L1086" s="506"/>
      <c r="M1086" s="506"/>
      <c r="N1086" s="506"/>
      <c r="O1086" s="506"/>
      <c r="P1086" s="506"/>
      <c r="Q1086" s="506"/>
      <c r="R1086" s="506"/>
      <c r="S1086" s="506"/>
      <c r="T1086" s="506"/>
      <c r="U1086" s="506"/>
      <c r="V1086" s="506"/>
      <c r="W1086" s="506"/>
      <c r="X1086" s="506"/>
      <c r="Y1086" s="506"/>
    </row>
    <row r="1087" spans="1:25" s="1124" customFormat="1" ht="13.5" customHeight="1" x14ac:dyDescent="0.25">
      <c r="A1087" s="1443"/>
      <c r="B1087" s="1410"/>
      <c r="C1087" s="1410"/>
      <c r="D1087" s="1410"/>
      <c r="E1087" s="1411"/>
      <c r="F1087" s="509"/>
      <c r="G1087" s="510"/>
      <c r="H1087" s="506"/>
      <c r="I1087" s="506"/>
      <c r="J1087" s="506"/>
      <c r="K1087" s="506"/>
      <c r="L1087" s="506"/>
      <c r="M1087" s="506"/>
      <c r="N1087" s="506"/>
      <c r="O1087" s="506"/>
      <c r="P1087" s="506"/>
      <c r="Q1087" s="506"/>
      <c r="R1087" s="506"/>
      <c r="S1087" s="506"/>
      <c r="T1087" s="506"/>
      <c r="U1087" s="506"/>
      <c r="V1087" s="506"/>
      <c r="W1087" s="506"/>
      <c r="X1087" s="506"/>
      <c r="Y1087" s="506"/>
    </row>
    <row r="1088" spans="1:25" s="1124" customFormat="1" ht="13.5" customHeight="1" x14ac:dyDescent="0.25">
      <c r="A1088" s="1443"/>
      <c r="B1088" s="1410"/>
      <c r="C1088" s="1410"/>
      <c r="D1088" s="1410"/>
      <c r="E1088" s="1411"/>
      <c r="F1088" s="509"/>
      <c r="G1088" s="510"/>
      <c r="H1088" s="506"/>
      <c r="I1088" s="506"/>
      <c r="J1088" s="506"/>
      <c r="K1088" s="506"/>
      <c r="L1088" s="506"/>
      <c r="M1088" s="506"/>
      <c r="N1088" s="506"/>
      <c r="O1088" s="506"/>
      <c r="P1088" s="506"/>
      <c r="Q1088" s="506"/>
      <c r="R1088" s="506"/>
      <c r="S1088" s="506"/>
      <c r="T1088" s="506"/>
      <c r="U1088" s="506"/>
      <c r="V1088" s="506"/>
      <c r="W1088" s="506"/>
      <c r="X1088" s="506"/>
      <c r="Y1088" s="506"/>
    </row>
    <row r="1089" spans="1:25" s="1124" customFormat="1" ht="13.5" customHeight="1" x14ac:dyDescent="0.25">
      <c r="A1089" s="1443"/>
      <c r="B1089" s="1410"/>
      <c r="C1089" s="1410"/>
      <c r="D1089" s="1410"/>
      <c r="E1089" s="1411"/>
      <c r="F1089" s="509"/>
      <c r="G1089" s="510"/>
      <c r="H1089" s="506"/>
      <c r="I1089" s="506"/>
      <c r="J1089" s="506"/>
      <c r="K1089" s="506"/>
      <c r="L1089" s="506"/>
      <c r="M1089" s="506"/>
      <c r="N1089" s="506"/>
      <c r="O1089" s="506"/>
      <c r="P1089" s="506"/>
      <c r="Q1089" s="506"/>
      <c r="R1089" s="506"/>
      <c r="S1089" s="506"/>
      <c r="T1089" s="506"/>
      <c r="U1089" s="506"/>
      <c r="V1089" s="506"/>
      <c r="W1089" s="506"/>
      <c r="X1089" s="506"/>
      <c r="Y1089" s="506"/>
    </row>
    <row r="1090" spans="1:25" s="1124" customFormat="1" ht="13.5" customHeight="1" x14ac:dyDescent="0.25">
      <c r="A1090" s="1443"/>
      <c r="B1090" s="1410"/>
      <c r="C1090" s="1410"/>
      <c r="D1090" s="1410"/>
      <c r="E1090" s="1411"/>
      <c r="F1090" s="509"/>
      <c r="G1090" s="510"/>
      <c r="H1090" s="506"/>
      <c r="I1090" s="506"/>
      <c r="J1090" s="506"/>
      <c r="K1090" s="506"/>
      <c r="L1090" s="506"/>
      <c r="M1090" s="506"/>
      <c r="N1090" s="506"/>
      <c r="O1090" s="506"/>
      <c r="P1090" s="506"/>
      <c r="Q1090" s="506"/>
      <c r="R1090" s="506"/>
      <c r="S1090" s="506"/>
      <c r="T1090" s="506"/>
      <c r="U1090" s="506"/>
      <c r="V1090" s="506"/>
      <c r="W1090" s="506"/>
      <c r="X1090" s="506"/>
      <c r="Y1090" s="506"/>
    </row>
    <row r="1091" spans="1:25" s="1124" customFormat="1" ht="13.5" customHeight="1" x14ac:dyDescent="0.25">
      <c r="A1091" s="1443"/>
      <c r="B1091" s="1410"/>
      <c r="C1091" s="1410"/>
      <c r="D1091" s="1410"/>
      <c r="E1091" s="1411"/>
      <c r="F1091" s="509"/>
      <c r="G1091" s="510"/>
      <c r="H1091" s="506"/>
      <c r="I1091" s="506"/>
      <c r="J1091" s="506"/>
      <c r="K1091" s="506"/>
      <c r="L1091" s="506"/>
      <c r="M1091" s="506"/>
      <c r="N1091" s="506"/>
      <c r="O1091" s="506"/>
      <c r="P1091" s="506"/>
      <c r="Q1091" s="506"/>
      <c r="R1091" s="506"/>
      <c r="S1091" s="506"/>
      <c r="T1091" s="506"/>
      <c r="U1091" s="506"/>
      <c r="V1091" s="506"/>
      <c r="W1091" s="506"/>
      <c r="X1091" s="506"/>
      <c r="Y1091" s="506"/>
    </row>
    <row r="1092" spans="1:25" s="1124" customFormat="1" ht="13.5" customHeight="1" x14ac:dyDescent="0.25">
      <c r="A1092" s="1443"/>
      <c r="B1092" s="1410"/>
      <c r="C1092" s="1410"/>
      <c r="D1092" s="1410"/>
      <c r="E1092" s="1411"/>
      <c r="F1092" s="509"/>
      <c r="G1092" s="510"/>
      <c r="H1092" s="506"/>
      <c r="I1092" s="506"/>
      <c r="J1092" s="506"/>
      <c r="K1092" s="506"/>
      <c r="L1092" s="506"/>
      <c r="M1092" s="506"/>
      <c r="N1092" s="506"/>
      <c r="O1092" s="506"/>
      <c r="P1092" s="506"/>
      <c r="Q1092" s="506"/>
      <c r="R1092" s="506"/>
      <c r="S1092" s="506"/>
      <c r="T1092" s="506"/>
      <c r="U1092" s="506"/>
      <c r="V1092" s="506"/>
      <c r="W1092" s="506"/>
      <c r="X1092" s="506"/>
      <c r="Y1092" s="506"/>
    </row>
    <row r="1093" spans="1:25" ht="13.5" customHeight="1" x14ac:dyDescent="0.25">
      <c r="A1093" s="1409"/>
      <c r="B1093" s="1410"/>
      <c r="C1093" s="1410"/>
      <c r="D1093" s="1410"/>
      <c r="E1093" s="1411"/>
      <c r="F1093" s="509"/>
      <c r="G1093" s="510"/>
      <c r="H1093" s="506"/>
      <c r="I1093" s="506"/>
      <c r="J1093" s="506"/>
      <c r="K1093" s="506"/>
      <c r="L1093" s="506"/>
      <c r="M1093" s="506"/>
      <c r="N1093" s="506"/>
      <c r="O1093" s="506"/>
      <c r="P1093" s="506"/>
      <c r="Q1093" s="506"/>
      <c r="R1093" s="506"/>
      <c r="S1093" s="506"/>
      <c r="T1093" s="506"/>
      <c r="U1093" s="506"/>
      <c r="V1093" s="506"/>
      <c r="W1093" s="506"/>
      <c r="X1093" s="506"/>
      <c r="Y1093" s="506"/>
    </row>
    <row r="1094" spans="1:25" s="1124" customFormat="1" ht="13.5" customHeight="1" x14ac:dyDescent="0.25">
      <c r="A1094" s="1409"/>
      <c r="B1094" s="1410"/>
      <c r="C1094" s="1410"/>
      <c r="D1094" s="1410"/>
      <c r="E1094" s="1411"/>
      <c r="F1094" s="509"/>
      <c r="G1094" s="510"/>
      <c r="H1094" s="506"/>
      <c r="I1094" s="506"/>
      <c r="J1094" s="506"/>
      <c r="K1094" s="506"/>
      <c r="L1094" s="506"/>
      <c r="M1094" s="506"/>
      <c r="N1094" s="506"/>
      <c r="O1094" s="506"/>
      <c r="P1094" s="506"/>
      <c r="Q1094" s="506"/>
      <c r="R1094" s="506"/>
      <c r="S1094" s="506"/>
      <c r="T1094" s="506"/>
      <c r="U1094" s="506"/>
      <c r="V1094" s="506"/>
      <c r="W1094" s="506"/>
      <c r="X1094" s="506"/>
      <c r="Y1094" s="506"/>
    </row>
    <row r="1095" spans="1:25" s="1124" customFormat="1" ht="13.5" customHeight="1" x14ac:dyDescent="0.25">
      <c r="A1095" s="1409"/>
      <c r="B1095" s="1410"/>
      <c r="C1095" s="1410"/>
      <c r="D1095" s="1410"/>
      <c r="E1095" s="1411"/>
      <c r="F1095" s="509"/>
      <c r="G1095" s="510"/>
      <c r="H1095" s="506"/>
      <c r="I1095" s="506"/>
      <c r="J1095" s="506"/>
      <c r="K1095" s="506"/>
      <c r="L1095" s="506"/>
      <c r="M1095" s="506"/>
      <c r="N1095" s="506"/>
      <c r="O1095" s="506"/>
      <c r="P1095" s="506"/>
      <c r="Q1095" s="506"/>
      <c r="R1095" s="506"/>
      <c r="S1095" s="506"/>
      <c r="T1095" s="506"/>
      <c r="U1095" s="506"/>
      <c r="V1095" s="506"/>
      <c r="W1095" s="506"/>
      <c r="X1095" s="506"/>
      <c r="Y1095" s="506"/>
    </row>
    <row r="1096" spans="1:25" s="1124" customFormat="1" ht="13.5" customHeight="1" x14ac:dyDescent="0.25">
      <c r="A1096" s="1409"/>
      <c r="B1096" s="1410"/>
      <c r="C1096" s="1410"/>
      <c r="D1096" s="1410"/>
      <c r="E1096" s="1411"/>
      <c r="F1096" s="509"/>
      <c r="G1096" s="510"/>
      <c r="H1096" s="506"/>
      <c r="I1096" s="506"/>
      <c r="J1096" s="506"/>
      <c r="K1096" s="506"/>
      <c r="L1096" s="506"/>
      <c r="M1096" s="506"/>
      <c r="N1096" s="506"/>
      <c r="O1096" s="506"/>
      <c r="P1096" s="506"/>
      <c r="Q1096" s="506"/>
      <c r="R1096" s="506"/>
      <c r="S1096" s="506"/>
      <c r="T1096" s="506"/>
      <c r="U1096" s="506"/>
      <c r="V1096" s="506"/>
      <c r="W1096" s="506"/>
      <c r="X1096" s="506"/>
      <c r="Y1096" s="506"/>
    </row>
    <row r="1097" spans="1:25" ht="13.5" customHeight="1" x14ac:dyDescent="0.25">
      <c r="A1097" s="1409"/>
      <c r="B1097" s="1410"/>
      <c r="C1097" s="1410"/>
      <c r="D1097" s="1410"/>
      <c r="E1097" s="1411"/>
      <c r="F1097" s="509"/>
      <c r="G1097" s="510"/>
      <c r="H1097" s="506"/>
      <c r="I1097" s="506"/>
      <c r="J1097" s="506"/>
      <c r="K1097" s="506"/>
      <c r="L1097" s="506"/>
      <c r="M1097" s="506"/>
      <c r="N1097" s="506"/>
      <c r="O1097" s="506"/>
      <c r="P1097" s="506"/>
      <c r="Q1097" s="506"/>
      <c r="R1097" s="506"/>
      <c r="S1097" s="506"/>
      <c r="T1097" s="506"/>
      <c r="U1097" s="506"/>
      <c r="V1097" s="506"/>
      <c r="W1097" s="506"/>
      <c r="X1097" s="506"/>
      <c r="Y1097" s="506"/>
    </row>
    <row r="1098" spans="1:25" ht="13.5" customHeight="1" x14ac:dyDescent="0.25">
      <c r="A1098" s="1409"/>
      <c r="B1098" s="1410"/>
      <c r="C1098" s="1410"/>
      <c r="D1098" s="1410"/>
      <c r="E1098" s="1411"/>
      <c r="F1098" s="509"/>
      <c r="G1098" s="510"/>
      <c r="H1098" s="506"/>
      <c r="I1098" s="506"/>
      <c r="J1098" s="506"/>
      <c r="K1098" s="506"/>
      <c r="L1098" s="506"/>
      <c r="M1098" s="506"/>
      <c r="N1098" s="506"/>
      <c r="O1098" s="506"/>
      <c r="P1098" s="506"/>
      <c r="Q1098" s="506"/>
      <c r="R1098" s="506"/>
      <c r="S1098" s="506"/>
      <c r="T1098" s="506"/>
      <c r="U1098" s="506"/>
      <c r="V1098" s="506"/>
      <c r="W1098" s="506"/>
      <c r="X1098" s="506"/>
      <c r="Y1098" s="506"/>
    </row>
    <row r="1099" spans="1:25" ht="18" customHeight="1" thickBot="1" x14ac:dyDescent="0.3">
      <c r="A1099" s="1412"/>
      <c r="B1099" s="1413"/>
      <c r="C1099" s="1413"/>
      <c r="D1099" s="1413"/>
      <c r="E1099" s="1414"/>
      <c r="F1099" s="509"/>
      <c r="G1099" s="510"/>
      <c r="H1099" s="506"/>
      <c r="I1099" s="506"/>
      <c r="J1099" s="506"/>
      <c r="K1099" s="506"/>
      <c r="L1099" s="506"/>
      <c r="M1099" s="506"/>
      <c r="N1099" s="506"/>
      <c r="O1099" s="506"/>
      <c r="P1099" s="506"/>
      <c r="Q1099" s="506"/>
      <c r="R1099" s="506"/>
      <c r="S1099" s="506"/>
      <c r="T1099" s="506"/>
      <c r="U1099" s="506"/>
      <c r="V1099" s="506"/>
      <c r="W1099" s="506"/>
      <c r="X1099" s="506"/>
      <c r="Y1099" s="506"/>
    </row>
    <row r="1100" spans="1:25" ht="13.5" customHeight="1" x14ac:dyDescent="0.25">
      <c r="A1100" s="522" t="s">
        <v>487</v>
      </c>
      <c r="B1100" s="506"/>
      <c r="C1100" s="507"/>
      <c r="D1100" s="508"/>
      <c r="E1100" s="507"/>
      <c r="F1100" s="509"/>
      <c r="G1100" s="510"/>
      <c r="H1100" s="506"/>
      <c r="I1100" s="506"/>
      <c r="J1100" s="506"/>
      <c r="K1100" s="506"/>
      <c r="L1100" s="506"/>
      <c r="M1100" s="506"/>
      <c r="N1100" s="506"/>
      <c r="O1100" s="506"/>
      <c r="P1100" s="506"/>
      <c r="Q1100" s="506"/>
      <c r="R1100" s="506"/>
      <c r="S1100" s="506"/>
      <c r="T1100" s="506"/>
      <c r="U1100" s="506"/>
      <c r="V1100" s="506"/>
      <c r="W1100" s="506"/>
      <c r="X1100" s="506"/>
      <c r="Y1100" s="506"/>
    </row>
    <row r="1101" spans="1:25" ht="13.5" customHeight="1" x14ac:dyDescent="0.25">
      <c r="A1101" s="522" t="s">
        <v>511</v>
      </c>
      <c r="B1101" s="506"/>
      <c r="C1101" s="507"/>
      <c r="D1101" s="508"/>
      <c r="E1101" s="507"/>
      <c r="F1101" s="509"/>
      <c r="G1101" s="510"/>
      <c r="H1101" s="506"/>
      <c r="I1101" s="506"/>
      <c r="J1101" s="506"/>
      <c r="K1101" s="506"/>
      <c r="L1101" s="506"/>
      <c r="M1101" s="506"/>
      <c r="N1101" s="506"/>
      <c r="O1101" s="506"/>
      <c r="P1101" s="506"/>
      <c r="Q1101" s="506"/>
      <c r="R1101" s="506"/>
      <c r="S1101" s="506"/>
      <c r="T1101" s="506"/>
      <c r="U1101" s="506"/>
      <c r="V1101" s="506"/>
      <c r="W1101" s="506"/>
      <c r="X1101" s="506"/>
      <c r="Y1101" s="506"/>
    </row>
    <row r="1102" spans="1:25" ht="13.5" customHeight="1" x14ac:dyDescent="0.25">
      <c r="A1102" s="522" t="s">
        <v>550</v>
      </c>
      <c r="B1102" s="522"/>
      <c r="C1102" s="507"/>
      <c r="D1102" s="508"/>
      <c r="E1102" s="507"/>
      <c r="F1102" s="509"/>
      <c r="G1102" s="510"/>
      <c r="H1102" s="506"/>
      <c r="I1102" s="506"/>
      <c r="J1102" s="506"/>
      <c r="K1102" s="506"/>
      <c r="L1102" s="506"/>
      <c r="M1102" s="506"/>
      <c r="N1102" s="506"/>
      <c r="O1102" s="506"/>
      <c r="P1102" s="506"/>
      <c r="Q1102" s="506"/>
      <c r="R1102" s="506"/>
      <c r="S1102" s="506"/>
      <c r="T1102" s="506"/>
      <c r="U1102" s="506"/>
      <c r="V1102" s="506"/>
      <c r="W1102" s="506"/>
      <c r="X1102" s="506"/>
      <c r="Y1102" s="506"/>
    </row>
    <row r="1103" spans="1:25" ht="13.5" customHeight="1" thickBot="1" x14ac:dyDescent="0.3">
      <c r="A1103" s="522" t="s">
        <v>311</v>
      </c>
      <c r="B1103" s="506"/>
      <c r="C1103" s="507"/>
      <c r="D1103" s="508"/>
      <c r="E1103" s="507"/>
      <c r="F1103" s="509"/>
      <c r="G1103" s="510"/>
      <c r="H1103" s="506"/>
      <c r="I1103" s="506"/>
      <c r="J1103" s="506"/>
      <c r="K1103" s="506"/>
      <c r="L1103" s="506"/>
      <c r="M1103" s="506"/>
      <c r="N1103" s="506"/>
      <c r="O1103" s="506"/>
      <c r="P1103" s="506"/>
      <c r="Q1103" s="506"/>
      <c r="R1103" s="506"/>
      <c r="S1103" s="506"/>
      <c r="T1103" s="506"/>
      <c r="U1103" s="506"/>
      <c r="V1103" s="506"/>
      <c r="W1103" s="506"/>
      <c r="X1103" s="506"/>
      <c r="Y1103" s="506"/>
    </row>
    <row r="1104" spans="1:25" ht="13.5" customHeight="1" thickBot="1" x14ac:dyDescent="0.3">
      <c r="A1104" s="580" t="s">
        <v>312</v>
      </c>
      <c r="B1104" s="580"/>
      <c r="C1104" s="582"/>
      <c r="D1104" s="662"/>
      <c r="E1104" s="583">
        <f>C1106+C1127+C1142+D1168+D1219+D1271</f>
        <v>11021000</v>
      </c>
      <c r="F1104" s="509"/>
      <c r="G1104" s="510"/>
      <c r="H1104" s="506"/>
      <c r="I1104" s="506"/>
      <c r="J1104" s="506"/>
      <c r="K1104" s="506"/>
      <c r="L1104" s="506"/>
      <c r="M1104" s="506"/>
      <c r="N1104" s="506"/>
      <c r="O1104" s="506"/>
      <c r="P1104" s="506"/>
      <c r="Q1104" s="506"/>
      <c r="R1104" s="506"/>
      <c r="S1104" s="506"/>
      <c r="T1104" s="506"/>
      <c r="U1104" s="506"/>
      <c r="V1104" s="506"/>
      <c r="W1104" s="506"/>
      <c r="X1104" s="506"/>
      <c r="Y1104" s="506"/>
    </row>
    <row r="1105" spans="1:25" ht="13.5" customHeight="1" thickBot="1" x14ac:dyDescent="0.3">
      <c r="A1105" s="506"/>
      <c r="B1105" s="506"/>
      <c r="C1105" s="507"/>
      <c r="D1105" s="501"/>
      <c r="E1105" s="499"/>
      <c r="F1105" s="509"/>
      <c r="G1105" s="510"/>
      <c r="H1105" s="506"/>
      <c r="I1105" s="506"/>
      <c r="J1105" s="506"/>
      <c r="K1105" s="506"/>
      <c r="L1105" s="506"/>
      <c r="M1105" s="506"/>
      <c r="N1105" s="506"/>
      <c r="O1105" s="506"/>
      <c r="P1105" s="506"/>
      <c r="Q1105" s="506"/>
      <c r="R1105" s="506"/>
      <c r="S1105" s="506"/>
      <c r="T1105" s="506"/>
      <c r="U1105" s="506"/>
      <c r="V1105" s="506"/>
      <c r="W1105" s="506"/>
      <c r="X1105" s="506"/>
      <c r="Y1105" s="506"/>
    </row>
    <row r="1106" spans="1:25" ht="13.5" customHeight="1" thickBot="1" x14ac:dyDescent="0.3">
      <c r="A1106" s="1427" t="s">
        <v>49</v>
      </c>
      <c r="B1106" s="1416"/>
      <c r="C1106" s="534">
        <f>C1107+C1109+C1111+C1113+C1121+C1116</f>
        <v>860000</v>
      </c>
      <c r="D1106" s="514"/>
      <c r="E1106" s="507"/>
      <c r="F1106" s="509"/>
      <c r="G1106" s="510"/>
      <c r="H1106" s="506"/>
      <c r="I1106" s="506"/>
      <c r="J1106" s="506"/>
      <c r="K1106" s="506"/>
      <c r="L1106" s="506"/>
      <c r="M1106" s="506"/>
      <c r="N1106" s="506"/>
      <c r="O1106" s="506"/>
      <c r="P1106" s="506"/>
      <c r="Q1106" s="506"/>
      <c r="R1106" s="506"/>
      <c r="S1106" s="506"/>
      <c r="T1106" s="506"/>
      <c r="U1106" s="506"/>
      <c r="V1106" s="506"/>
      <c r="W1106" s="506"/>
      <c r="X1106" s="506"/>
      <c r="Y1106" s="506"/>
    </row>
    <row r="1107" spans="1:25" ht="13.5" customHeight="1" x14ac:dyDescent="0.25">
      <c r="A1107" s="499" t="s">
        <v>50</v>
      </c>
      <c r="B1107" s="530" t="s">
        <v>51</v>
      </c>
      <c r="C1107" s="536">
        <f>SUM(C1108)</f>
        <v>80000</v>
      </c>
      <c r="D1107" s="547"/>
      <c r="E1107" s="533"/>
      <c r="F1107" s="509"/>
      <c r="G1107" s="510"/>
      <c r="H1107" s="506"/>
      <c r="I1107" s="506"/>
      <c r="J1107" s="506"/>
      <c r="K1107" s="506"/>
      <c r="L1107" s="506"/>
      <c r="M1107" s="506"/>
      <c r="N1107" s="506"/>
      <c r="O1107" s="506"/>
      <c r="P1107" s="506"/>
      <c r="Q1107" s="506"/>
      <c r="R1107" s="506"/>
      <c r="S1107" s="506"/>
      <c r="T1107" s="506"/>
      <c r="U1107" s="506"/>
      <c r="V1107" s="506"/>
      <c r="W1107" s="506"/>
      <c r="X1107" s="506"/>
      <c r="Y1107" s="506"/>
    </row>
    <row r="1108" spans="1:25" ht="13.5" customHeight="1" x14ac:dyDescent="0.25">
      <c r="A1108" s="506" t="s">
        <v>52</v>
      </c>
      <c r="B1108" s="506" t="s">
        <v>53</v>
      </c>
      <c r="C1108" s="507">
        <v>80000</v>
      </c>
      <c r="D1108" s="506"/>
      <c r="E1108" s="506"/>
      <c r="F1108" s="509"/>
      <c r="G1108" s="510"/>
      <c r="H1108" s="506"/>
      <c r="I1108" s="506"/>
      <c r="J1108" s="506"/>
      <c r="K1108" s="506"/>
      <c r="L1108" s="506"/>
      <c r="M1108" s="506"/>
      <c r="N1108" s="506"/>
      <c r="O1108" s="506"/>
      <c r="P1108" s="506"/>
      <c r="Q1108" s="506"/>
      <c r="R1108" s="506"/>
      <c r="S1108" s="506"/>
      <c r="T1108" s="506"/>
      <c r="U1108" s="506"/>
      <c r="V1108" s="506"/>
      <c r="W1108" s="506"/>
      <c r="X1108" s="506"/>
      <c r="Y1108" s="506"/>
    </row>
    <row r="1109" spans="1:25" ht="13.5" customHeight="1" x14ac:dyDescent="0.25">
      <c r="A1109" s="499" t="s">
        <v>150</v>
      </c>
      <c r="B1109" s="499" t="s">
        <v>230</v>
      </c>
      <c r="C1109" s="531">
        <f>SUM(C1110)</f>
        <v>120000</v>
      </c>
      <c r="D1109" s="506"/>
      <c r="E1109" s="506"/>
      <c r="F1109" s="509"/>
      <c r="G1109" s="510"/>
      <c r="H1109" s="506"/>
      <c r="I1109" s="506"/>
      <c r="J1109" s="506"/>
      <c r="K1109" s="506"/>
      <c r="L1109" s="506"/>
      <c r="M1109" s="506"/>
      <c r="N1109" s="506"/>
      <c r="O1109" s="506"/>
      <c r="P1109" s="506"/>
      <c r="Q1109" s="506"/>
      <c r="R1109" s="506"/>
      <c r="S1109" s="506"/>
      <c r="T1109" s="506"/>
      <c r="U1109" s="506"/>
      <c r="V1109" s="506"/>
      <c r="W1109" s="506"/>
      <c r="X1109" s="506"/>
      <c r="Y1109" s="506"/>
    </row>
    <row r="1110" spans="1:25" ht="13.5" customHeight="1" x14ac:dyDescent="0.25">
      <c r="A1110" s="506" t="s">
        <v>152</v>
      </c>
      <c r="B1110" s="506" t="s">
        <v>153</v>
      </c>
      <c r="C1110" s="507">
        <v>120000</v>
      </c>
      <c r="D1110" s="506"/>
      <c r="E1110" s="506"/>
      <c r="F1110" s="509"/>
      <c r="G1110" s="510"/>
      <c r="H1110" s="506"/>
      <c r="I1110" s="506"/>
      <c r="J1110" s="506"/>
      <c r="K1110" s="506"/>
      <c r="L1110" s="506"/>
      <c r="M1110" s="506"/>
      <c r="N1110" s="506"/>
      <c r="O1110" s="506"/>
      <c r="P1110" s="506"/>
      <c r="Q1110" s="506"/>
      <c r="R1110" s="506"/>
      <c r="S1110" s="506"/>
      <c r="T1110" s="506"/>
      <c r="U1110" s="506"/>
      <c r="V1110" s="506"/>
      <c r="W1110" s="506"/>
      <c r="X1110" s="506"/>
      <c r="Y1110" s="506"/>
    </row>
    <row r="1111" spans="1:25" ht="13.5" customHeight="1" x14ac:dyDescent="0.25">
      <c r="A1111" s="499" t="s">
        <v>54</v>
      </c>
      <c r="B1111" s="499" t="s">
        <v>55</v>
      </c>
      <c r="C1111" s="531">
        <f>SUM(C1112)</f>
        <v>60000</v>
      </c>
      <c r="D1111" s="506"/>
      <c r="E1111" s="506"/>
      <c r="F1111" s="509"/>
      <c r="G1111" s="510"/>
      <c r="H1111" s="506"/>
      <c r="I1111" s="506"/>
      <c r="J1111" s="506"/>
      <c r="K1111" s="506"/>
      <c r="L1111" s="506"/>
      <c r="M1111" s="506"/>
      <c r="N1111" s="506"/>
      <c r="O1111" s="506"/>
      <c r="P1111" s="506"/>
      <c r="Q1111" s="506"/>
      <c r="R1111" s="506"/>
      <c r="S1111" s="506"/>
      <c r="T1111" s="506"/>
      <c r="U1111" s="506"/>
      <c r="V1111" s="506"/>
      <c r="W1111" s="506"/>
      <c r="X1111" s="506"/>
      <c r="Y1111" s="506"/>
    </row>
    <row r="1112" spans="1:25" ht="13.5" customHeight="1" x14ac:dyDescent="0.25">
      <c r="A1112" s="506" t="s">
        <v>56</v>
      </c>
      <c r="B1112" s="506" t="s">
        <v>57</v>
      </c>
      <c r="C1112" s="507">
        <v>60000</v>
      </c>
      <c r="D1112" s="515"/>
      <c r="E1112" s="515"/>
      <c r="F1112" s="509"/>
      <c r="G1112" s="510"/>
      <c r="H1112" s="506"/>
      <c r="I1112" s="506"/>
      <c r="J1112" s="506"/>
      <c r="K1112" s="506"/>
      <c r="L1112" s="506"/>
      <c r="M1112" s="506"/>
      <c r="N1112" s="506"/>
      <c r="O1112" s="506"/>
      <c r="P1112" s="506"/>
      <c r="Q1112" s="506"/>
      <c r="R1112" s="506"/>
      <c r="S1112" s="506"/>
      <c r="T1112" s="506"/>
      <c r="U1112" s="506"/>
      <c r="V1112" s="506"/>
      <c r="W1112" s="506"/>
      <c r="X1112" s="506"/>
      <c r="Y1112" s="506"/>
    </row>
    <row r="1113" spans="1:25" ht="13.5" customHeight="1" x14ac:dyDescent="0.25">
      <c r="A1113" s="499" t="s">
        <v>58</v>
      </c>
      <c r="B1113" s="499" t="s">
        <v>59</v>
      </c>
      <c r="C1113" s="531">
        <f>SUM(C1114:C1115)</f>
        <v>100000</v>
      </c>
      <c r="D1113" s="515"/>
      <c r="E1113" s="515"/>
      <c r="F1113" s="509"/>
      <c r="G1113" s="510"/>
      <c r="H1113" s="506"/>
      <c r="I1113" s="506"/>
      <c r="J1113" s="506"/>
      <c r="K1113" s="506"/>
      <c r="L1113" s="506"/>
      <c r="M1113" s="506"/>
      <c r="N1113" s="506"/>
      <c r="O1113" s="506"/>
      <c r="P1113" s="506"/>
      <c r="Q1113" s="506"/>
      <c r="R1113" s="506"/>
      <c r="S1113" s="506"/>
      <c r="T1113" s="506"/>
      <c r="U1113" s="506"/>
      <c r="V1113" s="506"/>
      <c r="W1113" s="506"/>
      <c r="X1113" s="506"/>
      <c r="Y1113" s="506"/>
    </row>
    <row r="1114" spans="1:25" ht="13.5" customHeight="1" x14ac:dyDescent="0.25">
      <c r="A1114" s="506" t="s">
        <v>60</v>
      </c>
      <c r="B1114" s="507" t="s">
        <v>61</v>
      </c>
      <c r="C1114" s="507">
        <v>40000</v>
      </c>
      <c r="D1114" s="515"/>
      <c r="E1114" s="515"/>
      <c r="F1114" s="509"/>
      <c r="G1114" s="510"/>
      <c r="H1114" s="506"/>
      <c r="I1114" s="506"/>
      <c r="J1114" s="506"/>
      <c r="K1114" s="506"/>
      <c r="L1114" s="506"/>
      <c r="M1114" s="506"/>
      <c r="N1114" s="506"/>
      <c r="O1114" s="506"/>
      <c r="P1114" s="506"/>
      <c r="Q1114" s="506"/>
      <c r="R1114" s="506"/>
      <c r="S1114" s="506"/>
      <c r="T1114" s="506"/>
      <c r="U1114" s="506"/>
      <c r="V1114" s="506"/>
      <c r="W1114" s="506"/>
      <c r="X1114" s="506"/>
      <c r="Y1114" s="506"/>
    </row>
    <row r="1115" spans="1:25" ht="13.5" customHeight="1" x14ac:dyDescent="0.25">
      <c r="A1115" s="506" t="s">
        <v>174</v>
      </c>
      <c r="B1115" s="542" t="s">
        <v>175</v>
      </c>
      <c r="C1115" s="507">
        <v>60000</v>
      </c>
      <c r="D1115" s="540"/>
      <c r="E1115" s="540"/>
      <c r="F1115" s="509"/>
      <c r="G1115" s="510"/>
      <c r="H1115" s="506"/>
      <c r="I1115" s="506"/>
      <c r="J1115" s="506"/>
      <c r="K1115" s="506"/>
      <c r="L1115" s="506"/>
      <c r="M1115" s="506"/>
      <c r="N1115" s="506"/>
      <c r="O1115" s="506"/>
      <c r="P1115" s="506"/>
      <c r="Q1115" s="506"/>
      <c r="R1115" s="506"/>
      <c r="S1115" s="506"/>
      <c r="T1115" s="506"/>
      <c r="U1115" s="506"/>
      <c r="V1115" s="506"/>
      <c r="W1115" s="506"/>
      <c r="X1115" s="506"/>
      <c r="Y1115" s="506"/>
    </row>
    <row r="1116" spans="1:25" ht="13.5" customHeight="1" x14ac:dyDescent="0.25">
      <c r="A1116" s="499" t="s">
        <v>66</v>
      </c>
      <c r="B1116" s="531" t="s">
        <v>154</v>
      </c>
      <c r="C1116" s="531">
        <f>SUM(C1117:C1120)</f>
        <v>130000</v>
      </c>
      <c r="D1116" s="610"/>
      <c r="E1116" s="533"/>
      <c r="F1116" s="509"/>
      <c r="G1116" s="510"/>
      <c r="H1116" s="506"/>
      <c r="I1116" s="506"/>
      <c r="J1116" s="506"/>
      <c r="K1116" s="506"/>
      <c r="L1116" s="506"/>
      <c r="M1116" s="506"/>
      <c r="N1116" s="506"/>
      <c r="O1116" s="506"/>
      <c r="P1116" s="506"/>
      <c r="Q1116" s="506"/>
      <c r="R1116" s="506"/>
      <c r="S1116" s="506"/>
      <c r="T1116" s="506"/>
      <c r="U1116" s="506"/>
      <c r="V1116" s="506"/>
      <c r="W1116" s="506"/>
      <c r="X1116" s="506"/>
      <c r="Y1116" s="506"/>
    </row>
    <row r="1117" spans="1:25" ht="13.5" customHeight="1" x14ac:dyDescent="0.25">
      <c r="A1117" s="506" t="s">
        <v>70</v>
      </c>
      <c r="B1117" s="542" t="s">
        <v>71</v>
      </c>
      <c r="C1117" s="507">
        <v>25000</v>
      </c>
      <c r="D1117" s="514"/>
      <c r="E1117" s="515"/>
      <c r="F1117" s="509"/>
      <c r="G1117" s="510"/>
      <c r="H1117" s="506"/>
      <c r="I1117" s="506"/>
      <c r="J1117" s="506"/>
      <c r="K1117" s="506"/>
      <c r="L1117" s="506"/>
      <c r="M1117" s="506"/>
      <c r="N1117" s="506"/>
      <c r="O1117" s="506"/>
      <c r="P1117" s="506"/>
      <c r="Q1117" s="506"/>
      <c r="R1117" s="506"/>
      <c r="S1117" s="506"/>
      <c r="T1117" s="506"/>
      <c r="U1117" s="506"/>
      <c r="V1117" s="506"/>
      <c r="W1117" s="506"/>
      <c r="X1117" s="506"/>
      <c r="Y1117" s="506"/>
    </row>
    <row r="1118" spans="1:25" ht="13.5" customHeight="1" x14ac:dyDescent="0.25">
      <c r="A1118" s="506" t="s">
        <v>72</v>
      </c>
      <c r="B1118" s="507" t="s">
        <v>73</v>
      </c>
      <c r="C1118" s="507">
        <v>40000</v>
      </c>
      <c r="D1118" s="508"/>
      <c r="E1118" s="531"/>
      <c r="F1118" s="509"/>
      <c r="G1118" s="510"/>
      <c r="H1118" s="506"/>
      <c r="I1118" s="506"/>
      <c r="J1118" s="506"/>
      <c r="K1118" s="506"/>
      <c r="L1118" s="506"/>
      <c r="M1118" s="506"/>
      <c r="N1118" s="506"/>
      <c r="O1118" s="506"/>
      <c r="P1118" s="506"/>
      <c r="Q1118" s="506"/>
      <c r="R1118" s="506"/>
      <c r="S1118" s="506"/>
      <c r="T1118" s="506"/>
      <c r="U1118" s="506"/>
      <c r="V1118" s="506"/>
      <c r="W1118" s="506"/>
      <c r="X1118" s="506"/>
      <c r="Y1118" s="506"/>
    </row>
    <row r="1119" spans="1:25" ht="13.5" customHeight="1" x14ac:dyDescent="0.25">
      <c r="A1119" s="506" t="s">
        <v>74</v>
      </c>
      <c r="B1119" s="507" t="s">
        <v>75</v>
      </c>
      <c r="C1119" s="507">
        <v>40000</v>
      </c>
      <c r="D1119" s="508"/>
      <c r="E1119" s="531"/>
      <c r="F1119" s="509"/>
      <c r="G1119" s="510"/>
      <c r="H1119" s="506"/>
      <c r="I1119" s="506"/>
      <c r="J1119" s="506"/>
      <c r="K1119" s="506"/>
      <c r="L1119" s="506"/>
      <c r="M1119" s="506"/>
      <c r="N1119" s="506"/>
      <c r="O1119" s="506"/>
      <c r="P1119" s="506"/>
      <c r="Q1119" s="506"/>
      <c r="R1119" s="506"/>
      <c r="S1119" s="506"/>
      <c r="T1119" s="506"/>
      <c r="U1119" s="506"/>
      <c r="V1119" s="506"/>
      <c r="W1119" s="506"/>
      <c r="X1119" s="506"/>
      <c r="Y1119" s="506"/>
    </row>
    <row r="1120" spans="1:25" ht="13.5" customHeight="1" x14ac:dyDescent="0.25">
      <c r="A1120" s="506" t="s">
        <v>76</v>
      </c>
      <c r="B1120" s="507" t="s">
        <v>77</v>
      </c>
      <c r="C1120" s="507">
        <v>25000</v>
      </c>
      <c r="D1120" s="508"/>
      <c r="E1120" s="531"/>
      <c r="F1120" s="509"/>
      <c r="G1120" s="510"/>
      <c r="H1120" s="506"/>
      <c r="I1120" s="506"/>
      <c r="J1120" s="506"/>
      <c r="K1120" s="506"/>
      <c r="L1120" s="506"/>
      <c r="M1120" s="506"/>
      <c r="N1120" s="506"/>
      <c r="O1120" s="506"/>
      <c r="P1120" s="506"/>
      <c r="Q1120" s="506"/>
      <c r="R1120" s="506"/>
      <c r="S1120" s="506"/>
      <c r="T1120" s="506"/>
      <c r="U1120" s="506"/>
      <c r="V1120" s="506"/>
      <c r="W1120" s="506"/>
      <c r="X1120" s="506"/>
      <c r="Y1120" s="506"/>
    </row>
    <row r="1121" spans="1:25" ht="13.5" customHeight="1" x14ac:dyDescent="0.25">
      <c r="A1121" s="499" t="s">
        <v>84</v>
      </c>
      <c r="B1121" s="531" t="s">
        <v>85</v>
      </c>
      <c r="C1121" s="531">
        <f>SUM(C1122:C1125)</f>
        <v>370000</v>
      </c>
      <c r="D1121" s="515"/>
      <c r="E1121" s="515"/>
      <c r="F1121" s="509"/>
      <c r="G1121" s="510"/>
      <c r="H1121" s="506"/>
      <c r="I1121" s="506"/>
      <c r="J1121" s="506"/>
      <c r="K1121" s="506"/>
      <c r="L1121" s="506"/>
      <c r="M1121" s="506"/>
      <c r="N1121" s="506"/>
      <c r="O1121" s="506"/>
      <c r="P1121" s="506"/>
      <c r="Q1121" s="506"/>
      <c r="R1121" s="506"/>
      <c r="S1121" s="506"/>
      <c r="T1121" s="506"/>
      <c r="U1121" s="506"/>
      <c r="V1121" s="506"/>
      <c r="W1121" s="506"/>
      <c r="X1121" s="506"/>
      <c r="Y1121" s="506"/>
    </row>
    <row r="1122" spans="1:25" ht="13.5" customHeight="1" x14ac:dyDescent="0.25">
      <c r="A1122" s="506" t="s">
        <v>86</v>
      </c>
      <c r="B1122" s="507" t="s">
        <v>87</v>
      </c>
      <c r="C1122" s="507">
        <v>40000</v>
      </c>
      <c r="D1122" s="515"/>
      <c r="E1122" s="515"/>
      <c r="F1122" s="509"/>
      <c r="G1122" s="510"/>
      <c r="H1122" s="506"/>
      <c r="I1122" s="506"/>
      <c r="J1122" s="506"/>
      <c r="K1122" s="506"/>
      <c r="L1122" s="506"/>
      <c r="M1122" s="506"/>
      <c r="N1122" s="506"/>
      <c r="O1122" s="506"/>
      <c r="P1122" s="506"/>
      <c r="Q1122" s="506"/>
      <c r="R1122" s="506"/>
      <c r="S1122" s="506"/>
      <c r="T1122" s="506"/>
      <c r="U1122" s="506"/>
      <c r="V1122" s="506"/>
      <c r="W1122" s="506"/>
      <c r="X1122" s="506"/>
      <c r="Y1122" s="506"/>
    </row>
    <row r="1123" spans="1:25" ht="13.5" customHeight="1" x14ac:dyDescent="0.25">
      <c r="A1123" s="506" t="s">
        <v>88</v>
      </c>
      <c r="B1123" s="507" t="s">
        <v>89</v>
      </c>
      <c r="C1123" s="507">
        <v>150000</v>
      </c>
      <c r="D1123" s="610"/>
      <c r="E1123" s="515"/>
      <c r="F1123" s="509"/>
      <c r="G1123" s="510"/>
      <c r="H1123" s="506"/>
      <c r="I1123" s="506"/>
      <c r="J1123" s="506"/>
      <c r="K1123" s="506"/>
      <c r="L1123" s="506"/>
      <c r="M1123" s="506"/>
      <c r="N1123" s="506"/>
      <c r="O1123" s="506"/>
      <c r="P1123" s="506"/>
      <c r="Q1123" s="506"/>
      <c r="R1123" s="506"/>
      <c r="S1123" s="506"/>
      <c r="T1123" s="506"/>
      <c r="U1123" s="506"/>
      <c r="V1123" s="506"/>
      <c r="W1123" s="506"/>
      <c r="X1123" s="506"/>
      <c r="Y1123" s="506"/>
    </row>
    <row r="1124" spans="1:25" ht="13.5" customHeight="1" x14ac:dyDescent="0.25">
      <c r="A1124" s="506" t="s">
        <v>90</v>
      </c>
      <c r="B1124" s="507" t="s">
        <v>85</v>
      </c>
      <c r="C1124" s="507">
        <v>60000</v>
      </c>
      <c r="D1124" s="515"/>
      <c r="E1124" s="515"/>
      <c r="F1124" s="509"/>
      <c r="G1124" s="510"/>
      <c r="H1124" s="506"/>
      <c r="I1124" s="506"/>
      <c r="J1124" s="506"/>
      <c r="K1124" s="506"/>
      <c r="L1124" s="506"/>
      <c r="M1124" s="506"/>
      <c r="N1124" s="506"/>
      <c r="O1124" s="506"/>
      <c r="P1124" s="506"/>
      <c r="Q1124" s="506"/>
      <c r="R1124" s="506"/>
      <c r="S1124" s="506"/>
      <c r="T1124" s="506"/>
      <c r="U1124" s="506"/>
      <c r="V1124" s="506"/>
      <c r="W1124" s="506"/>
      <c r="X1124" s="506"/>
      <c r="Y1124" s="506"/>
    </row>
    <row r="1125" spans="1:25" ht="13.5" customHeight="1" x14ac:dyDescent="0.25">
      <c r="A1125" s="506" t="s">
        <v>91</v>
      </c>
      <c r="B1125" s="542" t="s">
        <v>92</v>
      </c>
      <c r="C1125" s="507">
        <v>120000</v>
      </c>
      <c r="D1125" s="537"/>
      <c r="E1125" s="540"/>
      <c r="F1125" s="509"/>
      <c r="G1125" s="510"/>
      <c r="H1125" s="506"/>
      <c r="I1125" s="506"/>
      <c r="J1125" s="506"/>
      <c r="K1125" s="506"/>
      <c r="L1125" s="506"/>
      <c r="M1125" s="506"/>
      <c r="N1125" s="506"/>
      <c r="O1125" s="506"/>
      <c r="P1125" s="506"/>
      <c r="Q1125" s="506"/>
      <c r="R1125" s="506"/>
      <c r="S1125" s="506"/>
      <c r="T1125" s="506"/>
      <c r="U1125" s="506"/>
      <c r="V1125" s="506"/>
      <c r="W1125" s="506"/>
      <c r="X1125" s="506"/>
      <c r="Y1125" s="506"/>
    </row>
    <row r="1126" spans="1:25" ht="13.5" customHeight="1" thickBot="1" x14ac:dyDescent="0.3">
      <c r="A1126" s="506"/>
      <c r="B1126" s="507"/>
      <c r="C1126" s="507"/>
      <c r="D1126" s="515"/>
      <c r="E1126" s="515"/>
      <c r="F1126" s="509"/>
      <c r="G1126" s="510"/>
      <c r="H1126" s="506"/>
      <c r="I1126" s="506"/>
      <c r="J1126" s="506"/>
      <c r="K1126" s="506"/>
      <c r="L1126" s="506"/>
      <c r="M1126" s="506"/>
      <c r="N1126" s="506"/>
      <c r="O1126" s="506"/>
      <c r="P1126" s="506"/>
      <c r="Q1126" s="506"/>
      <c r="R1126" s="506"/>
      <c r="S1126" s="506"/>
      <c r="T1126" s="506"/>
      <c r="U1126" s="506"/>
      <c r="V1126" s="506"/>
      <c r="W1126" s="506"/>
      <c r="X1126" s="506"/>
      <c r="Y1126" s="506"/>
    </row>
    <row r="1127" spans="1:25" ht="13.5" customHeight="1" thickBot="1" x14ac:dyDescent="0.3">
      <c r="A1127" s="1428" t="s">
        <v>93</v>
      </c>
      <c r="B1127" s="1416"/>
      <c r="C1127" s="546">
        <f>C1128+C1130+C1133+C1135</f>
        <v>2340000</v>
      </c>
      <c r="D1127" s="499"/>
      <c r="E1127" s="499"/>
      <c r="F1127" s="509"/>
      <c r="G1127" s="510"/>
      <c r="H1127" s="506"/>
      <c r="I1127" s="506"/>
      <c r="J1127" s="506"/>
      <c r="K1127" s="506"/>
      <c r="L1127" s="506"/>
      <c r="M1127" s="506"/>
      <c r="N1127" s="506"/>
      <c r="O1127" s="506"/>
      <c r="P1127" s="506"/>
      <c r="Q1127" s="506"/>
      <c r="R1127" s="506"/>
      <c r="S1127" s="506"/>
      <c r="T1127" s="506"/>
      <c r="U1127" s="506"/>
      <c r="V1127" s="506"/>
      <c r="W1127" s="506"/>
      <c r="X1127" s="506"/>
      <c r="Y1127" s="506"/>
    </row>
    <row r="1128" spans="1:25" ht="13.5" customHeight="1" x14ac:dyDescent="0.25">
      <c r="A1128" s="499" t="s">
        <v>94</v>
      </c>
      <c r="B1128" s="530" t="s">
        <v>95</v>
      </c>
      <c r="C1128" s="536">
        <f>SUM(C1129)</f>
        <v>280000</v>
      </c>
      <c r="D1128" s="533"/>
      <c r="E1128" s="533"/>
      <c r="F1128" s="509"/>
      <c r="G1128" s="510"/>
      <c r="H1128" s="506"/>
      <c r="I1128" s="506"/>
      <c r="J1128" s="506"/>
      <c r="K1128" s="506"/>
      <c r="L1128" s="506"/>
      <c r="M1128" s="506"/>
      <c r="N1128" s="506"/>
      <c r="O1128" s="506"/>
      <c r="P1128" s="506"/>
      <c r="Q1128" s="506"/>
      <c r="R1128" s="506"/>
      <c r="S1128" s="506"/>
      <c r="T1128" s="506"/>
      <c r="U1128" s="506"/>
      <c r="V1128" s="506"/>
      <c r="W1128" s="506"/>
      <c r="X1128" s="506"/>
      <c r="Y1128" s="506"/>
    </row>
    <row r="1129" spans="1:25" ht="13.5" customHeight="1" x14ac:dyDescent="0.25">
      <c r="A1129" s="506" t="s">
        <v>98</v>
      </c>
      <c r="B1129" s="507" t="s">
        <v>99</v>
      </c>
      <c r="C1129" s="507">
        <v>280000</v>
      </c>
      <c r="D1129" s="506"/>
      <c r="E1129" s="506"/>
      <c r="F1129" s="509"/>
      <c r="G1129" s="510"/>
      <c r="H1129" s="506"/>
      <c r="I1129" s="506"/>
      <c r="J1129" s="506"/>
      <c r="K1129" s="506"/>
      <c r="L1129" s="506"/>
      <c r="M1129" s="506"/>
      <c r="N1129" s="506"/>
      <c r="O1129" s="506"/>
      <c r="P1129" s="506"/>
      <c r="Q1129" s="506"/>
      <c r="R1129" s="506"/>
      <c r="S1129" s="506"/>
      <c r="T1129" s="506"/>
      <c r="U1129" s="506"/>
      <c r="V1129" s="506"/>
      <c r="W1129" s="506"/>
      <c r="X1129" s="506"/>
      <c r="Y1129" s="506"/>
    </row>
    <row r="1130" spans="1:25" ht="13.5" customHeight="1" x14ac:dyDescent="0.25">
      <c r="A1130" s="499" t="s">
        <v>106</v>
      </c>
      <c r="B1130" s="531" t="s">
        <v>107</v>
      </c>
      <c r="C1130" s="531">
        <f>SUM(C1131:C1132)</f>
        <v>1360000</v>
      </c>
      <c r="D1130" s="610"/>
      <c r="E1130" s="540"/>
      <c r="F1130" s="509"/>
      <c r="G1130" s="510"/>
      <c r="H1130" s="506"/>
      <c r="I1130" s="506"/>
      <c r="J1130" s="506"/>
      <c r="K1130" s="506"/>
      <c r="L1130" s="506"/>
      <c r="M1130" s="506"/>
      <c r="N1130" s="506"/>
      <c r="O1130" s="506"/>
      <c r="P1130" s="506"/>
      <c r="Q1130" s="506"/>
      <c r="R1130" s="506"/>
      <c r="S1130" s="506"/>
      <c r="T1130" s="506"/>
      <c r="U1130" s="506"/>
      <c r="V1130" s="506"/>
      <c r="W1130" s="506"/>
      <c r="X1130" s="506"/>
      <c r="Y1130" s="506"/>
    </row>
    <row r="1131" spans="1:25" ht="13.5" customHeight="1" x14ac:dyDescent="0.25">
      <c r="A1131" s="506" t="s">
        <v>238</v>
      </c>
      <c r="B1131" s="507" t="s">
        <v>111</v>
      </c>
      <c r="C1131" s="507">
        <v>260000</v>
      </c>
      <c r="D1131" s="506"/>
      <c r="E1131" s="630"/>
      <c r="F1131" s="509"/>
      <c r="G1131" s="510"/>
      <c r="H1131" s="506"/>
      <c r="I1131" s="506"/>
      <c r="J1131" s="506"/>
      <c r="K1131" s="506"/>
      <c r="L1131" s="506"/>
      <c r="M1131" s="506"/>
      <c r="N1131" s="506"/>
      <c r="O1131" s="506"/>
      <c r="P1131" s="506"/>
      <c r="Q1131" s="506"/>
      <c r="R1131" s="506"/>
      <c r="S1131" s="506"/>
      <c r="T1131" s="506"/>
      <c r="U1131" s="506"/>
      <c r="V1131" s="506"/>
      <c r="W1131" s="506"/>
      <c r="X1131" s="506"/>
      <c r="Y1131" s="506"/>
    </row>
    <row r="1132" spans="1:25" ht="13.5" customHeight="1" x14ac:dyDescent="0.25">
      <c r="A1132" s="506" t="s">
        <v>161</v>
      </c>
      <c r="B1132" s="542" t="s">
        <v>162</v>
      </c>
      <c r="C1132" s="507">
        <v>1100000</v>
      </c>
      <c r="D1132" s="510"/>
      <c r="E1132" s="630"/>
      <c r="F1132" s="509"/>
      <c r="G1132" s="510"/>
      <c r="H1132" s="506"/>
      <c r="I1132" s="506"/>
      <c r="J1132" s="506"/>
      <c r="K1132" s="506"/>
      <c r="L1132" s="506"/>
      <c r="M1132" s="506"/>
      <c r="N1132" s="506"/>
      <c r="O1132" s="506"/>
      <c r="P1132" s="506"/>
      <c r="Q1132" s="506"/>
      <c r="R1132" s="506"/>
      <c r="S1132" s="506"/>
      <c r="T1132" s="506"/>
      <c r="U1132" s="506"/>
      <c r="V1132" s="506"/>
      <c r="W1132" s="506"/>
      <c r="X1132" s="506"/>
      <c r="Y1132" s="506"/>
    </row>
    <row r="1133" spans="1:25" ht="13.5" customHeight="1" x14ac:dyDescent="0.25">
      <c r="A1133" s="499" t="s">
        <v>112</v>
      </c>
      <c r="B1133" s="531" t="s">
        <v>113</v>
      </c>
      <c r="C1133" s="531">
        <f>SUM(C1134)</f>
        <v>60000</v>
      </c>
      <c r="D1133" s="506"/>
      <c r="E1133" s="540"/>
      <c r="F1133" s="509"/>
      <c r="G1133" s="510"/>
      <c r="H1133" s="506"/>
      <c r="I1133" s="506"/>
      <c r="J1133" s="506"/>
      <c r="K1133" s="506"/>
      <c r="L1133" s="506"/>
      <c r="M1133" s="506"/>
      <c r="N1133" s="506"/>
      <c r="O1133" s="506"/>
      <c r="P1133" s="506"/>
      <c r="Q1133" s="506"/>
      <c r="R1133" s="506"/>
      <c r="S1133" s="506"/>
      <c r="T1133" s="506"/>
      <c r="U1133" s="506"/>
      <c r="V1133" s="506"/>
      <c r="W1133" s="506"/>
      <c r="X1133" s="506"/>
      <c r="Y1133" s="506"/>
    </row>
    <row r="1134" spans="1:25" ht="13.5" customHeight="1" x14ac:dyDescent="0.25">
      <c r="A1134" s="506" t="s">
        <v>114</v>
      </c>
      <c r="B1134" s="506" t="s">
        <v>115</v>
      </c>
      <c r="C1134" s="507">
        <v>60000</v>
      </c>
      <c r="D1134" s="506"/>
      <c r="E1134" s="515"/>
      <c r="F1134" s="509"/>
      <c r="G1134" s="510"/>
      <c r="H1134" s="506"/>
      <c r="I1134" s="506"/>
      <c r="J1134" s="506"/>
      <c r="K1134" s="506"/>
      <c r="L1134" s="506"/>
      <c r="M1134" s="506"/>
      <c r="N1134" s="506"/>
      <c r="O1134" s="506"/>
      <c r="P1134" s="506"/>
      <c r="Q1134" s="506"/>
      <c r="R1134" s="506"/>
      <c r="S1134" s="506"/>
      <c r="T1134" s="506"/>
      <c r="U1134" s="506"/>
      <c r="V1134" s="506"/>
      <c r="W1134" s="506"/>
      <c r="X1134" s="506"/>
      <c r="Y1134" s="506"/>
    </row>
    <row r="1135" spans="1:25" ht="13.5" customHeight="1" x14ac:dyDescent="0.25">
      <c r="A1135" s="499" t="s">
        <v>119</v>
      </c>
      <c r="B1135" s="531" t="s">
        <v>122</v>
      </c>
      <c r="C1135" s="531">
        <f>SUM(C1136:C1140)</f>
        <v>640000</v>
      </c>
      <c r="D1135" s="506"/>
      <c r="E1135" s="540"/>
      <c r="F1135" s="509"/>
      <c r="G1135" s="510"/>
      <c r="H1135" s="506"/>
      <c r="I1135" s="506"/>
      <c r="J1135" s="506"/>
      <c r="K1135" s="506"/>
      <c r="L1135" s="506"/>
      <c r="M1135" s="506"/>
      <c r="N1135" s="506"/>
      <c r="O1135" s="506"/>
      <c r="P1135" s="506"/>
      <c r="Q1135" s="506"/>
      <c r="R1135" s="506"/>
      <c r="S1135" s="506"/>
      <c r="T1135" s="506"/>
      <c r="U1135" s="506"/>
      <c r="V1135" s="506"/>
      <c r="W1135" s="506"/>
      <c r="X1135" s="506"/>
      <c r="Y1135" s="506"/>
    </row>
    <row r="1136" spans="1:25" ht="13.5" customHeight="1" x14ac:dyDescent="0.25">
      <c r="A1136" s="506" t="s">
        <v>163</v>
      </c>
      <c r="B1136" s="507" t="s">
        <v>122</v>
      </c>
      <c r="C1136" s="507">
        <v>240000</v>
      </c>
      <c r="D1136" s="506"/>
      <c r="E1136" s="507"/>
      <c r="F1136" s="509"/>
      <c r="G1136" s="510"/>
      <c r="H1136" s="506"/>
      <c r="I1136" s="506"/>
      <c r="J1136" s="506"/>
      <c r="K1136" s="506"/>
      <c r="L1136" s="506"/>
      <c r="M1136" s="506"/>
      <c r="N1136" s="506"/>
      <c r="O1136" s="506"/>
      <c r="P1136" s="506"/>
      <c r="Q1136" s="506"/>
      <c r="R1136" s="506"/>
      <c r="S1136" s="506"/>
      <c r="T1136" s="506"/>
      <c r="U1136" s="506"/>
      <c r="V1136" s="506"/>
      <c r="W1136" s="506"/>
      <c r="X1136" s="506"/>
      <c r="Y1136" s="506"/>
    </row>
    <row r="1137" spans="1:25" ht="13.5" customHeight="1" x14ac:dyDescent="0.25">
      <c r="A1137" s="506" t="s">
        <v>123</v>
      </c>
      <c r="B1137" s="507" t="s">
        <v>124</v>
      </c>
      <c r="C1137" s="507">
        <v>40000</v>
      </c>
      <c r="D1137" s="506"/>
      <c r="E1137" s="506"/>
      <c r="F1137" s="509"/>
      <c r="G1137" s="510"/>
      <c r="H1137" s="506"/>
      <c r="I1137" s="506"/>
      <c r="J1137" s="506"/>
      <c r="K1137" s="506"/>
      <c r="L1137" s="506"/>
      <c r="M1137" s="506"/>
      <c r="N1137" s="506"/>
      <c r="O1137" s="506"/>
      <c r="P1137" s="506"/>
      <c r="Q1137" s="506"/>
      <c r="R1137" s="506"/>
      <c r="S1137" s="506"/>
      <c r="T1137" s="506"/>
      <c r="U1137" s="506"/>
      <c r="V1137" s="506"/>
      <c r="W1137" s="506"/>
      <c r="X1137" s="506"/>
      <c r="Y1137" s="506"/>
    </row>
    <row r="1138" spans="1:25" ht="13.5" customHeight="1" x14ac:dyDescent="0.25">
      <c r="A1138" s="506" t="s">
        <v>164</v>
      </c>
      <c r="B1138" s="506" t="s">
        <v>165</v>
      </c>
      <c r="C1138" s="507">
        <v>120000</v>
      </c>
      <c r="D1138" s="506"/>
      <c r="E1138" s="506"/>
      <c r="F1138" s="509"/>
      <c r="G1138" s="510"/>
      <c r="H1138" s="506"/>
      <c r="I1138" s="506"/>
      <c r="J1138" s="506"/>
      <c r="K1138" s="506"/>
      <c r="L1138" s="506"/>
      <c r="M1138" s="506"/>
      <c r="N1138" s="506"/>
      <c r="O1138" s="506"/>
      <c r="P1138" s="506"/>
      <c r="Q1138" s="506"/>
      <c r="R1138" s="506"/>
      <c r="S1138" s="506"/>
      <c r="T1138" s="506"/>
      <c r="U1138" s="506"/>
      <c r="V1138" s="506"/>
      <c r="W1138" s="506"/>
      <c r="X1138" s="506"/>
      <c r="Y1138" s="506"/>
    </row>
    <row r="1139" spans="1:25" ht="13.5" customHeight="1" x14ac:dyDescent="0.25">
      <c r="A1139" s="506" t="s">
        <v>125</v>
      </c>
      <c r="B1139" s="506" t="s">
        <v>166</v>
      </c>
      <c r="C1139" s="507">
        <v>120000</v>
      </c>
      <c r="D1139" s="499"/>
      <c r="E1139" s="499"/>
      <c r="F1139" s="509"/>
      <c r="G1139" s="510"/>
      <c r="H1139" s="506"/>
      <c r="I1139" s="506"/>
      <c r="J1139" s="506"/>
      <c r="K1139" s="506"/>
      <c r="L1139" s="506"/>
      <c r="M1139" s="506"/>
      <c r="N1139" s="506"/>
      <c r="O1139" s="506"/>
      <c r="P1139" s="506"/>
      <c r="Q1139" s="506"/>
      <c r="R1139" s="506"/>
      <c r="S1139" s="506"/>
      <c r="T1139" s="506"/>
      <c r="U1139" s="506"/>
      <c r="V1139" s="506"/>
      <c r="W1139" s="506"/>
      <c r="X1139" s="506"/>
      <c r="Y1139" s="506"/>
    </row>
    <row r="1140" spans="1:25" ht="13.5" customHeight="1" x14ac:dyDescent="0.25">
      <c r="A1140" s="506" t="s">
        <v>127</v>
      </c>
      <c r="B1140" s="507" t="s">
        <v>120</v>
      </c>
      <c r="C1140" s="507">
        <v>120000</v>
      </c>
      <c r="D1140" s="506"/>
      <c r="E1140" s="506"/>
      <c r="F1140" s="509"/>
      <c r="G1140" s="510"/>
      <c r="H1140" s="506"/>
      <c r="I1140" s="506"/>
      <c r="J1140" s="506"/>
      <c r="K1140" s="506"/>
      <c r="L1140" s="506"/>
      <c r="M1140" s="506"/>
      <c r="N1140" s="506"/>
      <c r="O1140" s="506"/>
      <c r="P1140" s="506"/>
      <c r="Q1140" s="506"/>
      <c r="R1140" s="506"/>
      <c r="S1140" s="506"/>
      <c r="T1140" s="506"/>
      <c r="U1140" s="506"/>
      <c r="V1140" s="506"/>
      <c r="W1140" s="506"/>
      <c r="X1140" s="506"/>
      <c r="Y1140" s="506"/>
    </row>
    <row r="1141" spans="1:25" ht="13.5" customHeight="1" thickBot="1" x14ac:dyDescent="0.3">
      <c r="A1141" s="506"/>
      <c r="B1141" s="507"/>
      <c r="C1141" s="507"/>
      <c r="D1141" s="539"/>
      <c r="E1141" s="506"/>
      <c r="F1141" s="509"/>
      <c r="G1141" s="510"/>
      <c r="H1141" s="506"/>
      <c r="I1141" s="506"/>
      <c r="J1141" s="506"/>
      <c r="K1141" s="506"/>
      <c r="L1141" s="506"/>
      <c r="M1141" s="506"/>
      <c r="N1141" s="506"/>
      <c r="O1141" s="506"/>
      <c r="P1141" s="506"/>
      <c r="Q1141" s="506"/>
      <c r="R1141" s="506"/>
      <c r="S1141" s="506"/>
      <c r="T1141" s="506"/>
      <c r="U1141" s="506"/>
      <c r="V1141" s="506"/>
      <c r="W1141" s="506"/>
      <c r="X1141" s="506"/>
      <c r="Y1141" s="506"/>
    </row>
    <row r="1142" spans="1:25" ht="13.5" customHeight="1" thickBot="1" x14ac:dyDescent="0.3">
      <c r="A1142" s="1436" t="s">
        <v>135</v>
      </c>
      <c r="B1142" s="1416"/>
      <c r="C1142" s="556">
        <f>C1143+C1147</f>
        <v>95000</v>
      </c>
      <c r="D1142" s="499"/>
      <c r="E1142" s="666"/>
      <c r="F1142" s="509"/>
      <c r="G1142" s="510"/>
      <c r="H1142" s="506"/>
      <c r="I1142" s="506"/>
      <c r="J1142" s="506"/>
      <c r="K1142" s="506"/>
      <c r="L1142" s="506"/>
      <c r="M1142" s="506"/>
      <c r="N1142" s="506"/>
      <c r="O1142" s="506"/>
      <c r="P1142" s="506"/>
      <c r="Q1142" s="506"/>
      <c r="R1142" s="506"/>
      <c r="S1142" s="506"/>
      <c r="T1142" s="506"/>
      <c r="U1142" s="506"/>
      <c r="V1142" s="506"/>
      <c r="W1142" s="506"/>
      <c r="X1142" s="506"/>
      <c r="Y1142" s="506"/>
    </row>
    <row r="1143" spans="1:25" ht="13.5" customHeight="1" x14ac:dyDescent="0.25">
      <c r="A1143" s="499" t="s">
        <v>136</v>
      </c>
      <c r="B1143" s="530" t="s">
        <v>137</v>
      </c>
      <c r="C1143" s="536">
        <f>SUM(C1144:C1146)</f>
        <v>80000</v>
      </c>
      <c r="D1143" s="533"/>
      <c r="E1143" s="538"/>
      <c r="F1143" s="509"/>
      <c r="G1143" s="510"/>
      <c r="H1143" s="506"/>
      <c r="I1143" s="506"/>
      <c r="J1143" s="506"/>
      <c r="K1143" s="506"/>
      <c r="L1143" s="506"/>
      <c r="M1143" s="506"/>
      <c r="N1143" s="506"/>
      <c r="O1143" s="506"/>
      <c r="P1143" s="506"/>
      <c r="Q1143" s="506"/>
      <c r="R1143" s="506"/>
      <c r="S1143" s="506"/>
      <c r="T1143" s="506"/>
      <c r="U1143" s="506"/>
      <c r="V1143" s="506"/>
      <c r="W1143" s="506"/>
      <c r="X1143" s="506"/>
      <c r="Y1143" s="506"/>
    </row>
    <row r="1144" spans="1:25" ht="13.5" customHeight="1" x14ac:dyDescent="0.25">
      <c r="A1144" s="506" t="s">
        <v>138</v>
      </c>
      <c r="B1144" s="506" t="s">
        <v>139</v>
      </c>
      <c r="C1144" s="507">
        <v>30000</v>
      </c>
      <c r="D1144" s="540"/>
      <c r="E1144" s="540"/>
      <c r="F1144" s="509"/>
      <c r="G1144" s="510"/>
      <c r="H1144" s="506"/>
      <c r="I1144" s="506"/>
      <c r="J1144" s="506"/>
      <c r="K1144" s="506"/>
      <c r="L1144" s="506"/>
      <c r="M1144" s="506"/>
      <c r="N1144" s="506"/>
      <c r="O1144" s="506"/>
      <c r="P1144" s="506"/>
      <c r="Q1144" s="506"/>
      <c r="R1144" s="506"/>
      <c r="S1144" s="506"/>
      <c r="T1144" s="506"/>
      <c r="U1144" s="506"/>
      <c r="V1144" s="506"/>
      <c r="W1144" s="506"/>
      <c r="X1144" s="506"/>
      <c r="Y1144" s="506"/>
    </row>
    <row r="1145" spans="1:25" ht="13.5" customHeight="1" x14ac:dyDescent="0.25">
      <c r="A1145" s="506" t="s">
        <v>140</v>
      </c>
      <c r="B1145" s="506" t="s">
        <v>141</v>
      </c>
      <c r="C1145" s="507">
        <v>20000</v>
      </c>
      <c r="D1145" s="540"/>
      <c r="E1145" s="540"/>
      <c r="F1145" s="509"/>
      <c r="G1145" s="510"/>
      <c r="H1145" s="506"/>
      <c r="I1145" s="506"/>
      <c r="J1145" s="506"/>
      <c r="K1145" s="506"/>
      <c r="L1145" s="506"/>
      <c r="M1145" s="506"/>
      <c r="N1145" s="506"/>
      <c r="O1145" s="506"/>
      <c r="P1145" s="506"/>
      <c r="Q1145" s="506"/>
      <c r="R1145" s="506"/>
      <c r="S1145" s="506"/>
      <c r="T1145" s="506"/>
      <c r="U1145" s="506"/>
      <c r="V1145" s="506"/>
      <c r="W1145" s="506"/>
      <c r="X1145" s="506"/>
      <c r="Y1145" s="506"/>
    </row>
    <row r="1146" spans="1:25" ht="13.5" customHeight="1" x14ac:dyDescent="0.3">
      <c r="A1146" s="506" t="s">
        <v>142</v>
      </c>
      <c r="B1146" s="507" t="s">
        <v>143</v>
      </c>
      <c r="C1146" s="548">
        <v>30000</v>
      </c>
      <c r="D1146" s="543"/>
      <c r="E1146" s="543"/>
      <c r="F1146" s="509"/>
      <c r="G1146" s="510"/>
      <c r="H1146" s="506"/>
      <c r="I1146" s="506"/>
      <c r="J1146" s="506"/>
      <c r="K1146" s="506"/>
      <c r="L1146" s="506"/>
      <c r="M1146" s="506"/>
      <c r="N1146" s="506"/>
      <c r="O1146" s="506"/>
      <c r="P1146" s="506"/>
      <c r="Q1146" s="506"/>
      <c r="R1146" s="506"/>
      <c r="S1146" s="506"/>
      <c r="T1146" s="506"/>
      <c r="U1146" s="506"/>
      <c r="V1146" s="506"/>
      <c r="W1146" s="506"/>
      <c r="X1146" s="506"/>
      <c r="Y1146" s="506"/>
    </row>
    <row r="1147" spans="1:25" ht="13.5" customHeight="1" x14ac:dyDescent="0.25">
      <c r="A1147" s="499" t="s">
        <v>144</v>
      </c>
      <c r="B1147" s="531" t="s">
        <v>145</v>
      </c>
      <c r="C1147" s="531">
        <f>SUM(C1148)</f>
        <v>15000</v>
      </c>
      <c r="D1147" s="540"/>
      <c r="E1147" s="540"/>
      <c r="F1147" s="509"/>
      <c r="G1147" s="510"/>
      <c r="H1147" s="506"/>
      <c r="I1147" s="506"/>
      <c r="J1147" s="506"/>
      <c r="K1147" s="506"/>
      <c r="L1147" s="506"/>
      <c r="M1147" s="506"/>
      <c r="N1147" s="506"/>
      <c r="O1147" s="506"/>
      <c r="P1147" s="506"/>
      <c r="Q1147" s="506"/>
      <c r="R1147" s="506"/>
      <c r="S1147" s="506"/>
      <c r="T1147" s="506"/>
      <c r="U1147" s="506"/>
      <c r="V1147" s="506"/>
      <c r="W1147" s="506"/>
      <c r="X1147" s="506"/>
      <c r="Y1147" s="506"/>
    </row>
    <row r="1148" spans="1:25" ht="13.5" customHeight="1" x14ac:dyDescent="0.25">
      <c r="A1148" s="506" t="s">
        <v>146</v>
      </c>
      <c r="B1148" s="507" t="s">
        <v>147</v>
      </c>
      <c r="C1148" s="507">
        <v>15000</v>
      </c>
      <c r="D1148" s="540"/>
      <c r="E1148" s="540"/>
      <c r="F1148" s="509"/>
      <c r="G1148" s="510"/>
      <c r="H1148" s="506"/>
      <c r="I1148" s="506"/>
      <c r="J1148" s="506"/>
      <c r="K1148" s="506"/>
      <c r="L1148" s="506"/>
      <c r="M1148" s="506"/>
      <c r="N1148" s="506"/>
      <c r="O1148" s="506"/>
      <c r="P1148" s="506"/>
      <c r="Q1148" s="506"/>
      <c r="R1148" s="506"/>
      <c r="S1148" s="506"/>
      <c r="T1148" s="506"/>
      <c r="U1148" s="506"/>
      <c r="V1148" s="506"/>
      <c r="W1148" s="506"/>
      <c r="X1148" s="506"/>
      <c r="Y1148" s="506"/>
    </row>
    <row r="1149" spans="1:25" ht="13.5" customHeight="1" x14ac:dyDescent="0.25">
      <c r="A1149" s="506"/>
      <c r="B1149" s="506"/>
      <c r="C1149" s="507"/>
      <c r="D1149" s="508"/>
      <c r="E1149" s="507"/>
      <c r="F1149" s="509"/>
      <c r="G1149" s="510"/>
      <c r="H1149" s="506"/>
      <c r="I1149" s="506"/>
      <c r="J1149" s="506"/>
      <c r="K1149" s="506"/>
      <c r="L1149" s="506"/>
      <c r="M1149" s="506"/>
      <c r="N1149" s="506"/>
      <c r="O1149" s="506"/>
      <c r="P1149" s="506"/>
      <c r="Q1149" s="506"/>
      <c r="R1149" s="506"/>
      <c r="S1149" s="506"/>
      <c r="T1149" s="506"/>
      <c r="U1149" s="506"/>
      <c r="V1149" s="506"/>
      <c r="W1149" s="506"/>
      <c r="X1149" s="506"/>
      <c r="Y1149" s="506"/>
    </row>
    <row r="1150" spans="1:25" ht="13.5" customHeight="1" thickBot="1" x14ac:dyDescent="0.3">
      <c r="A1150" s="506"/>
      <c r="B1150" s="506"/>
      <c r="C1150" s="507"/>
      <c r="D1150" s="508"/>
      <c r="E1150" s="507"/>
      <c r="F1150" s="509"/>
      <c r="G1150" s="510"/>
      <c r="H1150" s="506"/>
      <c r="I1150" s="506"/>
      <c r="J1150" s="506"/>
      <c r="K1150" s="506"/>
      <c r="L1150" s="506"/>
      <c r="M1150" s="506"/>
      <c r="N1150" s="506"/>
      <c r="O1150" s="506"/>
      <c r="P1150" s="506"/>
      <c r="Q1150" s="506"/>
      <c r="R1150" s="506"/>
      <c r="S1150" s="506"/>
      <c r="T1150" s="506"/>
      <c r="U1150" s="506"/>
      <c r="V1150" s="506"/>
      <c r="W1150" s="506"/>
      <c r="X1150" s="506"/>
      <c r="Y1150" s="506"/>
    </row>
    <row r="1151" spans="1:25" ht="13.5" customHeight="1" x14ac:dyDescent="0.25">
      <c r="A1151" s="1420" t="s">
        <v>551</v>
      </c>
      <c r="B1151" s="1429"/>
      <c r="C1151" s="1420" t="s">
        <v>509</v>
      </c>
      <c r="D1151" s="1437" t="s">
        <v>552</v>
      </c>
      <c r="E1151" s="621">
        <v>1509</v>
      </c>
      <c r="F1151" s="509"/>
      <c r="G1151" s="510"/>
      <c r="H1151" s="506"/>
      <c r="I1151" s="506"/>
      <c r="J1151" s="506"/>
      <c r="K1151" s="506"/>
      <c r="L1151" s="506"/>
      <c r="M1151" s="506"/>
      <c r="N1151" s="506"/>
      <c r="O1151" s="506"/>
      <c r="P1151" s="506"/>
      <c r="Q1151" s="506"/>
      <c r="R1151" s="506"/>
      <c r="S1151" s="506"/>
      <c r="T1151" s="506"/>
      <c r="U1151" s="506"/>
      <c r="V1151" s="506"/>
      <c r="W1151" s="506"/>
      <c r="X1151" s="506"/>
      <c r="Y1151" s="506"/>
    </row>
    <row r="1152" spans="1:25" ht="13.5" customHeight="1" thickBot="1" x14ac:dyDescent="0.3">
      <c r="A1152" s="1422"/>
      <c r="B1152" s="1434"/>
      <c r="C1152" s="1422"/>
      <c r="D1152" s="1423"/>
      <c r="E1152" s="622"/>
      <c r="F1152" s="509"/>
      <c r="G1152" s="510"/>
      <c r="H1152" s="506"/>
      <c r="I1152" s="506"/>
      <c r="J1152" s="506"/>
      <c r="K1152" s="506"/>
      <c r="L1152" s="506"/>
      <c r="M1152" s="506"/>
      <c r="N1152" s="506"/>
      <c r="O1152" s="506"/>
      <c r="P1152" s="506"/>
      <c r="Q1152" s="506"/>
      <c r="R1152" s="506"/>
      <c r="S1152" s="506"/>
      <c r="T1152" s="506"/>
      <c r="U1152" s="506"/>
      <c r="V1152" s="506"/>
      <c r="W1152" s="506"/>
      <c r="X1152" s="506"/>
      <c r="Y1152" s="506"/>
    </row>
    <row r="1153" spans="1:25" ht="13.5" customHeight="1" x14ac:dyDescent="0.25">
      <c r="A1153" s="1438" t="s">
        <v>1039</v>
      </c>
      <c r="B1153" s="1407"/>
      <c r="C1153" s="1407"/>
      <c r="D1153" s="1408"/>
      <c r="E1153" s="618"/>
      <c r="F1153" s="509"/>
      <c r="G1153" s="510"/>
      <c r="H1153" s="506"/>
      <c r="I1153" s="506"/>
      <c r="J1153" s="506"/>
      <c r="K1153" s="506"/>
      <c r="L1153" s="506"/>
      <c r="M1153" s="506"/>
      <c r="N1153" s="506"/>
      <c r="O1153" s="506"/>
      <c r="P1153" s="506"/>
      <c r="Q1153" s="506"/>
      <c r="R1153" s="506"/>
      <c r="S1153" s="506"/>
      <c r="T1153" s="506"/>
      <c r="U1153" s="506"/>
      <c r="V1153" s="506"/>
      <c r="W1153" s="506"/>
      <c r="X1153" s="506"/>
      <c r="Y1153" s="506"/>
    </row>
    <row r="1154" spans="1:25" ht="13.5" customHeight="1" x14ac:dyDescent="0.25">
      <c r="A1154" s="1409"/>
      <c r="B1154" s="1410"/>
      <c r="C1154" s="1410"/>
      <c r="D1154" s="1411"/>
      <c r="E1154" s="618"/>
      <c r="F1154" s="509"/>
      <c r="G1154" s="510"/>
      <c r="H1154" s="506"/>
      <c r="I1154" s="506"/>
      <c r="J1154" s="506"/>
      <c r="K1154" s="506"/>
      <c r="L1154" s="506"/>
      <c r="M1154" s="506"/>
      <c r="N1154" s="506"/>
      <c r="O1154" s="506"/>
      <c r="P1154" s="506"/>
      <c r="Q1154" s="506"/>
      <c r="R1154" s="506"/>
      <c r="S1154" s="506"/>
      <c r="T1154" s="506"/>
      <c r="U1154" s="506"/>
      <c r="V1154" s="506"/>
      <c r="W1154" s="506"/>
      <c r="X1154" s="506"/>
      <c r="Y1154" s="506"/>
    </row>
    <row r="1155" spans="1:25" s="1124" customFormat="1" ht="13.5" customHeight="1" x14ac:dyDescent="0.25">
      <c r="A1155" s="1409"/>
      <c r="B1155" s="1410"/>
      <c r="C1155" s="1410"/>
      <c r="D1155" s="1411"/>
      <c r="E1155" s="618"/>
      <c r="F1155" s="509"/>
      <c r="G1155" s="510"/>
      <c r="H1155" s="506"/>
      <c r="I1155" s="506"/>
      <c r="J1155" s="506"/>
      <c r="K1155" s="506"/>
      <c r="L1155" s="506"/>
      <c r="M1155" s="506"/>
      <c r="N1155" s="506"/>
      <c r="O1155" s="506"/>
      <c r="P1155" s="506"/>
      <c r="Q1155" s="506"/>
      <c r="R1155" s="506"/>
      <c r="S1155" s="506"/>
      <c r="T1155" s="506"/>
      <c r="U1155" s="506"/>
      <c r="V1155" s="506"/>
      <c r="W1155" s="506"/>
      <c r="X1155" s="506"/>
      <c r="Y1155" s="506"/>
    </row>
    <row r="1156" spans="1:25" s="1124" customFormat="1" ht="13.5" customHeight="1" x14ac:dyDescent="0.25">
      <c r="A1156" s="1409"/>
      <c r="B1156" s="1410"/>
      <c r="C1156" s="1410"/>
      <c r="D1156" s="1411"/>
      <c r="E1156" s="618"/>
      <c r="F1156" s="509"/>
      <c r="G1156" s="510"/>
      <c r="H1156" s="506"/>
      <c r="I1156" s="506"/>
      <c r="J1156" s="506"/>
      <c r="K1156" s="506"/>
      <c r="L1156" s="506"/>
      <c r="M1156" s="506"/>
      <c r="N1156" s="506"/>
      <c r="O1156" s="506"/>
      <c r="P1156" s="506"/>
      <c r="Q1156" s="506"/>
      <c r="R1156" s="506"/>
      <c r="S1156" s="506"/>
      <c r="T1156" s="506"/>
      <c r="U1156" s="506"/>
      <c r="V1156" s="506"/>
      <c r="W1156" s="506"/>
      <c r="X1156" s="506"/>
      <c r="Y1156" s="506"/>
    </row>
    <row r="1157" spans="1:25" s="1124" customFormat="1" ht="13.5" customHeight="1" x14ac:dyDescent="0.25">
      <c r="A1157" s="1409"/>
      <c r="B1157" s="1410"/>
      <c r="C1157" s="1410"/>
      <c r="D1157" s="1411"/>
      <c r="E1157" s="618"/>
      <c r="F1157" s="509"/>
      <c r="G1157" s="510"/>
      <c r="H1157" s="506"/>
      <c r="I1157" s="506"/>
      <c r="J1157" s="506"/>
      <c r="K1157" s="506"/>
      <c r="L1157" s="506"/>
      <c r="M1157" s="506"/>
      <c r="N1157" s="506"/>
      <c r="O1157" s="506"/>
      <c r="P1157" s="506"/>
      <c r="Q1157" s="506"/>
      <c r="R1157" s="506"/>
      <c r="S1157" s="506"/>
      <c r="T1157" s="506"/>
      <c r="U1157" s="506"/>
      <c r="V1157" s="506"/>
      <c r="W1157" s="506"/>
      <c r="X1157" s="506"/>
      <c r="Y1157" s="506"/>
    </row>
    <row r="1158" spans="1:25" s="1124" customFormat="1" ht="13.5" customHeight="1" x14ac:dyDescent="0.25">
      <c r="A1158" s="1409"/>
      <c r="B1158" s="1410"/>
      <c r="C1158" s="1410"/>
      <c r="D1158" s="1411"/>
      <c r="E1158" s="618"/>
      <c r="F1158" s="509"/>
      <c r="G1158" s="510"/>
      <c r="H1158" s="506"/>
      <c r="I1158" s="506"/>
      <c r="J1158" s="506"/>
      <c r="K1158" s="506"/>
      <c r="L1158" s="506"/>
      <c r="M1158" s="506"/>
      <c r="N1158" s="506"/>
      <c r="O1158" s="506"/>
      <c r="P1158" s="506"/>
      <c r="Q1158" s="506"/>
      <c r="R1158" s="506"/>
      <c r="S1158" s="506"/>
      <c r="T1158" s="506"/>
      <c r="U1158" s="506"/>
      <c r="V1158" s="506"/>
      <c r="W1158" s="506"/>
      <c r="X1158" s="506"/>
      <c r="Y1158" s="506"/>
    </row>
    <row r="1159" spans="1:25" s="1124" customFormat="1" ht="13.5" customHeight="1" x14ac:dyDescent="0.25">
      <c r="A1159" s="1409"/>
      <c r="B1159" s="1410"/>
      <c r="C1159" s="1410"/>
      <c r="D1159" s="1411"/>
      <c r="E1159" s="618"/>
      <c r="F1159" s="509"/>
      <c r="G1159" s="510"/>
      <c r="H1159" s="506"/>
      <c r="I1159" s="506"/>
      <c r="J1159" s="506"/>
      <c r="K1159" s="506"/>
      <c r="L1159" s="506"/>
      <c r="M1159" s="506"/>
      <c r="N1159" s="506"/>
      <c r="O1159" s="506"/>
      <c r="P1159" s="506"/>
      <c r="Q1159" s="506"/>
      <c r="R1159" s="506"/>
      <c r="S1159" s="506"/>
      <c r="T1159" s="506"/>
      <c r="U1159" s="506"/>
      <c r="V1159" s="506"/>
      <c r="W1159" s="506"/>
      <c r="X1159" s="506"/>
      <c r="Y1159" s="506"/>
    </row>
    <row r="1160" spans="1:25" s="1124" customFormat="1" ht="13.5" customHeight="1" x14ac:dyDescent="0.25">
      <c r="A1160" s="1409"/>
      <c r="B1160" s="1410"/>
      <c r="C1160" s="1410"/>
      <c r="D1160" s="1411"/>
      <c r="E1160" s="618"/>
      <c r="F1160" s="509"/>
      <c r="G1160" s="510"/>
      <c r="H1160" s="506"/>
      <c r="I1160" s="506"/>
      <c r="J1160" s="506"/>
      <c r="K1160" s="506"/>
      <c r="L1160" s="506"/>
      <c r="M1160" s="506"/>
      <c r="N1160" s="506"/>
      <c r="O1160" s="506"/>
      <c r="P1160" s="506"/>
      <c r="Q1160" s="506"/>
      <c r="R1160" s="506"/>
      <c r="S1160" s="506"/>
      <c r="T1160" s="506"/>
      <c r="U1160" s="506"/>
      <c r="V1160" s="506"/>
      <c r="W1160" s="506"/>
      <c r="X1160" s="506"/>
      <c r="Y1160" s="506"/>
    </row>
    <row r="1161" spans="1:25" s="1124" customFormat="1" ht="13.5" customHeight="1" x14ac:dyDescent="0.25">
      <c r="A1161" s="1409"/>
      <c r="B1161" s="1410"/>
      <c r="C1161" s="1410"/>
      <c r="D1161" s="1411"/>
      <c r="E1161" s="618"/>
      <c r="F1161" s="509"/>
      <c r="G1161" s="510"/>
      <c r="H1161" s="506"/>
      <c r="I1161" s="506"/>
      <c r="J1161" s="506"/>
      <c r="K1161" s="506"/>
      <c r="L1161" s="506"/>
      <c r="M1161" s="506"/>
      <c r="N1161" s="506"/>
      <c r="O1161" s="506"/>
      <c r="P1161" s="506"/>
      <c r="Q1161" s="506"/>
      <c r="R1161" s="506"/>
      <c r="S1161" s="506"/>
      <c r="T1161" s="506"/>
      <c r="U1161" s="506"/>
      <c r="V1161" s="506"/>
      <c r="W1161" s="506"/>
      <c r="X1161" s="506"/>
      <c r="Y1161" s="506"/>
    </row>
    <row r="1162" spans="1:25" ht="13.5" customHeight="1" x14ac:dyDescent="0.25">
      <c r="A1162" s="1409"/>
      <c r="B1162" s="1410"/>
      <c r="C1162" s="1410"/>
      <c r="D1162" s="1411"/>
      <c r="E1162" s="618"/>
      <c r="F1162" s="509"/>
      <c r="G1162" s="510"/>
      <c r="H1162" s="506"/>
      <c r="I1162" s="506"/>
      <c r="J1162" s="506"/>
      <c r="K1162" s="506"/>
      <c r="L1162" s="506"/>
      <c r="M1162" s="506"/>
      <c r="N1162" s="506"/>
      <c r="O1162" s="506"/>
      <c r="P1162" s="506"/>
      <c r="Q1162" s="506"/>
      <c r="R1162" s="506"/>
      <c r="S1162" s="506"/>
      <c r="T1162" s="506"/>
      <c r="U1162" s="506"/>
      <c r="V1162" s="506"/>
      <c r="W1162" s="506"/>
      <c r="X1162" s="506"/>
      <c r="Y1162" s="506"/>
    </row>
    <row r="1163" spans="1:25" ht="13.5" customHeight="1" thickBot="1" x14ac:dyDescent="0.3">
      <c r="A1163" s="1412"/>
      <c r="B1163" s="1413"/>
      <c r="C1163" s="1413"/>
      <c r="D1163" s="1414"/>
      <c r="E1163" s="618"/>
      <c r="F1163" s="509"/>
      <c r="G1163" s="510"/>
      <c r="H1163" s="506"/>
      <c r="I1163" s="506"/>
      <c r="J1163" s="506"/>
      <c r="K1163" s="506"/>
      <c r="L1163" s="506"/>
      <c r="M1163" s="506"/>
      <c r="N1163" s="506"/>
      <c r="O1163" s="506"/>
      <c r="P1163" s="506"/>
      <c r="Q1163" s="506"/>
      <c r="R1163" s="506"/>
      <c r="S1163" s="506"/>
      <c r="T1163" s="506"/>
      <c r="U1163" s="506"/>
      <c r="V1163" s="506"/>
      <c r="W1163" s="506"/>
      <c r="X1163" s="506"/>
      <c r="Y1163" s="506"/>
    </row>
    <row r="1164" spans="1:25" ht="13.5" customHeight="1" x14ac:dyDescent="0.25">
      <c r="A1164" s="522" t="s">
        <v>487</v>
      </c>
      <c r="B1164" s="573"/>
      <c r="C1164" s="667"/>
      <c r="D1164" s="668"/>
      <c r="E1164" s="506"/>
      <c r="F1164" s="509"/>
      <c r="G1164" s="510"/>
      <c r="H1164" s="506"/>
      <c r="I1164" s="506"/>
      <c r="J1164" s="506"/>
      <c r="K1164" s="506"/>
      <c r="L1164" s="506"/>
      <c r="M1164" s="506"/>
      <c r="N1164" s="506"/>
      <c r="O1164" s="506"/>
      <c r="P1164" s="506"/>
      <c r="Q1164" s="506"/>
      <c r="R1164" s="506"/>
      <c r="S1164" s="506"/>
      <c r="T1164" s="506"/>
      <c r="U1164" s="506"/>
      <c r="V1164" s="506"/>
      <c r="W1164" s="506"/>
      <c r="X1164" s="506"/>
      <c r="Y1164" s="506"/>
    </row>
    <row r="1165" spans="1:25" ht="13.5" customHeight="1" x14ac:dyDescent="0.25">
      <c r="A1165" s="522" t="s">
        <v>553</v>
      </c>
      <c r="B1165" s="573"/>
      <c r="C1165" s="667"/>
      <c r="D1165" s="668"/>
      <c r="E1165" s="506"/>
      <c r="F1165" s="509"/>
      <c r="G1165" s="510"/>
      <c r="H1165" s="506"/>
      <c r="I1165" s="506"/>
      <c r="J1165" s="506"/>
      <c r="K1165" s="506"/>
      <c r="L1165" s="506"/>
      <c r="M1165" s="506"/>
      <c r="N1165" s="506"/>
      <c r="O1165" s="506"/>
      <c r="P1165" s="506"/>
      <c r="Q1165" s="506"/>
      <c r="R1165" s="506"/>
      <c r="S1165" s="506"/>
      <c r="T1165" s="506"/>
      <c r="U1165" s="506"/>
      <c r="V1165" s="506"/>
      <c r="W1165" s="506"/>
      <c r="X1165" s="506"/>
      <c r="Y1165" s="506"/>
    </row>
    <row r="1166" spans="1:25" ht="13.5" customHeight="1" x14ac:dyDescent="0.25">
      <c r="A1166" s="522" t="s">
        <v>550</v>
      </c>
      <c r="B1166" s="573"/>
      <c r="C1166" s="667"/>
      <c r="D1166" s="668"/>
      <c r="E1166" s="506"/>
      <c r="F1166" s="509"/>
      <c r="G1166" s="510"/>
      <c r="H1166" s="506"/>
      <c r="I1166" s="506"/>
      <c r="J1166" s="506"/>
      <c r="K1166" s="506"/>
      <c r="L1166" s="506"/>
      <c r="M1166" s="506"/>
      <c r="N1166" s="506"/>
      <c r="O1166" s="506"/>
      <c r="P1166" s="506"/>
      <c r="Q1166" s="506"/>
      <c r="R1166" s="506"/>
      <c r="S1166" s="506"/>
      <c r="T1166" s="506"/>
      <c r="U1166" s="506"/>
      <c r="V1166" s="506"/>
      <c r="W1166" s="506"/>
      <c r="X1166" s="506"/>
      <c r="Y1166" s="506"/>
    </row>
    <row r="1167" spans="1:25" ht="13.5" customHeight="1" thickBot="1" x14ac:dyDescent="0.3">
      <c r="A1167" s="522" t="s">
        <v>311</v>
      </c>
      <c r="B1167" s="577"/>
      <c r="C1167" s="669"/>
      <c r="D1167" s="670"/>
      <c r="E1167" s="506"/>
      <c r="F1167" s="509"/>
      <c r="G1167" s="510"/>
      <c r="H1167" s="506"/>
      <c r="I1167" s="506"/>
      <c r="J1167" s="506"/>
      <c r="K1167" s="506"/>
      <c r="L1167" s="506"/>
      <c r="M1167" s="506"/>
      <c r="N1167" s="506"/>
      <c r="O1167" s="506"/>
      <c r="P1167" s="506"/>
      <c r="Q1167" s="506"/>
      <c r="R1167" s="506"/>
      <c r="S1167" s="506"/>
      <c r="T1167" s="506"/>
      <c r="U1167" s="506"/>
      <c r="V1167" s="506"/>
      <c r="W1167" s="506"/>
      <c r="X1167" s="506"/>
      <c r="Y1167" s="506"/>
    </row>
    <row r="1168" spans="1:25" ht="13.5" customHeight="1" thickBot="1" x14ac:dyDescent="0.3">
      <c r="A1168" s="580" t="s">
        <v>312</v>
      </c>
      <c r="B1168" s="581"/>
      <c r="C1168" s="582"/>
      <c r="D1168" s="671">
        <f>C1170+C1184+C1193</f>
        <v>1645000</v>
      </c>
      <c r="E1168" s="507"/>
      <c r="F1168" s="509"/>
      <c r="G1168" s="510"/>
      <c r="H1168" s="506"/>
      <c r="I1168" s="506"/>
      <c r="J1168" s="506"/>
      <c r="K1168" s="506"/>
      <c r="L1168" s="506"/>
      <c r="M1168" s="506"/>
      <c r="N1168" s="506"/>
      <c r="O1168" s="506"/>
      <c r="P1168" s="506"/>
      <c r="Q1168" s="506"/>
      <c r="R1168" s="506"/>
      <c r="S1168" s="506"/>
      <c r="T1168" s="506"/>
      <c r="U1168" s="506"/>
      <c r="V1168" s="506"/>
      <c r="W1168" s="506"/>
      <c r="X1168" s="506"/>
      <c r="Y1168" s="506"/>
    </row>
    <row r="1169" spans="1:25" ht="13.5" customHeight="1" thickBot="1" x14ac:dyDescent="0.3">
      <c r="A1169" s="506"/>
      <c r="B1169" s="506"/>
      <c r="C1169" s="507"/>
      <c r="D1169" s="507"/>
      <c r="E1169" s="507"/>
      <c r="F1169" s="509"/>
      <c r="G1169" s="510"/>
      <c r="H1169" s="506"/>
      <c r="I1169" s="506"/>
      <c r="J1169" s="506"/>
      <c r="K1169" s="506"/>
      <c r="L1169" s="506"/>
      <c r="M1169" s="506"/>
      <c r="N1169" s="506"/>
      <c r="O1169" s="506"/>
      <c r="P1169" s="506"/>
      <c r="Q1169" s="506"/>
      <c r="R1169" s="506"/>
      <c r="S1169" s="506"/>
      <c r="T1169" s="506"/>
      <c r="U1169" s="506"/>
      <c r="V1169" s="506"/>
      <c r="W1169" s="506"/>
      <c r="X1169" s="506"/>
      <c r="Y1169" s="506"/>
    </row>
    <row r="1170" spans="1:25" ht="13.5" customHeight="1" thickBot="1" x14ac:dyDescent="0.3">
      <c r="A1170" s="1427" t="s">
        <v>49</v>
      </c>
      <c r="B1170" s="1416"/>
      <c r="C1170" s="534">
        <f>C1171+C1173+C1175+C1177+C1179</f>
        <v>480000</v>
      </c>
      <c r="D1170" s="507"/>
      <c r="E1170" s="672"/>
      <c r="F1170" s="672"/>
      <c r="G1170" s="673"/>
      <c r="H1170" s="506"/>
      <c r="I1170" s="506"/>
      <c r="J1170" s="506"/>
      <c r="K1170" s="506"/>
      <c r="L1170" s="506"/>
      <c r="M1170" s="506"/>
      <c r="N1170" s="506"/>
      <c r="O1170" s="506"/>
      <c r="P1170" s="506"/>
      <c r="Q1170" s="506"/>
      <c r="R1170" s="506"/>
      <c r="S1170" s="506"/>
      <c r="T1170" s="506"/>
      <c r="U1170" s="506"/>
      <c r="V1170" s="506"/>
      <c r="W1170" s="506"/>
      <c r="X1170" s="506"/>
      <c r="Y1170" s="506"/>
    </row>
    <row r="1171" spans="1:25" ht="13.5" customHeight="1" x14ac:dyDescent="0.25">
      <c r="A1171" s="499" t="s">
        <v>50</v>
      </c>
      <c r="B1171" s="530" t="s">
        <v>51</v>
      </c>
      <c r="C1171" s="536">
        <f>C1172</f>
        <v>60000</v>
      </c>
      <c r="D1171" s="539"/>
      <c r="E1171" s="499"/>
      <c r="F1171" s="530"/>
      <c r="G1171" s="536"/>
      <c r="H1171" s="506"/>
      <c r="I1171" s="506"/>
      <c r="J1171" s="506"/>
      <c r="K1171" s="506"/>
      <c r="L1171" s="506"/>
      <c r="M1171" s="506"/>
      <c r="N1171" s="506"/>
      <c r="O1171" s="506"/>
      <c r="P1171" s="506"/>
      <c r="Q1171" s="506"/>
      <c r="R1171" s="506"/>
      <c r="S1171" s="506"/>
      <c r="T1171" s="506"/>
      <c r="U1171" s="506"/>
      <c r="V1171" s="506"/>
      <c r="W1171" s="506"/>
      <c r="X1171" s="506"/>
      <c r="Y1171" s="506"/>
    </row>
    <row r="1172" spans="1:25" ht="13.5" customHeight="1" x14ac:dyDescent="0.25">
      <c r="A1172" s="506" t="s">
        <v>52</v>
      </c>
      <c r="B1172" s="506" t="s">
        <v>53</v>
      </c>
      <c r="C1172" s="507">
        <v>60000</v>
      </c>
      <c r="D1172" s="588"/>
      <c r="E1172" s="506"/>
      <c r="F1172" s="506"/>
      <c r="G1172" s="507"/>
      <c r="H1172" s="506"/>
      <c r="I1172" s="506"/>
      <c r="J1172" s="506"/>
      <c r="K1172" s="506"/>
      <c r="L1172" s="506"/>
      <c r="M1172" s="506"/>
      <c r="N1172" s="506"/>
      <c r="O1172" s="506"/>
      <c r="P1172" s="506"/>
      <c r="Q1172" s="506"/>
      <c r="R1172" s="506"/>
      <c r="S1172" s="506"/>
      <c r="T1172" s="506"/>
      <c r="U1172" s="506"/>
      <c r="V1172" s="506"/>
      <c r="W1172" s="506"/>
      <c r="X1172" s="506"/>
      <c r="Y1172" s="506"/>
    </row>
    <row r="1173" spans="1:25" ht="13.5" customHeight="1" x14ac:dyDescent="0.25">
      <c r="A1173" s="499" t="s">
        <v>150</v>
      </c>
      <c r="B1173" s="499" t="s">
        <v>230</v>
      </c>
      <c r="C1173" s="531">
        <v>40000</v>
      </c>
      <c r="D1173" s="507"/>
      <c r="E1173" s="499"/>
      <c r="F1173" s="499"/>
      <c r="G1173" s="531"/>
      <c r="H1173" s="506"/>
      <c r="I1173" s="506"/>
      <c r="J1173" s="506"/>
      <c r="K1173" s="506"/>
      <c r="L1173" s="506"/>
      <c r="M1173" s="506"/>
      <c r="N1173" s="506"/>
      <c r="O1173" s="506"/>
      <c r="P1173" s="506"/>
      <c r="Q1173" s="506"/>
      <c r="R1173" s="506"/>
      <c r="S1173" s="506"/>
      <c r="T1173" s="506"/>
      <c r="U1173" s="506"/>
      <c r="V1173" s="506"/>
      <c r="W1173" s="506"/>
      <c r="X1173" s="506"/>
      <c r="Y1173" s="506"/>
    </row>
    <row r="1174" spans="1:25" ht="13.5" customHeight="1" x14ac:dyDescent="0.25">
      <c r="A1174" s="506" t="s">
        <v>152</v>
      </c>
      <c r="B1174" s="506" t="s">
        <v>153</v>
      </c>
      <c r="C1174" s="507">
        <v>40000</v>
      </c>
      <c r="D1174" s="508"/>
      <c r="E1174" s="506"/>
      <c r="F1174" s="506"/>
      <c r="G1174" s="507"/>
      <c r="H1174" s="506"/>
      <c r="I1174" s="506"/>
      <c r="J1174" s="506"/>
      <c r="K1174" s="506"/>
      <c r="L1174" s="506"/>
      <c r="M1174" s="506"/>
      <c r="N1174" s="506"/>
      <c r="O1174" s="506"/>
      <c r="P1174" s="506"/>
      <c r="Q1174" s="506"/>
      <c r="R1174" s="506"/>
      <c r="S1174" s="506"/>
      <c r="T1174" s="506"/>
      <c r="U1174" s="506"/>
      <c r="V1174" s="506"/>
      <c r="W1174" s="506"/>
      <c r="X1174" s="506"/>
      <c r="Y1174" s="506"/>
    </row>
    <row r="1175" spans="1:25" ht="13.5" customHeight="1" x14ac:dyDescent="0.25">
      <c r="A1175" s="499" t="s">
        <v>54</v>
      </c>
      <c r="B1175" s="499" t="s">
        <v>55</v>
      </c>
      <c r="C1175" s="536">
        <f>C1176</f>
        <v>60000</v>
      </c>
      <c r="D1175" s="588"/>
      <c r="E1175" s="499"/>
      <c r="F1175" s="499"/>
      <c r="G1175" s="531"/>
      <c r="H1175" s="506"/>
      <c r="I1175" s="506"/>
      <c r="J1175" s="506"/>
      <c r="K1175" s="506"/>
      <c r="L1175" s="506"/>
      <c r="M1175" s="506"/>
      <c r="N1175" s="506"/>
      <c r="O1175" s="506"/>
      <c r="P1175" s="506"/>
      <c r="Q1175" s="506"/>
      <c r="R1175" s="506"/>
      <c r="S1175" s="506"/>
      <c r="T1175" s="506"/>
      <c r="U1175" s="506"/>
      <c r="V1175" s="506"/>
      <c r="W1175" s="506"/>
      <c r="X1175" s="506"/>
      <c r="Y1175" s="506"/>
    </row>
    <row r="1176" spans="1:25" ht="13.5" customHeight="1" x14ac:dyDescent="0.25">
      <c r="A1176" s="506" t="s">
        <v>56</v>
      </c>
      <c r="B1176" s="506" t="s">
        <v>57</v>
      </c>
      <c r="C1176" s="507">
        <v>60000</v>
      </c>
      <c r="D1176" s="507"/>
      <c r="E1176" s="506"/>
      <c r="F1176" s="506"/>
      <c r="G1176" s="507"/>
      <c r="H1176" s="506"/>
      <c r="I1176" s="506"/>
      <c r="J1176" s="506"/>
      <c r="K1176" s="506"/>
      <c r="L1176" s="506"/>
      <c r="M1176" s="506"/>
      <c r="N1176" s="506"/>
      <c r="O1176" s="506"/>
      <c r="P1176" s="506"/>
      <c r="Q1176" s="506"/>
      <c r="R1176" s="506"/>
      <c r="S1176" s="506"/>
      <c r="T1176" s="506"/>
      <c r="U1176" s="506"/>
      <c r="V1176" s="506"/>
      <c r="W1176" s="506"/>
      <c r="X1176" s="506"/>
      <c r="Y1176" s="506"/>
    </row>
    <row r="1177" spans="1:25" ht="13.5" customHeight="1" x14ac:dyDescent="0.25">
      <c r="A1177" s="499" t="s">
        <v>58</v>
      </c>
      <c r="B1177" s="499" t="s">
        <v>59</v>
      </c>
      <c r="C1177" s="536">
        <v>40000</v>
      </c>
      <c r="D1177" s="588"/>
      <c r="E1177" s="499"/>
      <c r="F1177" s="499"/>
      <c r="G1177" s="531"/>
      <c r="H1177" s="506"/>
      <c r="I1177" s="506"/>
      <c r="J1177" s="506"/>
      <c r="K1177" s="506"/>
      <c r="L1177" s="506"/>
      <c r="M1177" s="506"/>
      <c r="N1177" s="506"/>
      <c r="O1177" s="506"/>
      <c r="P1177" s="506"/>
      <c r="Q1177" s="506"/>
      <c r="R1177" s="506"/>
      <c r="S1177" s="506"/>
      <c r="T1177" s="506"/>
      <c r="U1177" s="506"/>
      <c r="V1177" s="506"/>
      <c r="W1177" s="506"/>
      <c r="X1177" s="506"/>
      <c r="Y1177" s="506"/>
    </row>
    <row r="1178" spans="1:25" ht="13.5" customHeight="1" x14ac:dyDescent="0.25">
      <c r="A1178" s="506" t="s">
        <v>60</v>
      </c>
      <c r="B1178" s="507" t="s">
        <v>61</v>
      </c>
      <c r="C1178" s="507">
        <v>40000</v>
      </c>
      <c r="D1178" s="507"/>
      <c r="E1178" s="506"/>
      <c r="F1178" s="507"/>
      <c r="G1178" s="507"/>
      <c r="H1178" s="506"/>
      <c r="I1178" s="506"/>
      <c r="J1178" s="506"/>
      <c r="K1178" s="506"/>
      <c r="L1178" s="506"/>
      <c r="M1178" s="506"/>
      <c r="N1178" s="506"/>
      <c r="O1178" s="506"/>
      <c r="P1178" s="506"/>
      <c r="Q1178" s="506"/>
      <c r="R1178" s="506"/>
      <c r="S1178" s="506"/>
      <c r="T1178" s="506"/>
      <c r="U1178" s="506"/>
      <c r="V1178" s="506"/>
      <c r="W1178" s="506"/>
      <c r="X1178" s="506"/>
      <c r="Y1178" s="506"/>
    </row>
    <row r="1179" spans="1:25" ht="13.5" customHeight="1" x14ac:dyDescent="0.25">
      <c r="A1179" s="499" t="s">
        <v>84</v>
      </c>
      <c r="B1179" s="531" t="s">
        <v>273</v>
      </c>
      <c r="C1179" s="531">
        <f>SUM(C1180:C1182)</f>
        <v>280000</v>
      </c>
      <c r="D1179" s="507"/>
      <c r="E1179" s="506"/>
      <c r="F1179" s="507"/>
      <c r="G1179" s="507"/>
      <c r="H1179" s="506"/>
      <c r="I1179" s="506"/>
      <c r="J1179" s="506"/>
      <c r="K1179" s="506"/>
      <c r="L1179" s="506"/>
      <c r="M1179" s="506"/>
      <c r="N1179" s="506"/>
      <c r="O1179" s="506"/>
      <c r="P1179" s="506"/>
      <c r="Q1179" s="506"/>
      <c r="R1179" s="506"/>
      <c r="S1179" s="506"/>
      <c r="T1179" s="506"/>
      <c r="U1179" s="506"/>
      <c r="V1179" s="506"/>
      <c r="W1179" s="506"/>
      <c r="X1179" s="506"/>
      <c r="Y1179" s="506"/>
    </row>
    <row r="1180" spans="1:25" ht="13.5" customHeight="1" x14ac:dyDescent="0.25">
      <c r="A1180" s="506" t="s">
        <v>88</v>
      </c>
      <c r="B1180" s="507" t="s">
        <v>89</v>
      </c>
      <c r="C1180" s="507">
        <v>120000</v>
      </c>
      <c r="D1180" s="508"/>
      <c r="E1180" s="506"/>
      <c r="F1180" s="507"/>
      <c r="G1180" s="507"/>
      <c r="H1180" s="506"/>
      <c r="I1180" s="506"/>
      <c r="J1180" s="506"/>
      <c r="K1180" s="506"/>
      <c r="L1180" s="506"/>
      <c r="M1180" s="506"/>
      <c r="N1180" s="506"/>
      <c r="O1180" s="506"/>
      <c r="P1180" s="506"/>
      <c r="Q1180" s="506"/>
      <c r="R1180" s="506"/>
      <c r="S1180" s="506"/>
      <c r="T1180" s="506"/>
      <c r="U1180" s="506"/>
      <c r="V1180" s="506"/>
      <c r="W1180" s="506"/>
      <c r="X1180" s="506"/>
      <c r="Y1180" s="506"/>
    </row>
    <row r="1181" spans="1:25" ht="13.5" customHeight="1" x14ac:dyDescent="0.25">
      <c r="A1181" s="506" t="s">
        <v>274</v>
      </c>
      <c r="B1181" s="507" t="s">
        <v>85</v>
      </c>
      <c r="C1181" s="507">
        <v>40000</v>
      </c>
      <c r="D1181" s="507"/>
      <c r="E1181" s="506"/>
      <c r="F1181" s="507"/>
      <c r="G1181" s="507"/>
      <c r="H1181" s="506"/>
      <c r="I1181" s="506"/>
      <c r="J1181" s="506"/>
      <c r="K1181" s="506"/>
      <c r="L1181" s="506"/>
      <c r="M1181" s="506"/>
      <c r="N1181" s="506"/>
      <c r="O1181" s="506"/>
      <c r="P1181" s="506"/>
      <c r="Q1181" s="506"/>
      <c r="R1181" s="506"/>
      <c r="S1181" s="506"/>
      <c r="T1181" s="506"/>
      <c r="U1181" s="506"/>
      <c r="V1181" s="506"/>
      <c r="W1181" s="506"/>
      <c r="X1181" s="506"/>
      <c r="Y1181" s="506"/>
    </row>
    <row r="1182" spans="1:25" ht="13.5" customHeight="1" x14ac:dyDescent="0.25">
      <c r="A1182" s="506" t="s">
        <v>91</v>
      </c>
      <c r="B1182" s="542" t="s">
        <v>92</v>
      </c>
      <c r="C1182" s="507">
        <v>120000</v>
      </c>
      <c r="D1182" s="539"/>
      <c r="E1182" s="499"/>
      <c r="F1182" s="531"/>
      <c r="G1182" s="531"/>
      <c r="H1182" s="506"/>
      <c r="I1182" s="506"/>
      <c r="J1182" s="506"/>
      <c r="K1182" s="506"/>
      <c r="L1182" s="506"/>
      <c r="M1182" s="506"/>
      <c r="N1182" s="506"/>
      <c r="O1182" s="506"/>
      <c r="P1182" s="506"/>
      <c r="Q1182" s="506"/>
      <c r="R1182" s="506"/>
      <c r="S1182" s="506"/>
      <c r="T1182" s="506"/>
      <c r="U1182" s="506"/>
      <c r="V1182" s="506"/>
      <c r="W1182" s="506"/>
      <c r="X1182" s="506"/>
      <c r="Y1182" s="506"/>
    </row>
    <row r="1183" spans="1:25" ht="13.5" customHeight="1" thickBot="1" x14ac:dyDescent="0.3">
      <c r="A1183" s="506"/>
      <c r="B1183" s="507"/>
      <c r="C1183" s="507"/>
      <c r="D1183" s="507"/>
      <c r="E1183" s="506"/>
      <c r="F1183" s="542"/>
      <c r="G1183" s="507"/>
      <c r="H1183" s="506"/>
      <c r="I1183" s="506"/>
      <c r="J1183" s="506"/>
      <c r="K1183" s="506"/>
      <c r="L1183" s="506"/>
      <c r="M1183" s="506"/>
      <c r="N1183" s="506"/>
      <c r="O1183" s="506"/>
      <c r="P1183" s="506"/>
      <c r="Q1183" s="506"/>
      <c r="R1183" s="506"/>
      <c r="S1183" s="506"/>
      <c r="T1183" s="506"/>
      <c r="U1183" s="506"/>
      <c r="V1183" s="506"/>
      <c r="W1183" s="506"/>
      <c r="X1183" s="506"/>
      <c r="Y1183" s="506"/>
    </row>
    <row r="1184" spans="1:25" ht="13.5" customHeight="1" thickBot="1" x14ac:dyDescent="0.3">
      <c r="A1184" s="1428" t="s">
        <v>93</v>
      </c>
      <c r="B1184" s="1416"/>
      <c r="C1184" s="546">
        <f>C1185+C1187</f>
        <v>695000</v>
      </c>
      <c r="D1184" s="507"/>
      <c r="E1184" s="506"/>
      <c r="F1184" s="507"/>
      <c r="G1184" s="507"/>
      <c r="H1184" s="506"/>
      <c r="I1184" s="506"/>
      <c r="J1184" s="506"/>
      <c r="K1184" s="506"/>
      <c r="L1184" s="506"/>
      <c r="M1184" s="506"/>
      <c r="N1184" s="506"/>
      <c r="O1184" s="506"/>
      <c r="P1184" s="506"/>
      <c r="Q1184" s="506"/>
      <c r="R1184" s="506"/>
      <c r="S1184" s="506"/>
      <c r="T1184" s="506"/>
      <c r="U1184" s="506"/>
      <c r="V1184" s="506"/>
      <c r="W1184" s="506"/>
      <c r="X1184" s="506"/>
      <c r="Y1184" s="506"/>
    </row>
    <row r="1185" spans="1:25" ht="13.5" customHeight="1" x14ac:dyDescent="0.25">
      <c r="A1185" s="499" t="s">
        <v>279</v>
      </c>
      <c r="B1185" s="531" t="s">
        <v>117</v>
      </c>
      <c r="C1185" s="531">
        <f>SUM(C1186)</f>
        <v>200000</v>
      </c>
      <c r="E1185" s="514"/>
      <c r="F1185" s="509"/>
      <c r="G1185" s="510"/>
      <c r="H1185" s="506"/>
      <c r="I1185" s="506"/>
      <c r="J1185" s="506"/>
      <c r="K1185" s="506"/>
      <c r="L1185" s="506"/>
      <c r="M1185" s="506"/>
      <c r="N1185" s="506"/>
      <c r="O1185" s="506"/>
      <c r="P1185" s="506"/>
      <c r="Q1185" s="506"/>
      <c r="R1185" s="506"/>
      <c r="S1185" s="506"/>
      <c r="T1185" s="506"/>
      <c r="U1185" s="506"/>
      <c r="V1185" s="506"/>
      <c r="W1185" s="506"/>
      <c r="X1185" s="506"/>
      <c r="Y1185" s="506"/>
    </row>
    <row r="1186" spans="1:25" ht="13.5" customHeight="1" x14ac:dyDescent="0.25">
      <c r="A1186" s="506" t="s">
        <v>118</v>
      </c>
      <c r="B1186" s="507" t="s">
        <v>117</v>
      </c>
      <c r="C1186" s="507">
        <v>200000</v>
      </c>
      <c r="E1186" s="514"/>
      <c r="F1186" s="509"/>
      <c r="G1186" s="510"/>
      <c r="H1186" s="506"/>
      <c r="I1186" s="506"/>
      <c r="J1186" s="506"/>
      <c r="K1186" s="506"/>
      <c r="L1186" s="506"/>
      <c r="M1186" s="506"/>
      <c r="N1186" s="506"/>
      <c r="O1186" s="506"/>
      <c r="P1186" s="506"/>
      <c r="Q1186" s="506"/>
      <c r="R1186" s="506"/>
      <c r="S1186" s="506"/>
      <c r="T1186" s="506"/>
      <c r="U1186" s="506"/>
      <c r="V1186" s="506"/>
      <c r="W1186" s="506"/>
      <c r="X1186" s="506"/>
      <c r="Y1186" s="506"/>
    </row>
    <row r="1187" spans="1:25" ht="13.5" customHeight="1" x14ac:dyDescent="0.25">
      <c r="A1187" s="499" t="s">
        <v>119</v>
      </c>
      <c r="B1187" s="531" t="s">
        <v>122</v>
      </c>
      <c r="C1187" s="531">
        <f>SUM(C1188:C1191)</f>
        <v>495000</v>
      </c>
      <c r="E1187" s="507"/>
      <c r="F1187" s="509"/>
      <c r="G1187" s="510"/>
      <c r="H1187" s="506"/>
      <c r="I1187" s="506"/>
      <c r="J1187" s="506"/>
      <c r="K1187" s="506"/>
      <c r="L1187" s="506"/>
      <c r="M1187" s="506"/>
      <c r="N1187" s="506"/>
      <c r="O1187" s="506"/>
      <c r="P1187" s="506"/>
      <c r="Q1187" s="506"/>
      <c r="R1187" s="506"/>
      <c r="S1187" s="506"/>
      <c r="T1187" s="506"/>
      <c r="U1187" s="506"/>
      <c r="V1187" s="506"/>
      <c r="W1187" s="506"/>
      <c r="X1187" s="506"/>
      <c r="Y1187" s="506"/>
    </row>
    <row r="1188" spans="1:25" s="1136" customFormat="1" ht="13.5" customHeight="1" x14ac:dyDescent="0.25">
      <c r="A1188" s="506" t="s">
        <v>121</v>
      </c>
      <c r="B1188" s="507" t="s">
        <v>122</v>
      </c>
      <c r="C1188" s="507">
        <v>245000</v>
      </c>
      <c r="E1188" s="514"/>
      <c r="F1188" s="509"/>
      <c r="G1188" s="510"/>
      <c r="H1188" s="506"/>
      <c r="I1188" s="506"/>
      <c r="J1188" s="506"/>
      <c r="K1188" s="506"/>
      <c r="L1188" s="506"/>
      <c r="M1188" s="506"/>
      <c r="N1188" s="506"/>
      <c r="O1188" s="506"/>
      <c r="P1188" s="506"/>
      <c r="Q1188" s="506"/>
      <c r="R1188" s="506"/>
      <c r="S1188" s="506"/>
      <c r="T1188" s="506"/>
      <c r="U1188" s="506"/>
      <c r="V1188" s="506"/>
      <c r="W1188" s="506"/>
      <c r="X1188" s="506"/>
      <c r="Y1188" s="506"/>
    </row>
    <row r="1189" spans="1:25" ht="13.5" customHeight="1" x14ac:dyDescent="0.25">
      <c r="A1189" s="506" t="s">
        <v>123</v>
      </c>
      <c r="B1189" s="507" t="s">
        <v>124</v>
      </c>
      <c r="C1189" s="507">
        <v>40000</v>
      </c>
      <c r="D1189" s="514"/>
      <c r="E1189" s="514"/>
      <c r="F1189" s="509"/>
      <c r="G1189" s="510"/>
      <c r="H1189" s="506"/>
      <c r="I1189" s="506"/>
      <c r="J1189" s="506"/>
      <c r="K1189" s="506"/>
      <c r="L1189" s="506"/>
      <c r="M1189" s="506"/>
      <c r="N1189" s="506"/>
      <c r="O1189" s="506"/>
      <c r="P1189" s="506"/>
      <c r="Q1189" s="506"/>
      <c r="R1189" s="506"/>
      <c r="S1189" s="506"/>
      <c r="T1189" s="506"/>
      <c r="U1189" s="506"/>
      <c r="V1189" s="506"/>
      <c r="W1189" s="506"/>
      <c r="X1189" s="506"/>
      <c r="Y1189" s="506"/>
    </row>
    <row r="1190" spans="1:25" s="1136" customFormat="1" ht="13.5" customHeight="1" x14ac:dyDescent="0.25">
      <c r="A1190" s="506" t="s">
        <v>125</v>
      </c>
      <c r="B1190" s="507" t="s">
        <v>554</v>
      </c>
      <c r="C1190" s="507">
        <v>150000</v>
      </c>
      <c r="E1190" s="514"/>
      <c r="F1190" s="509"/>
      <c r="G1190" s="510"/>
      <c r="H1190" s="506"/>
      <c r="I1190" s="506"/>
      <c r="J1190" s="506"/>
      <c r="K1190" s="506"/>
      <c r="L1190" s="506"/>
      <c r="M1190" s="506"/>
      <c r="N1190" s="506"/>
      <c r="O1190" s="506"/>
      <c r="P1190" s="506"/>
      <c r="Q1190" s="506"/>
      <c r="R1190" s="506"/>
      <c r="S1190" s="506"/>
      <c r="T1190" s="506"/>
      <c r="U1190" s="506"/>
      <c r="V1190" s="506"/>
      <c r="W1190" s="506"/>
      <c r="X1190" s="506"/>
      <c r="Y1190" s="506"/>
    </row>
    <row r="1191" spans="1:25" ht="13.5" customHeight="1" x14ac:dyDescent="0.25">
      <c r="A1191" s="506" t="s">
        <v>127</v>
      </c>
      <c r="B1191" s="507" t="s">
        <v>120</v>
      </c>
      <c r="C1191" s="507">
        <v>60000</v>
      </c>
      <c r="D1191" s="531"/>
      <c r="E1191" s="664"/>
      <c r="F1191" s="509"/>
      <c r="G1191" s="510"/>
      <c r="H1191" s="506"/>
      <c r="I1191" s="506"/>
      <c r="J1191" s="506"/>
      <c r="K1191" s="506"/>
      <c r="L1191" s="506"/>
      <c r="M1191" s="506"/>
      <c r="N1191" s="506"/>
      <c r="O1191" s="506"/>
      <c r="P1191" s="506"/>
      <c r="Q1191" s="506"/>
      <c r="R1191" s="506"/>
      <c r="S1191" s="506"/>
      <c r="T1191" s="506"/>
      <c r="U1191" s="506"/>
      <c r="V1191" s="506"/>
      <c r="W1191" s="506"/>
      <c r="X1191" s="506"/>
      <c r="Y1191" s="506"/>
    </row>
    <row r="1192" spans="1:25" ht="13.5" customHeight="1" thickBot="1" x14ac:dyDescent="0.3">
      <c r="A1192" s="506"/>
      <c r="B1192" s="506"/>
      <c r="C1192" s="507"/>
      <c r="D1192" s="507"/>
      <c r="E1192" s="507"/>
      <c r="F1192" s="509"/>
      <c r="G1192" s="510"/>
      <c r="H1192" s="506"/>
      <c r="I1192" s="506"/>
      <c r="J1192" s="506"/>
      <c r="K1192" s="506"/>
      <c r="L1192" s="506"/>
      <c r="M1192" s="506"/>
      <c r="N1192" s="506"/>
      <c r="O1192" s="506"/>
      <c r="P1192" s="506"/>
      <c r="Q1192" s="506"/>
      <c r="R1192" s="506"/>
      <c r="S1192" s="506"/>
      <c r="T1192" s="506"/>
      <c r="U1192" s="506"/>
      <c r="V1192" s="506"/>
      <c r="W1192" s="506"/>
      <c r="X1192" s="506"/>
      <c r="Y1192" s="506"/>
    </row>
    <row r="1193" spans="1:25" ht="13.5" customHeight="1" thickBot="1" x14ac:dyDescent="0.3">
      <c r="A1193" s="1436" t="s">
        <v>135</v>
      </c>
      <c r="B1193" s="1416"/>
      <c r="C1193" s="556">
        <f>+C1194+C1198</f>
        <v>470000</v>
      </c>
      <c r="D1193" s="507"/>
      <c r="E1193" s="507"/>
      <c r="F1193" s="509"/>
      <c r="G1193" s="510"/>
      <c r="H1193" s="506"/>
      <c r="I1193" s="506"/>
      <c r="J1193" s="506"/>
      <c r="K1193" s="506"/>
      <c r="L1193" s="506"/>
      <c r="M1193" s="506"/>
      <c r="N1193" s="506"/>
      <c r="O1193" s="506"/>
      <c r="P1193" s="506"/>
      <c r="Q1193" s="506"/>
      <c r="R1193" s="506"/>
      <c r="S1193" s="506"/>
      <c r="T1193" s="506"/>
      <c r="U1193" s="506"/>
      <c r="V1193" s="506"/>
      <c r="W1193" s="506"/>
      <c r="X1193" s="506"/>
      <c r="Y1193" s="506"/>
    </row>
    <row r="1194" spans="1:25" ht="13.5" customHeight="1" x14ac:dyDescent="0.25">
      <c r="A1194" s="499" t="s">
        <v>136</v>
      </c>
      <c r="B1194" s="530" t="s">
        <v>137</v>
      </c>
      <c r="C1194" s="531">
        <f>SUM(C1195:C1197)</f>
        <v>390000</v>
      </c>
      <c r="D1194" s="508"/>
      <c r="E1194" s="508"/>
      <c r="F1194" s="509"/>
      <c r="G1194" s="510"/>
      <c r="H1194" s="506"/>
      <c r="I1194" s="506"/>
      <c r="J1194" s="506"/>
      <c r="K1194" s="506"/>
      <c r="L1194" s="506"/>
      <c r="M1194" s="506"/>
      <c r="N1194" s="506"/>
      <c r="O1194" s="506"/>
      <c r="P1194" s="506"/>
      <c r="Q1194" s="506"/>
      <c r="R1194" s="506"/>
      <c r="S1194" s="506"/>
      <c r="T1194" s="506"/>
      <c r="U1194" s="506"/>
      <c r="V1194" s="506"/>
      <c r="W1194" s="506"/>
      <c r="X1194" s="506"/>
      <c r="Y1194" s="506"/>
    </row>
    <row r="1195" spans="1:25" ht="13.5" customHeight="1" x14ac:dyDescent="0.25">
      <c r="A1195" s="506" t="s">
        <v>138</v>
      </c>
      <c r="B1195" s="507" t="s">
        <v>286</v>
      </c>
      <c r="C1195" s="507">
        <v>140000</v>
      </c>
      <c r="D1195" s="508"/>
      <c r="E1195" s="531"/>
      <c r="F1195" s="509"/>
      <c r="G1195" s="510"/>
      <c r="H1195" s="506"/>
      <c r="I1195" s="506"/>
      <c r="J1195" s="506"/>
      <c r="K1195" s="506"/>
      <c r="L1195" s="506"/>
      <c r="M1195" s="506"/>
      <c r="N1195" s="506"/>
      <c r="O1195" s="506"/>
      <c r="P1195" s="506"/>
      <c r="Q1195" s="506"/>
      <c r="R1195" s="506"/>
      <c r="S1195" s="506"/>
      <c r="T1195" s="506"/>
      <c r="U1195" s="506"/>
      <c r="V1195" s="506"/>
      <c r="W1195" s="506"/>
      <c r="X1195" s="506"/>
      <c r="Y1195" s="506"/>
    </row>
    <row r="1196" spans="1:25" ht="13.5" customHeight="1" x14ac:dyDescent="0.25">
      <c r="A1196" s="506" t="s">
        <v>140</v>
      </c>
      <c r="B1196" s="506" t="s">
        <v>141</v>
      </c>
      <c r="C1196" s="507">
        <v>90000</v>
      </c>
      <c r="D1196" s="540"/>
      <c r="E1196" s="540"/>
      <c r="F1196" s="509"/>
      <c r="G1196" s="510"/>
      <c r="H1196" s="506"/>
      <c r="I1196" s="506"/>
      <c r="J1196" s="506"/>
      <c r="K1196" s="506"/>
      <c r="L1196" s="506"/>
      <c r="M1196" s="506"/>
      <c r="N1196" s="506"/>
      <c r="O1196" s="506"/>
      <c r="P1196" s="506"/>
      <c r="Q1196" s="506"/>
      <c r="R1196" s="506"/>
      <c r="S1196" s="506"/>
      <c r="T1196" s="506"/>
      <c r="U1196" s="506"/>
      <c r="V1196" s="506"/>
      <c r="W1196" s="506"/>
      <c r="X1196" s="506"/>
      <c r="Y1196" s="506"/>
    </row>
    <row r="1197" spans="1:25" ht="13.5" customHeight="1" x14ac:dyDescent="0.25">
      <c r="A1197" s="506" t="s">
        <v>142</v>
      </c>
      <c r="B1197" s="507" t="s">
        <v>143</v>
      </c>
      <c r="C1197" s="507">
        <v>160000</v>
      </c>
      <c r="D1197" s="508"/>
      <c r="E1197" s="531"/>
      <c r="F1197" s="509"/>
      <c r="G1197" s="510"/>
      <c r="H1197" s="506"/>
      <c r="I1197" s="506"/>
      <c r="J1197" s="506"/>
      <c r="K1197" s="506"/>
      <c r="L1197" s="506"/>
      <c r="M1197" s="506"/>
      <c r="N1197" s="506"/>
      <c r="O1197" s="506"/>
      <c r="P1197" s="506"/>
      <c r="Q1197" s="506"/>
      <c r="R1197" s="506"/>
      <c r="S1197" s="506"/>
      <c r="T1197" s="506"/>
      <c r="U1197" s="506"/>
      <c r="V1197" s="506"/>
      <c r="W1197" s="506"/>
      <c r="X1197" s="506"/>
      <c r="Y1197" s="506"/>
    </row>
    <row r="1198" spans="1:25" ht="13.5" customHeight="1" x14ac:dyDescent="0.25">
      <c r="A1198" s="499" t="s">
        <v>144</v>
      </c>
      <c r="B1198" s="531" t="s">
        <v>318</v>
      </c>
      <c r="C1198" s="531">
        <v>80000</v>
      </c>
      <c r="D1198" s="508"/>
      <c r="E1198" s="531"/>
      <c r="F1198" s="509"/>
      <c r="G1198" s="510"/>
      <c r="H1198" s="506"/>
      <c r="I1198" s="506"/>
      <c r="J1198" s="506"/>
      <c r="K1198" s="506"/>
      <c r="L1198" s="506"/>
      <c r="M1198" s="506"/>
      <c r="N1198" s="506"/>
      <c r="O1198" s="506"/>
      <c r="P1198" s="506"/>
      <c r="Q1198" s="506"/>
      <c r="R1198" s="506"/>
      <c r="S1198" s="506"/>
      <c r="T1198" s="506"/>
      <c r="U1198" s="506"/>
      <c r="V1198" s="506"/>
      <c r="W1198" s="506"/>
      <c r="X1198" s="506"/>
      <c r="Y1198" s="506"/>
    </row>
    <row r="1199" spans="1:25" ht="13.5" customHeight="1" x14ac:dyDescent="0.25">
      <c r="A1199" s="506" t="s">
        <v>146</v>
      </c>
      <c r="B1199" s="507" t="s">
        <v>147</v>
      </c>
      <c r="C1199" s="507">
        <v>80000</v>
      </c>
      <c r="D1199" s="508"/>
      <c r="E1199" s="531"/>
      <c r="F1199" s="509"/>
      <c r="G1199" s="510"/>
      <c r="H1199" s="506"/>
      <c r="I1199" s="506"/>
      <c r="J1199" s="506"/>
      <c r="K1199" s="506"/>
      <c r="L1199" s="506"/>
      <c r="M1199" s="506"/>
      <c r="N1199" s="506"/>
      <c r="O1199" s="506"/>
      <c r="P1199" s="506"/>
      <c r="Q1199" s="506"/>
      <c r="R1199" s="506"/>
      <c r="S1199" s="506"/>
      <c r="T1199" s="506"/>
      <c r="U1199" s="506"/>
      <c r="V1199" s="506"/>
      <c r="W1199" s="506"/>
      <c r="X1199" s="506"/>
      <c r="Y1199" s="506"/>
    </row>
    <row r="1200" spans="1:25" ht="13.5" customHeight="1" thickBot="1" x14ac:dyDescent="0.3">
      <c r="A1200" s="506"/>
      <c r="B1200" s="507"/>
      <c r="C1200" s="507"/>
      <c r="D1200" s="508"/>
      <c r="E1200" s="531"/>
      <c r="F1200" s="509"/>
      <c r="G1200" s="510"/>
      <c r="H1200" s="506"/>
      <c r="I1200" s="506"/>
      <c r="J1200" s="506"/>
      <c r="K1200" s="506"/>
      <c r="L1200" s="506"/>
      <c r="M1200" s="506"/>
      <c r="N1200" s="506"/>
      <c r="O1200" s="506"/>
      <c r="P1200" s="506"/>
      <c r="Q1200" s="506"/>
      <c r="R1200" s="506"/>
      <c r="S1200" s="506"/>
      <c r="T1200" s="506"/>
      <c r="U1200" s="506"/>
      <c r="V1200" s="506"/>
      <c r="W1200" s="506"/>
      <c r="X1200" s="506"/>
      <c r="Y1200" s="506"/>
    </row>
    <row r="1201" spans="1:25" ht="13.5" customHeight="1" x14ac:dyDescent="0.25">
      <c r="A1201" s="1420" t="s">
        <v>555</v>
      </c>
      <c r="B1201" s="1421"/>
      <c r="C1201" s="612" t="s">
        <v>509</v>
      </c>
      <c r="D1201" s="613" t="s">
        <v>556</v>
      </c>
      <c r="E1201" s="531"/>
      <c r="F1201" s="509"/>
      <c r="G1201" s="510"/>
      <c r="H1201" s="506"/>
      <c r="I1201" s="506"/>
      <c r="J1201" s="506"/>
      <c r="K1201" s="506"/>
      <c r="L1201" s="506"/>
      <c r="M1201" s="506"/>
      <c r="N1201" s="506"/>
      <c r="O1201" s="506"/>
      <c r="P1201" s="506"/>
      <c r="Q1201" s="506"/>
      <c r="R1201" s="506"/>
      <c r="S1201" s="506"/>
      <c r="T1201" s="506"/>
      <c r="U1201" s="506"/>
      <c r="V1201" s="506"/>
      <c r="W1201" s="506"/>
      <c r="X1201" s="506"/>
      <c r="Y1201" s="506"/>
    </row>
    <row r="1202" spans="1:25" ht="13.5" customHeight="1" thickBot="1" x14ac:dyDescent="0.3">
      <c r="A1202" s="1422"/>
      <c r="B1202" s="1423"/>
      <c r="C1202" s="1132"/>
      <c r="D1202" s="1133"/>
      <c r="E1202" s="507"/>
      <c r="F1202" s="509"/>
      <c r="G1202" s="510"/>
      <c r="H1202" s="506"/>
      <c r="I1202" s="506"/>
      <c r="J1202" s="506"/>
      <c r="K1202" s="506"/>
      <c r="L1202" s="506"/>
      <c r="M1202" s="506"/>
      <c r="N1202" s="506"/>
      <c r="O1202" s="506"/>
      <c r="P1202" s="506"/>
      <c r="Q1202" s="506"/>
      <c r="R1202" s="506"/>
      <c r="S1202" s="506"/>
      <c r="T1202" s="506"/>
      <c r="U1202" s="506"/>
      <c r="V1202" s="506"/>
      <c r="W1202" s="506"/>
      <c r="X1202" s="506"/>
      <c r="Y1202" s="506"/>
    </row>
    <row r="1203" spans="1:25" ht="13.5" customHeight="1" x14ac:dyDescent="0.25">
      <c r="A1203" s="1438" t="s">
        <v>1040</v>
      </c>
      <c r="B1203" s="1407"/>
      <c r="C1203" s="1407"/>
      <c r="D1203" s="1408"/>
      <c r="E1203" s="507"/>
      <c r="F1203" s="509"/>
      <c r="G1203" s="510"/>
      <c r="H1203" s="506"/>
      <c r="I1203" s="506"/>
      <c r="J1203" s="506"/>
      <c r="K1203" s="506"/>
      <c r="L1203" s="506"/>
      <c r="M1203" s="506"/>
      <c r="N1203" s="506"/>
      <c r="O1203" s="506"/>
      <c r="P1203" s="506"/>
      <c r="Q1203" s="506"/>
      <c r="R1203" s="506"/>
      <c r="S1203" s="506"/>
      <c r="T1203" s="506"/>
      <c r="U1203" s="506"/>
      <c r="V1203" s="506"/>
      <c r="W1203" s="506"/>
      <c r="X1203" s="506"/>
      <c r="Y1203" s="506"/>
    </row>
    <row r="1204" spans="1:25" ht="13.5" customHeight="1" x14ac:dyDescent="0.25">
      <c r="A1204" s="1409"/>
      <c r="B1204" s="1410"/>
      <c r="C1204" s="1410"/>
      <c r="D1204" s="1411"/>
      <c r="E1204" s="507"/>
      <c r="F1204" s="509"/>
      <c r="G1204" s="510"/>
      <c r="H1204" s="506"/>
      <c r="I1204" s="506"/>
      <c r="J1204" s="506"/>
      <c r="K1204" s="506"/>
      <c r="L1204" s="506"/>
      <c r="M1204" s="506"/>
      <c r="N1204" s="506"/>
      <c r="O1204" s="506"/>
      <c r="P1204" s="506"/>
      <c r="Q1204" s="506"/>
      <c r="R1204" s="506"/>
      <c r="S1204" s="506"/>
      <c r="T1204" s="506"/>
      <c r="U1204" s="506"/>
      <c r="V1204" s="506"/>
      <c r="W1204" s="506"/>
      <c r="X1204" s="506"/>
      <c r="Y1204" s="506"/>
    </row>
    <row r="1205" spans="1:25" ht="13.5" customHeight="1" x14ac:dyDescent="0.25">
      <c r="A1205" s="1409"/>
      <c r="B1205" s="1410"/>
      <c r="C1205" s="1410"/>
      <c r="D1205" s="1411"/>
      <c r="E1205" s="507"/>
      <c r="F1205" s="509"/>
      <c r="G1205" s="510"/>
      <c r="H1205" s="506"/>
      <c r="I1205" s="506"/>
      <c r="J1205" s="506"/>
      <c r="K1205" s="506"/>
      <c r="L1205" s="506"/>
      <c r="M1205" s="506"/>
      <c r="N1205" s="506"/>
      <c r="O1205" s="506"/>
      <c r="P1205" s="506"/>
      <c r="Q1205" s="506"/>
      <c r="R1205" s="506"/>
      <c r="S1205" s="506"/>
      <c r="T1205" s="506"/>
      <c r="U1205" s="506"/>
      <c r="V1205" s="506"/>
      <c r="W1205" s="506"/>
      <c r="X1205" s="506"/>
      <c r="Y1205" s="506"/>
    </row>
    <row r="1206" spans="1:25" s="1124" customFormat="1" ht="13.5" customHeight="1" x14ac:dyDescent="0.25">
      <c r="A1206" s="1409"/>
      <c r="B1206" s="1410"/>
      <c r="C1206" s="1410"/>
      <c r="D1206" s="1411"/>
      <c r="E1206" s="507"/>
      <c r="F1206" s="509"/>
      <c r="G1206" s="510"/>
      <c r="H1206" s="506"/>
      <c r="I1206" s="506"/>
      <c r="J1206" s="506"/>
      <c r="K1206" s="506"/>
      <c r="L1206" s="506"/>
      <c r="M1206" s="506"/>
      <c r="N1206" s="506"/>
      <c r="O1206" s="506"/>
      <c r="P1206" s="506"/>
      <c r="Q1206" s="506"/>
      <c r="R1206" s="506"/>
      <c r="S1206" s="506"/>
      <c r="T1206" s="506"/>
      <c r="U1206" s="506"/>
      <c r="V1206" s="506"/>
      <c r="W1206" s="506"/>
      <c r="X1206" s="506"/>
      <c r="Y1206" s="506"/>
    </row>
    <row r="1207" spans="1:25" s="1124" customFormat="1" ht="13.5" customHeight="1" x14ac:dyDescent="0.25">
      <c r="A1207" s="1409"/>
      <c r="B1207" s="1410"/>
      <c r="C1207" s="1410"/>
      <c r="D1207" s="1411"/>
      <c r="E1207" s="507"/>
      <c r="F1207" s="509"/>
      <c r="G1207" s="510"/>
      <c r="H1207" s="506"/>
      <c r="I1207" s="506"/>
      <c r="J1207" s="506"/>
      <c r="K1207" s="506"/>
      <c r="L1207" s="506"/>
      <c r="M1207" s="506"/>
      <c r="N1207" s="506"/>
      <c r="O1207" s="506"/>
      <c r="P1207" s="506"/>
      <c r="Q1207" s="506"/>
      <c r="R1207" s="506"/>
      <c r="S1207" s="506"/>
      <c r="T1207" s="506"/>
      <c r="U1207" s="506"/>
      <c r="V1207" s="506"/>
      <c r="W1207" s="506"/>
      <c r="X1207" s="506"/>
      <c r="Y1207" s="506"/>
    </row>
    <row r="1208" spans="1:25" s="1124" customFormat="1" ht="13.5" customHeight="1" x14ac:dyDescent="0.25">
      <c r="A1208" s="1409"/>
      <c r="B1208" s="1410"/>
      <c r="C1208" s="1410"/>
      <c r="D1208" s="1411"/>
      <c r="E1208" s="507"/>
      <c r="F1208" s="509"/>
      <c r="G1208" s="510"/>
      <c r="H1208" s="506"/>
      <c r="I1208" s="506"/>
      <c r="J1208" s="506"/>
      <c r="K1208" s="506"/>
      <c r="L1208" s="506"/>
      <c r="M1208" s="506"/>
      <c r="N1208" s="506"/>
      <c r="O1208" s="506"/>
      <c r="P1208" s="506"/>
      <c r="Q1208" s="506"/>
      <c r="R1208" s="506"/>
      <c r="S1208" s="506"/>
      <c r="T1208" s="506"/>
      <c r="U1208" s="506"/>
      <c r="V1208" s="506"/>
      <c r="W1208" s="506"/>
      <c r="X1208" s="506"/>
      <c r="Y1208" s="506"/>
    </row>
    <row r="1209" spans="1:25" s="1124" customFormat="1" ht="13.5" customHeight="1" x14ac:dyDescent="0.25">
      <c r="A1209" s="1409"/>
      <c r="B1209" s="1410"/>
      <c r="C1209" s="1410"/>
      <c r="D1209" s="1411"/>
      <c r="E1209" s="507"/>
      <c r="F1209" s="509"/>
      <c r="G1209" s="510"/>
      <c r="H1209" s="506"/>
      <c r="I1209" s="506"/>
      <c r="J1209" s="506"/>
      <c r="K1209" s="506"/>
      <c r="L1209" s="506"/>
      <c r="M1209" s="506"/>
      <c r="N1209" s="506"/>
      <c r="O1209" s="506"/>
      <c r="P1209" s="506"/>
      <c r="Q1209" s="506"/>
      <c r="R1209" s="506"/>
      <c r="S1209" s="506"/>
      <c r="T1209" s="506"/>
      <c r="U1209" s="506"/>
      <c r="V1209" s="506"/>
      <c r="W1209" s="506"/>
      <c r="X1209" s="506"/>
      <c r="Y1209" s="506"/>
    </row>
    <row r="1210" spans="1:25" s="1124" customFormat="1" ht="13.5" customHeight="1" x14ac:dyDescent="0.25">
      <c r="A1210" s="1409"/>
      <c r="B1210" s="1410"/>
      <c r="C1210" s="1410"/>
      <c r="D1210" s="1411"/>
      <c r="E1210" s="507"/>
      <c r="F1210" s="509"/>
      <c r="G1210" s="510"/>
      <c r="H1210" s="506"/>
      <c r="I1210" s="506"/>
      <c r="J1210" s="506"/>
      <c r="K1210" s="506"/>
      <c r="L1210" s="506"/>
      <c r="M1210" s="506"/>
      <c r="N1210" s="506"/>
      <c r="O1210" s="506"/>
      <c r="P1210" s="506"/>
      <c r="Q1210" s="506"/>
      <c r="R1210" s="506"/>
      <c r="S1210" s="506"/>
      <c r="T1210" s="506"/>
      <c r="U1210" s="506"/>
      <c r="V1210" s="506"/>
      <c r="W1210" s="506"/>
      <c r="X1210" s="506"/>
      <c r="Y1210" s="506"/>
    </row>
    <row r="1211" spans="1:25" s="1124" customFormat="1" ht="13.5" customHeight="1" x14ac:dyDescent="0.25">
      <c r="A1211" s="1409"/>
      <c r="B1211" s="1410"/>
      <c r="C1211" s="1410"/>
      <c r="D1211" s="1411"/>
      <c r="E1211" s="507"/>
      <c r="F1211" s="509"/>
      <c r="G1211" s="510"/>
      <c r="H1211" s="506"/>
      <c r="I1211" s="506"/>
      <c r="J1211" s="506"/>
      <c r="K1211" s="506"/>
      <c r="L1211" s="506"/>
      <c r="M1211" s="506"/>
      <c r="N1211" s="506"/>
      <c r="O1211" s="506"/>
      <c r="P1211" s="506"/>
      <c r="Q1211" s="506"/>
      <c r="R1211" s="506"/>
      <c r="S1211" s="506"/>
      <c r="T1211" s="506"/>
      <c r="U1211" s="506"/>
      <c r="V1211" s="506"/>
      <c r="W1211" s="506"/>
      <c r="X1211" s="506"/>
      <c r="Y1211" s="506"/>
    </row>
    <row r="1212" spans="1:25" s="1124" customFormat="1" ht="13.5" customHeight="1" x14ac:dyDescent="0.25">
      <c r="A1212" s="1409"/>
      <c r="B1212" s="1410"/>
      <c r="C1212" s="1410"/>
      <c r="D1212" s="1411"/>
      <c r="E1212" s="507"/>
      <c r="F1212" s="509"/>
      <c r="G1212" s="510"/>
      <c r="H1212" s="506"/>
      <c r="I1212" s="506"/>
      <c r="J1212" s="506"/>
      <c r="K1212" s="506"/>
      <c r="L1212" s="506"/>
      <c r="M1212" s="506"/>
      <c r="N1212" s="506"/>
      <c r="O1212" s="506"/>
      <c r="P1212" s="506"/>
      <c r="Q1212" s="506"/>
      <c r="R1212" s="506"/>
      <c r="S1212" s="506"/>
      <c r="T1212" s="506"/>
      <c r="U1212" s="506"/>
      <c r="V1212" s="506"/>
      <c r="W1212" s="506"/>
      <c r="X1212" s="506"/>
      <c r="Y1212" s="506"/>
    </row>
    <row r="1213" spans="1:25" s="1124" customFormat="1" ht="13.5" customHeight="1" x14ac:dyDescent="0.25">
      <c r="A1213" s="1409"/>
      <c r="B1213" s="1410"/>
      <c r="C1213" s="1410"/>
      <c r="D1213" s="1411"/>
      <c r="E1213" s="507"/>
      <c r="F1213" s="509"/>
      <c r="G1213" s="510"/>
      <c r="H1213" s="506"/>
      <c r="I1213" s="506"/>
      <c r="J1213" s="506"/>
      <c r="K1213" s="506"/>
      <c r="L1213" s="506"/>
      <c r="M1213" s="506"/>
      <c r="N1213" s="506"/>
      <c r="O1213" s="506"/>
      <c r="P1213" s="506"/>
      <c r="Q1213" s="506"/>
      <c r="R1213" s="506"/>
      <c r="S1213" s="506"/>
      <c r="T1213" s="506"/>
      <c r="U1213" s="506"/>
      <c r="V1213" s="506"/>
      <c r="W1213" s="506"/>
      <c r="X1213" s="506"/>
      <c r="Y1213" s="506"/>
    </row>
    <row r="1214" spans="1:25" ht="13.5" customHeight="1" thickBot="1" x14ac:dyDescent="0.3">
      <c r="A1214" s="1412"/>
      <c r="B1214" s="1413"/>
      <c r="C1214" s="1413"/>
      <c r="D1214" s="1414"/>
      <c r="E1214" s="507"/>
      <c r="F1214" s="509"/>
      <c r="G1214" s="510"/>
      <c r="H1214" s="506"/>
      <c r="I1214" s="506"/>
      <c r="J1214" s="506"/>
      <c r="K1214" s="506"/>
      <c r="L1214" s="506"/>
      <c r="M1214" s="506"/>
      <c r="N1214" s="506"/>
      <c r="O1214" s="506"/>
      <c r="P1214" s="506"/>
      <c r="Q1214" s="506"/>
      <c r="R1214" s="506"/>
      <c r="S1214" s="506"/>
      <c r="T1214" s="506"/>
      <c r="U1214" s="506"/>
      <c r="V1214" s="506"/>
      <c r="W1214" s="506"/>
      <c r="X1214" s="506"/>
      <c r="Y1214" s="506"/>
    </row>
    <row r="1215" spans="1:25" ht="13.5" customHeight="1" x14ac:dyDescent="0.25">
      <c r="A1215" s="674" t="s">
        <v>487</v>
      </c>
      <c r="B1215" s="675"/>
      <c r="C1215" s="676"/>
      <c r="D1215" s="676"/>
      <c r="E1215" s="507"/>
      <c r="F1215" s="509"/>
      <c r="G1215" s="510"/>
      <c r="H1215" s="506"/>
      <c r="I1215" s="506"/>
      <c r="J1215" s="506"/>
      <c r="K1215" s="506"/>
      <c r="L1215" s="506"/>
      <c r="M1215" s="506"/>
      <c r="N1215" s="506"/>
      <c r="O1215" s="506"/>
      <c r="P1215" s="506"/>
      <c r="Q1215" s="506"/>
      <c r="R1215" s="506"/>
      <c r="S1215" s="506"/>
      <c r="T1215" s="506"/>
      <c r="U1215" s="506"/>
      <c r="V1215" s="506"/>
      <c r="W1215" s="506"/>
      <c r="X1215" s="506"/>
      <c r="Y1215" s="506"/>
    </row>
    <row r="1216" spans="1:25" ht="13.5" customHeight="1" x14ac:dyDescent="0.25">
      <c r="A1216" s="674" t="s">
        <v>511</v>
      </c>
      <c r="B1216" s="674"/>
      <c r="C1216" s="676"/>
      <c r="D1216" s="676"/>
      <c r="E1216" s="507"/>
      <c r="F1216" s="509"/>
      <c r="G1216" s="510"/>
      <c r="H1216" s="506"/>
      <c r="I1216" s="506"/>
      <c r="J1216" s="506"/>
      <c r="K1216" s="506"/>
      <c r="L1216" s="506"/>
      <c r="M1216" s="506"/>
      <c r="N1216" s="506"/>
      <c r="O1216" s="506"/>
      <c r="P1216" s="506"/>
      <c r="Q1216" s="506"/>
      <c r="R1216" s="506"/>
      <c r="S1216" s="506"/>
      <c r="T1216" s="506"/>
      <c r="U1216" s="506"/>
      <c r="V1216" s="506"/>
      <c r="W1216" s="506"/>
      <c r="X1216" s="506"/>
      <c r="Y1216" s="506"/>
    </row>
    <row r="1217" spans="1:25" ht="13.5" customHeight="1" x14ac:dyDescent="0.25">
      <c r="A1217" s="674" t="s">
        <v>507</v>
      </c>
      <c r="B1217" s="674"/>
      <c r="C1217" s="676"/>
      <c r="D1217" s="676"/>
      <c r="E1217" s="507"/>
      <c r="F1217" s="509"/>
      <c r="G1217" s="510"/>
      <c r="H1217" s="506"/>
      <c r="I1217" s="506"/>
      <c r="J1217" s="506"/>
      <c r="K1217" s="506"/>
      <c r="L1217" s="506"/>
      <c r="M1217" s="506"/>
      <c r="N1217" s="506"/>
      <c r="O1217" s="506"/>
      <c r="P1217" s="506"/>
      <c r="Q1217" s="506"/>
      <c r="R1217" s="506"/>
      <c r="S1217" s="506"/>
      <c r="T1217" s="506"/>
      <c r="U1217" s="506"/>
      <c r="V1217" s="506"/>
      <c r="W1217" s="506"/>
      <c r="X1217" s="506"/>
      <c r="Y1217" s="506"/>
    </row>
    <row r="1218" spans="1:25" ht="13.5" customHeight="1" thickBot="1" x14ac:dyDescent="0.3">
      <c r="A1218" s="674" t="s">
        <v>4</v>
      </c>
      <c r="B1218" s="675"/>
      <c r="C1218" s="676"/>
      <c r="D1218" s="676"/>
      <c r="E1218" s="507"/>
      <c r="F1218" s="509"/>
      <c r="G1218" s="510"/>
      <c r="H1218" s="506"/>
      <c r="I1218" s="506"/>
      <c r="J1218" s="506"/>
      <c r="K1218" s="506"/>
      <c r="L1218" s="506"/>
      <c r="M1218" s="506"/>
      <c r="N1218" s="506"/>
      <c r="O1218" s="506"/>
      <c r="P1218" s="506"/>
      <c r="Q1218" s="506"/>
      <c r="R1218" s="506"/>
      <c r="S1218" s="506"/>
      <c r="T1218" s="506"/>
      <c r="U1218" s="506"/>
      <c r="V1218" s="506"/>
      <c r="W1218" s="506"/>
      <c r="X1218" s="506"/>
      <c r="Y1218" s="506"/>
    </row>
    <row r="1219" spans="1:25" ht="13.5" customHeight="1" thickBot="1" x14ac:dyDescent="0.3">
      <c r="A1219" s="580" t="s">
        <v>5</v>
      </c>
      <c r="B1219" s="581"/>
      <c r="C1219" s="582"/>
      <c r="D1219" s="583">
        <f>C1221+C1234+C1245</f>
        <v>1306000</v>
      </c>
      <c r="E1219" s="507"/>
      <c r="F1219" s="509"/>
      <c r="G1219" s="510"/>
      <c r="H1219" s="506"/>
      <c r="I1219" s="506"/>
      <c r="J1219" s="506"/>
      <c r="K1219" s="506"/>
      <c r="L1219" s="506"/>
      <c r="M1219" s="506"/>
      <c r="N1219" s="506"/>
      <c r="O1219" s="506"/>
      <c r="P1219" s="506"/>
      <c r="Q1219" s="506"/>
      <c r="R1219" s="506"/>
      <c r="S1219" s="506"/>
      <c r="T1219" s="506"/>
      <c r="U1219" s="506"/>
      <c r="V1219" s="506"/>
      <c r="W1219" s="506"/>
      <c r="X1219" s="506"/>
      <c r="Y1219" s="506"/>
    </row>
    <row r="1220" spans="1:25" ht="13.5" customHeight="1" thickBot="1" x14ac:dyDescent="0.3">
      <c r="A1220" s="499"/>
      <c r="B1220" s="499"/>
      <c r="C1220" s="531"/>
      <c r="D1220" s="531"/>
      <c r="E1220" s="507"/>
      <c r="F1220" s="509"/>
      <c r="G1220" s="510"/>
      <c r="H1220" s="506"/>
      <c r="I1220" s="506"/>
      <c r="J1220" s="506"/>
      <c r="K1220" s="506"/>
      <c r="L1220" s="506"/>
      <c r="M1220" s="506"/>
      <c r="N1220" s="506"/>
      <c r="O1220" s="506"/>
      <c r="P1220" s="506"/>
      <c r="Q1220" s="506"/>
      <c r="R1220" s="506"/>
      <c r="S1220" s="506"/>
      <c r="T1220" s="506"/>
      <c r="U1220" s="506"/>
      <c r="V1220" s="506"/>
      <c r="W1220" s="506"/>
      <c r="X1220" s="506"/>
      <c r="Y1220" s="506"/>
    </row>
    <row r="1221" spans="1:25" ht="13.5" customHeight="1" thickBot="1" x14ac:dyDescent="0.3">
      <c r="A1221" s="1427" t="s">
        <v>49</v>
      </c>
      <c r="B1221" s="1416"/>
      <c r="C1221" s="534">
        <f>C1222+C1224+C1226+C1228+C1230</f>
        <v>310000</v>
      </c>
      <c r="D1221" s="514"/>
      <c r="E1221" s="507"/>
      <c r="F1221" s="509"/>
      <c r="G1221" s="510"/>
      <c r="H1221" s="506"/>
      <c r="I1221" s="506"/>
      <c r="J1221" s="506"/>
      <c r="K1221" s="506"/>
      <c r="L1221" s="506"/>
      <c r="M1221" s="506"/>
      <c r="N1221" s="506"/>
      <c r="O1221" s="506"/>
      <c r="P1221" s="506"/>
      <c r="Q1221" s="506"/>
      <c r="R1221" s="506"/>
      <c r="S1221" s="506"/>
      <c r="T1221" s="506"/>
      <c r="U1221" s="506"/>
      <c r="V1221" s="506"/>
      <c r="W1221" s="506"/>
      <c r="X1221" s="506"/>
      <c r="Y1221" s="506"/>
    </row>
    <row r="1222" spans="1:25" ht="13.5" customHeight="1" x14ac:dyDescent="0.25">
      <c r="A1222" s="499" t="s">
        <v>50</v>
      </c>
      <c r="B1222" s="530" t="s">
        <v>51</v>
      </c>
      <c r="C1222" s="536">
        <f>SUM(C1223)</f>
        <v>90000</v>
      </c>
      <c r="D1222" s="547"/>
      <c r="E1222" s="507"/>
      <c r="F1222" s="509"/>
      <c r="G1222" s="510"/>
      <c r="H1222" s="506"/>
      <c r="I1222" s="506"/>
      <c r="J1222" s="506"/>
      <c r="K1222" s="506"/>
      <c r="L1222" s="506"/>
      <c r="M1222" s="506"/>
      <c r="N1222" s="506"/>
      <c r="O1222" s="506"/>
      <c r="P1222" s="506"/>
      <c r="Q1222" s="506"/>
      <c r="R1222" s="506"/>
      <c r="S1222" s="506"/>
      <c r="T1222" s="506"/>
      <c r="U1222" s="506"/>
      <c r="V1222" s="506"/>
      <c r="W1222" s="506"/>
      <c r="X1222" s="506"/>
      <c r="Y1222" s="506"/>
    </row>
    <row r="1223" spans="1:25" s="1136" customFormat="1" ht="13.5" customHeight="1" x14ac:dyDescent="0.25">
      <c r="A1223" s="506" t="s">
        <v>52</v>
      </c>
      <c r="B1223" s="533" t="s">
        <v>53</v>
      </c>
      <c r="C1223" s="507">
        <v>90000</v>
      </c>
      <c r="D1223" s="514"/>
      <c r="E1223" s="507"/>
      <c r="F1223" s="509"/>
      <c r="G1223" s="510"/>
      <c r="H1223" s="506"/>
      <c r="I1223" s="506"/>
      <c r="J1223" s="506"/>
      <c r="K1223" s="506"/>
      <c r="L1223" s="506"/>
      <c r="M1223" s="506"/>
      <c r="N1223" s="506"/>
      <c r="O1223" s="506"/>
      <c r="P1223" s="506"/>
      <c r="Q1223" s="506"/>
      <c r="R1223" s="506"/>
      <c r="S1223" s="506"/>
      <c r="T1223" s="506"/>
      <c r="U1223" s="506"/>
      <c r="V1223" s="506"/>
      <c r="W1223" s="506"/>
      <c r="X1223" s="506"/>
      <c r="Y1223" s="506"/>
    </row>
    <row r="1224" spans="1:25" ht="13.5" customHeight="1" x14ac:dyDescent="0.25">
      <c r="A1224" s="530" t="s">
        <v>512</v>
      </c>
      <c r="B1224" s="530" t="s">
        <v>230</v>
      </c>
      <c r="C1224" s="531">
        <f>SUM(C1225)</f>
        <v>80000</v>
      </c>
      <c r="D1224" s="514"/>
      <c r="E1224" s="507"/>
      <c r="F1224" s="509"/>
      <c r="G1224" s="510"/>
      <c r="H1224" s="506"/>
      <c r="I1224" s="506"/>
      <c r="J1224" s="506"/>
      <c r="K1224" s="506"/>
      <c r="L1224" s="506"/>
      <c r="M1224" s="506"/>
      <c r="N1224" s="506"/>
      <c r="O1224" s="506"/>
      <c r="P1224" s="506"/>
      <c r="Q1224" s="506"/>
      <c r="R1224" s="506"/>
      <c r="S1224" s="506"/>
      <c r="T1224" s="506"/>
      <c r="U1224" s="506"/>
      <c r="V1224" s="506"/>
      <c r="W1224" s="506"/>
      <c r="X1224" s="506"/>
      <c r="Y1224" s="506"/>
    </row>
    <row r="1225" spans="1:25" ht="13.5" customHeight="1" x14ac:dyDescent="0.25">
      <c r="A1225" s="506" t="s">
        <v>152</v>
      </c>
      <c r="B1225" s="533" t="s">
        <v>153</v>
      </c>
      <c r="C1225" s="507">
        <v>80000</v>
      </c>
      <c r="D1225" s="514"/>
      <c r="E1225" s="507"/>
      <c r="F1225" s="509"/>
      <c r="G1225" s="510"/>
      <c r="H1225" s="506"/>
      <c r="I1225" s="506"/>
      <c r="J1225" s="506"/>
      <c r="K1225" s="506"/>
      <c r="L1225" s="506"/>
      <c r="M1225" s="506"/>
      <c r="N1225" s="506"/>
      <c r="O1225" s="506"/>
      <c r="P1225" s="506"/>
      <c r="Q1225" s="506"/>
      <c r="R1225" s="506"/>
      <c r="S1225" s="506"/>
      <c r="T1225" s="506"/>
      <c r="U1225" s="506"/>
      <c r="V1225" s="506"/>
      <c r="W1225" s="506"/>
      <c r="X1225" s="506"/>
      <c r="Y1225" s="506"/>
    </row>
    <row r="1226" spans="1:25" ht="13.5" customHeight="1" x14ac:dyDescent="0.25">
      <c r="A1226" s="499" t="s">
        <v>54</v>
      </c>
      <c r="B1226" s="499" t="s">
        <v>55</v>
      </c>
      <c r="C1226" s="536">
        <f>SUM(C1227)</f>
        <v>60000</v>
      </c>
      <c r="D1226" s="514"/>
      <c r="E1226" s="507"/>
      <c r="F1226" s="509"/>
      <c r="G1226" s="510"/>
      <c r="H1226" s="506"/>
      <c r="I1226" s="506"/>
      <c r="J1226" s="506"/>
      <c r="K1226" s="506"/>
      <c r="L1226" s="506"/>
      <c r="M1226" s="506"/>
      <c r="N1226" s="506"/>
      <c r="O1226" s="506"/>
      <c r="P1226" s="506"/>
      <c r="Q1226" s="506"/>
      <c r="R1226" s="506"/>
      <c r="S1226" s="506"/>
      <c r="T1226" s="506"/>
      <c r="U1226" s="506"/>
      <c r="V1226" s="506"/>
      <c r="W1226" s="506"/>
      <c r="X1226" s="506"/>
      <c r="Y1226" s="506"/>
    </row>
    <row r="1227" spans="1:25" ht="13.5" customHeight="1" x14ac:dyDescent="0.25">
      <c r="A1227" s="506" t="s">
        <v>56</v>
      </c>
      <c r="B1227" s="506" t="s">
        <v>57</v>
      </c>
      <c r="C1227" s="507">
        <v>60000</v>
      </c>
      <c r="D1227" s="619"/>
      <c r="E1227" s="507"/>
      <c r="F1227" s="509"/>
      <c r="G1227" s="510"/>
      <c r="H1227" s="506"/>
      <c r="I1227" s="506"/>
      <c r="J1227" s="506"/>
      <c r="K1227" s="506"/>
      <c r="L1227" s="506"/>
      <c r="M1227" s="506"/>
      <c r="N1227" s="506"/>
      <c r="O1227" s="506"/>
      <c r="P1227" s="506"/>
      <c r="Q1227" s="506"/>
      <c r="R1227" s="506"/>
      <c r="S1227" s="506"/>
      <c r="T1227" s="506"/>
      <c r="U1227" s="506"/>
      <c r="V1227" s="506"/>
      <c r="W1227" s="506"/>
      <c r="X1227" s="506"/>
      <c r="Y1227" s="506"/>
    </row>
    <row r="1228" spans="1:25" ht="13.5" customHeight="1" x14ac:dyDescent="0.25">
      <c r="A1228" s="499" t="s">
        <v>58</v>
      </c>
      <c r="B1228" s="499" t="s">
        <v>59</v>
      </c>
      <c r="C1228" s="531">
        <f>SUM(C1229)</f>
        <v>20000</v>
      </c>
      <c r="D1228" s="514"/>
      <c r="E1228" s="507"/>
      <c r="F1228" s="509"/>
      <c r="G1228" s="510"/>
      <c r="H1228" s="506"/>
      <c r="I1228" s="506"/>
      <c r="J1228" s="506"/>
      <c r="K1228" s="506"/>
      <c r="L1228" s="506"/>
      <c r="M1228" s="506"/>
      <c r="N1228" s="506"/>
      <c r="O1228" s="506"/>
      <c r="P1228" s="506"/>
      <c r="Q1228" s="506"/>
      <c r="R1228" s="506"/>
      <c r="S1228" s="506"/>
      <c r="T1228" s="506"/>
      <c r="U1228" s="506"/>
      <c r="V1228" s="506"/>
      <c r="W1228" s="506"/>
      <c r="X1228" s="506"/>
      <c r="Y1228" s="506"/>
    </row>
    <row r="1229" spans="1:25" ht="13.5" customHeight="1" x14ac:dyDescent="0.25">
      <c r="A1229" s="506" t="s">
        <v>60</v>
      </c>
      <c r="B1229" s="507" t="s">
        <v>61</v>
      </c>
      <c r="C1229" s="507">
        <v>20000</v>
      </c>
      <c r="D1229" s="514"/>
      <c r="E1229" s="507"/>
      <c r="F1229" s="509"/>
      <c r="G1229" s="510"/>
      <c r="H1229" s="506"/>
      <c r="I1229" s="506"/>
      <c r="J1229" s="506"/>
      <c r="K1229" s="506"/>
      <c r="L1229" s="506"/>
      <c r="M1229" s="506"/>
      <c r="N1229" s="506"/>
      <c r="O1229" s="506"/>
      <c r="P1229" s="506"/>
      <c r="Q1229" s="506"/>
      <c r="R1229" s="506"/>
      <c r="S1229" s="506"/>
      <c r="T1229" s="506"/>
      <c r="U1229" s="506"/>
      <c r="V1229" s="506"/>
      <c r="W1229" s="506"/>
      <c r="X1229" s="506"/>
      <c r="Y1229" s="506"/>
    </row>
    <row r="1230" spans="1:25" ht="13.5" customHeight="1" x14ac:dyDescent="0.25">
      <c r="A1230" s="499" t="s">
        <v>84</v>
      </c>
      <c r="B1230" s="531" t="s">
        <v>513</v>
      </c>
      <c r="C1230" s="531">
        <f>SUM(C1231:C1232)</f>
        <v>60000</v>
      </c>
      <c r="D1230" s="518"/>
      <c r="E1230" s="507"/>
      <c r="F1230" s="509"/>
      <c r="G1230" s="510"/>
      <c r="H1230" s="506"/>
      <c r="I1230" s="506"/>
      <c r="J1230" s="506"/>
      <c r="K1230" s="506"/>
      <c r="L1230" s="506"/>
      <c r="M1230" s="506"/>
      <c r="N1230" s="506"/>
      <c r="O1230" s="506"/>
      <c r="P1230" s="506"/>
      <c r="Q1230" s="506"/>
      <c r="R1230" s="506"/>
      <c r="S1230" s="506"/>
      <c r="T1230" s="506"/>
      <c r="U1230" s="506"/>
      <c r="V1230" s="506"/>
      <c r="W1230" s="506"/>
      <c r="X1230" s="506"/>
      <c r="Y1230" s="506"/>
    </row>
    <row r="1231" spans="1:25" ht="13.5" customHeight="1" x14ac:dyDescent="0.25">
      <c r="A1231" s="506" t="s">
        <v>90</v>
      </c>
      <c r="B1231" s="507" t="s">
        <v>513</v>
      </c>
      <c r="C1231" s="507">
        <v>20000</v>
      </c>
      <c r="D1231" s="539"/>
      <c r="E1231" s="507"/>
      <c r="F1231" s="509"/>
      <c r="G1231" s="510"/>
      <c r="H1231" s="506"/>
      <c r="I1231" s="506"/>
      <c r="J1231" s="506"/>
      <c r="K1231" s="506"/>
      <c r="L1231" s="506"/>
      <c r="M1231" s="506"/>
      <c r="N1231" s="506"/>
      <c r="O1231" s="506"/>
      <c r="P1231" s="506"/>
      <c r="Q1231" s="506"/>
      <c r="R1231" s="506"/>
      <c r="S1231" s="506"/>
      <c r="T1231" s="506"/>
      <c r="U1231" s="506"/>
      <c r="V1231" s="506"/>
      <c r="W1231" s="506"/>
      <c r="X1231" s="506"/>
      <c r="Y1231" s="506"/>
    </row>
    <row r="1232" spans="1:25" s="1136" customFormat="1" ht="13.5" customHeight="1" x14ac:dyDescent="0.25">
      <c r="A1232" s="506" t="s">
        <v>91</v>
      </c>
      <c r="B1232" s="507" t="s">
        <v>92</v>
      </c>
      <c r="C1232" s="507">
        <v>40000</v>
      </c>
      <c r="D1232" s="539"/>
      <c r="E1232" s="507"/>
      <c r="F1232" s="509"/>
      <c r="G1232" s="510"/>
      <c r="H1232" s="506"/>
      <c r="I1232" s="506"/>
      <c r="J1232" s="506"/>
      <c r="K1232" s="506"/>
      <c r="L1232" s="506"/>
      <c r="M1232" s="506"/>
      <c r="N1232" s="506"/>
      <c r="O1232" s="506"/>
      <c r="P1232" s="506"/>
      <c r="Q1232" s="506"/>
      <c r="R1232" s="506"/>
      <c r="S1232" s="506"/>
      <c r="T1232" s="506"/>
      <c r="U1232" s="506"/>
      <c r="V1232" s="506"/>
      <c r="W1232" s="506"/>
      <c r="X1232" s="506"/>
      <c r="Y1232" s="506"/>
    </row>
    <row r="1233" spans="1:25" ht="13.5" customHeight="1" thickBot="1" x14ac:dyDescent="0.3">
      <c r="A1233" s="506"/>
      <c r="B1233" s="507"/>
      <c r="C1233" s="507"/>
      <c r="D1233" s="539"/>
      <c r="E1233" s="507"/>
      <c r="F1233" s="509"/>
      <c r="G1233" s="510"/>
      <c r="H1233" s="506"/>
      <c r="I1233" s="506"/>
      <c r="J1233" s="506"/>
      <c r="K1233" s="506"/>
      <c r="L1233" s="506"/>
      <c r="M1233" s="506"/>
      <c r="N1233" s="506"/>
      <c r="O1233" s="506"/>
      <c r="P1233" s="506"/>
      <c r="Q1233" s="506"/>
      <c r="R1233" s="506"/>
      <c r="S1233" s="506"/>
      <c r="T1233" s="506"/>
      <c r="U1233" s="506"/>
      <c r="V1233" s="506"/>
      <c r="W1233" s="506"/>
      <c r="X1233" s="506"/>
      <c r="Y1233" s="506"/>
    </row>
    <row r="1234" spans="1:25" ht="13.5" customHeight="1" thickBot="1" x14ac:dyDescent="0.3">
      <c r="A1234" s="1428" t="s">
        <v>93</v>
      </c>
      <c r="B1234" s="1416"/>
      <c r="C1234" s="546">
        <f>C1235+C1237+C1239</f>
        <v>740000</v>
      </c>
      <c r="D1234" s="518"/>
      <c r="E1234" s="507"/>
      <c r="F1234" s="509"/>
      <c r="G1234" s="510"/>
      <c r="H1234" s="506"/>
      <c r="I1234" s="506"/>
      <c r="J1234" s="506"/>
      <c r="K1234" s="506"/>
      <c r="L1234" s="506"/>
      <c r="M1234" s="506"/>
      <c r="N1234" s="506"/>
      <c r="O1234" s="506"/>
      <c r="P1234" s="506"/>
      <c r="Q1234" s="506"/>
      <c r="R1234" s="506"/>
      <c r="S1234" s="506"/>
      <c r="T1234" s="506"/>
      <c r="U1234" s="506"/>
      <c r="V1234" s="506"/>
      <c r="W1234" s="506"/>
      <c r="X1234" s="506"/>
      <c r="Y1234" s="506"/>
    </row>
    <row r="1235" spans="1:25" ht="13.5" customHeight="1" x14ac:dyDescent="0.25">
      <c r="A1235" s="499" t="s">
        <v>94</v>
      </c>
      <c r="B1235" s="499" t="s">
        <v>95</v>
      </c>
      <c r="C1235" s="536">
        <f>SUM(C1236)</f>
        <v>40000</v>
      </c>
      <c r="D1235" s="620"/>
      <c r="E1235" s="507"/>
      <c r="F1235" s="509"/>
      <c r="G1235" s="510"/>
      <c r="H1235" s="506"/>
      <c r="I1235" s="506"/>
      <c r="J1235" s="506"/>
      <c r="K1235" s="506"/>
      <c r="L1235" s="506"/>
      <c r="M1235" s="506"/>
      <c r="N1235" s="506"/>
      <c r="O1235" s="506"/>
      <c r="P1235" s="506"/>
      <c r="Q1235" s="506"/>
      <c r="R1235" s="506"/>
      <c r="S1235" s="506"/>
      <c r="T1235" s="506"/>
      <c r="U1235" s="506"/>
      <c r="V1235" s="506"/>
      <c r="W1235" s="506"/>
      <c r="X1235" s="506"/>
      <c r="Y1235" s="506"/>
    </row>
    <row r="1236" spans="1:25" ht="13.5" customHeight="1" x14ac:dyDescent="0.25">
      <c r="A1236" s="506" t="s">
        <v>98</v>
      </c>
      <c r="B1236" s="506" t="s">
        <v>99</v>
      </c>
      <c r="C1236" s="507">
        <v>40000</v>
      </c>
      <c r="D1236" s="532"/>
      <c r="E1236" s="507"/>
      <c r="F1236" s="509"/>
      <c r="G1236" s="510"/>
      <c r="H1236" s="506"/>
      <c r="I1236" s="506"/>
      <c r="J1236" s="506"/>
      <c r="K1236" s="506"/>
      <c r="L1236" s="506"/>
      <c r="M1236" s="506"/>
      <c r="N1236" s="506"/>
      <c r="O1236" s="506"/>
      <c r="P1236" s="506"/>
      <c r="Q1236" s="506"/>
      <c r="R1236" s="506"/>
      <c r="S1236" s="506"/>
      <c r="T1236" s="506"/>
      <c r="U1236" s="506"/>
      <c r="V1236" s="506"/>
      <c r="W1236" s="506"/>
      <c r="X1236" s="506"/>
      <c r="Y1236" s="506"/>
    </row>
    <row r="1237" spans="1:25" ht="13.5" customHeight="1" x14ac:dyDescent="0.25">
      <c r="A1237" s="499" t="s">
        <v>106</v>
      </c>
      <c r="B1237" s="499" t="s">
        <v>107</v>
      </c>
      <c r="C1237" s="531">
        <f>SUM(C1238)</f>
        <v>330000</v>
      </c>
      <c r="D1237" s="532"/>
      <c r="E1237" s="507"/>
      <c r="F1237" s="509"/>
      <c r="G1237" s="510"/>
      <c r="H1237" s="506"/>
      <c r="I1237" s="506"/>
      <c r="J1237" s="506"/>
      <c r="K1237" s="506"/>
      <c r="L1237" s="506"/>
      <c r="M1237" s="506"/>
      <c r="N1237" s="506"/>
      <c r="O1237" s="506"/>
      <c r="P1237" s="506"/>
      <c r="Q1237" s="506"/>
      <c r="R1237" s="506"/>
      <c r="S1237" s="506"/>
      <c r="T1237" s="506"/>
      <c r="U1237" s="506"/>
      <c r="V1237" s="506"/>
      <c r="W1237" s="506"/>
      <c r="X1237" s="506"/>
      <c r="Y1237" s="506"/>
    </row>
    <row r="1238" spans="1:25" s="1136" customFormat="1" ht="13.5" customHeight="1" x14ac:dyDescent="0.25">
      <c r="A1238" s="506" t="s">
        <v>238</v>
      </c>
      <c r="B1238" s="507" t="s">
        <v>111</v>
      </c>
      <c r="C1238" s="507">
        <v>330000</v>
      </c>
      <c r="D1238" s="506"/>
      <c r="E1238" s="507"/>
      <c r="F1238" s="509"/>
      <c r="G1238" s="510"/>
      <c r="H1238" s="506"/>
      <c r="I1238" s="506"/>
      <c r="J1238" s="506"/>
      <c r="K1238" s="506"/>
      <c r="L1238" s="506"/>
      <c r="M1238" s="506"/>
      <c r="N1238" s="506"/>
      <c r="O1238" s="506"/>
      <c r="P1238" s="506"/>
      <c r="Q1238" s="506"/>
      <c r="R1238" s="506"/>
      <c r="S1238" s="506"/>
      <c r="T1238" s="506"/>
      <c r="U1238" s="506"/>
      <c r="V1238" s="506"/>
      <c r="W1238" s="506"/>
      <c r="X1238" s="506"/>
      <c r="Y1238" s="506"/>
    </row>
    <row r="1239" spans="1:25" ht="13.5" customHeight="1" x14ac:dyDescent="0.25">
      <c r="A1239" s="499" t="s">
        <v>119</v>
      </c>
      <c r="B1239" s="531" t="s">
        <v>122</v>
      </c>
      <c r="C1239" s="531">
        <f>SUM(C1240:C1243)</f>
        <v>370000</v>
      </c>
      <c r="D1239" s="532"/>
      <c r="E1239" s="507"/>
      <c r="F1239" s="509"/>
      <c r="G1239" s="510"/>
      <c r="H1239" s="506"/>
      <c r="I1239" s="506"/>
      <c r="J1239" s="506"/>
      <c r="K1239" s="506"/>
      <c r="L1239" s="506"/>
      <c r="M1239" s="506"/>
      <c r="N1239" s="506"/>
      <c r="O1239" s="506"/>
      <c r="P1239" s="506"/>
      <c r="Q1239" s="506"/>
      <c r="R1239" s="506"/>
      <c r="S1239" s="506"/>
      <c r="T1239" s="506"/>
      <c r="U1239" s="506"/>
      <c r="V1239" s="506"/>
      <c r="W1239" s="506"/>
      <c r="X1239" s="506"/>
      <c r="Y1239" s="506"/>
    </row>
    <row r="1240" spans="1:25" s="1136" customFormat="1" ht="13.5" customHeight="1" x14ac:dyDescent="0.25">
      <c r="A1240" s="506" t="s">
        <v>163</v>
      </c>
      <c r="B1240" s="507" t="s">
        <v>122</v>
      </c>
      <c r="C1240" s="507">
        <v>170000</v>
      </c>
      <c r="D1240" s="506"/>
      <c r="E1240" s="507"/>
      <c r="F1240" s="509"/>
      <c r="G1240" s="510"/>
      <c r="H1240" s="506"/>
      <c r="I1240" s="506"/>
      <c r="J1240" s="506"/>
      <c r="K1240" s="506"/>
      <c r="L1240" s="506"/>
      <c r="M1240" s="506"/>
      <c r="N1240" s="506"/>
      <c r="O1240" s="506"/>
      <c r="P1240" s="506"/>
      <c r="Q1240" s="506"/>
      <c r="R1240" s="506"/>
      <c r="S1240" s="506"/>
      <c r="T1240" s="506"/>
      <c r="U1240" s="506"/>
      <c r="V1240" s="506"/>
      <c r="W1240" s="506"/>
      <c r="X1240" s="506"/>
      <c r="Y1240" s="506"/>
    </row>
    <row r="1241" spans="1:25" ht="13.5" customHeight="1" x14ac:dyDescent="0.25">
      <c r="A1241" s="506" t="s">
        <v>123</v>
      </c>
      <c r="B1241" s="507" t="s">
        <v>124</v>
      </c>
      <c r="C1241" s="507">
        <v>20000</v>
      </c>
      <c r="D1241" s="506"/>
      <c r="E1241" s="507"/>
      <c r="F1241" s="509"/>
      <c r="G1241" s="510"/>
      <c r="H1241" s="506"/>
      <c r="I1241" s="506"/>
      <c r="J1241" s="506"/>
      <c r="K1241" s="506"/>
      <c r="L1241" s="506"/>
      <c r="M1241" s="506"/>
      <c r="N1241" s="506"/>
      <c r="O1241" s="506"/>
      <c r="P1241" s="506"/>
      <c r="Q1241" s="506"/>
      <c r="R1241" s="506"/>
      <c r="S1241" s="506"/>
      <c r="T1241" s="506"/>
      <c r="U1241" s="506"/>
      <c r="V1241" s="506"/>
      <c r="W1241" s="506"/>
      <c r="X1241" s="506"/>
      <c r="Y1241" s="506"/>
    </row>
    <row r="1242" spans="1:25" ht="13.5" customHeight="1" x14ac:dyDescent="0.25">
      <c r="A1242" s="506" t="s">
        <v>125</v>
      </c>
      <c r="B1242" s="506" t="s">
        <v>166</v>
      </c>
      <c r="C1242" s="507">
        <v>60000</v>
      </c>
      <c r="D1242" s="515"/>
      <c r="E1242" s="507"/>
      <c r="F1242" s="509"/>
      <c r="G1242" s="510"/>
      <c r="H1242" s="506"/>
      <c r="I1242" s="506"/>
      <c r="J1242" s="506"/>
      <c r="K1242" s="506"/>
      <c r="L1242" s="506"/>
      <c r="M1242" s="506"/>
      <c r="N1242" s="506"/>
      <c r="O1242" s="506"/>
      <c r="P1242" s="506"/>
      <c r="Q1242" s="506"/>
      <c r="R1242" s="506"/>
      <c r="S1242" s="506"/>
      <c r="T1242" s="506"/>
      <c r="U1242" s="506"/>
      <c r="V1242" s="506"/>
      <c r="W1242" s="506"/>
      <c r="X1242" s="506"/>
      <c r="Y1242" s="506"/>
    </row>
    <row r="1243" spans="1:25" ht="13.5" customHeight="1" x14ac:dyDescent="0.25">
      <c r="A1243" s="506" t="s">
        <v>127</v>
      </c>
      <c r="B1243" s="507" t="s">
        <v>120</v>
      </c>
      <c r="C1243" s="508">
        <v>120000</v>
      </c>
      <c r="D1243" s="532"/>
      <c r="E1243" s="507"/>
      <c r="F1243" s="509"/>
      <c r="G1243" s="510"/>
      <c r="H1243" s="506"/>
      <c r="I1243" s="506"/>
      <c r="J1243" s="506"/>
      <c r="K1243" s="506"/>
      <c r="L1243" s="506"/>
      <c r="M1243" s="506"/>
      <c r="N1243" s="506"/>
      <c r="O1243" s="506"/>
      <c r="P1243" s="506"/>
      <c r="Q1243" s="506"/>
      <c r="R1243" s="506"/>
      <c r="S1243" s="506"/>
      <c r="T1243" s="506"/>
      <c r="U1243" s="506"/>
      <c r="V1243" s="506"/>
      <c r="W1243" s="506"/>
      <c r="X1243" s="506"/>
      <c r="Y1243" s="506"/>
    </row>
    <row r="1244" spans="1:25" ht="13.5" customHeight="1" thickBot="1" x14ac:dyDescent="0.3">
      <c r="A1244" s="506"/>
      <c r="B1244" s="507"/>
      <c r="C1244" s="507"/>
      <c r="D1244" s="554"/>
      <c r="E1244" s="507"/>
      <c r="F1244" s="509"/>
      <c r="G1244" s="510"/>
      <c r="H1244" s="506"/>
      <c r="I1244" s="506"/>
      <c r="J1244" s="506"/>
      <c r="K1244" s="506"/>
      <c r="L1244" s="506"/>
      <c r="M1244" s="506"/>
      <c r="N1244" s="506"/>
      <c r="O1244" s="506"/>
      <c r="P1244" s="506"/>
      <c r="Q1244" s="506"/>
      <c r="R1244" s="506"/>
      <c r="S1244" s="506"/>
      <c r="T1244" s="506"/>
      <c r="U1244" s="506"/>
      <c r="V1244" s="506"/>
      <c r="W1244" s="506"/>
      <c r="X1244" s="506"/>
      <c r="Y1244" s="506"/>
    </row>
    <row r="1245" spans="1:25" ht="13.5" customHeight="1" thickBot="1" x14ac:dyDescent="0.3">
      <c r="A1245" s="1436" t="s">
        <v>135</v>
      </c>
      <c r="B1245" s="1416"/>
      <c r="C1245" s="556">
        <f>+C1246+C1250</f>
        <v>256000</v>
      </c>
      <c r="D1245" s="514"/>
      <c r="E1245" s="507"/>
      <c r="F1245" s="509"/>
      <c r="G1245" s="510"/>
      <c r="H1245" s="506"/>
      <c r="I1245" s="506"/>
      <c r="J1245" s="506"/>
      <c r="K1245" s="506"/>
      <c r="L1245" s="506"/>
      <c r="M1245" s="506"/>
      <c r="N1245" s="506"/>
      <c r="O1245" s="506"/>
      <c r="P1245" s="506"/>
      <c r="Q1245" s="506"/>
      <c r="R1245" s="506"/>
      <c r="S1245" s="506"/>
      <c r="T1245" s="506"/>
      <c r="U1245" s="506"/>
      <c r="V1245" s="506"/>
      <c r="W1245" s="506"/>
      <c r="X1245" s="506"/>
      <c r="Y1245" s="506"/>
    </row>
    <row r="1246" spans="1:25" ht="13.5" customHeight="1" x14ac:dyDescent="0.25">
      <c r="A1246" s="499" t="s">
        <v>136</v>
      </c>
      <c r="B1246" s="499" t="s">
        <v>137</v>
      </c>
      <c r="C1246" s="531">
        <f>SUM(C1247:C1249)</f>
        <v>196000</v>
      </c>
      <c r="D1246" s="507"/>
      <c r="E1246" s="507"/>
      <c r="F1246" s="509"/>
      <c r="G1246" s="510"/>
      <c r="H1246" s="506"/>
      <c r="I1246" s="506"/>
      <c r="J1246" s="506"/>
      <c r="K1246" s="506"/>
      <c r="L1246" s="506"/>
      <c r="M1246" s="506"/>
      <c r="N1246" s="506"/>
      <c r="O1246" s="506"/>
      <c r="P1246" s="506"/>
      <c r="Q1246" s="506"/>
      <c r="R1246" s="506"/>
      <c r="S1246" s="506"/>
      <c r="T1246" s="506"/>
      <c r="U1246" s="506"/>
      <c r="V1246" s="506"/>
      <c r="W1246" s="506"/>
      <c r="X1246" s="506"/>
      <c r="Y1246" s="506"/>
    </row>
    <row r="1247" spans="1:25" ht="13.5" customHeight="1" x14ac:dyDescent="0.25">
      <c r="A1247" s="506" t="s">
        <v>138</v>
      </c>
      <c r="B1247" s="506" t="s">
        <v>139</v>
      </c>
      <c r="C1247" s="507">
        <v>26000</v>
      </c>
      <c r="D1247" s="507"/>
      <c r="E1247" s="507"/>
      <c r="F1247" s="509"/>
      <c r="G1247" s="510"/>
      <c r="H1247" s="506"/>
      <c r="I1247" s="506"/>
      <c r="J1247" s="506"/>
      <c r="K1247" s="506"/>
      <c r="L1247" s="506"/>
      <c r="M1247" s="506"/>
      <c r="N1247" s="506"/>
      <c r="O1247" s="506"/>
      <c r="P1247" s="506"/>
      <c r="Q1247" s="506"/>
      <c r="R1247" s="506"/>
      <c r="S1247" s="506"/>
      <c r="T1247" s="506"/>
      <c r="U1247" s="506"/>
      <c r="V1247" s="506"/>
      <c r="W1247" s="506"/>
      <c r="X1247" s="506"/>
      <c r="Y1247" s="506"/>
    </row>
    <row r="1248" spans="1:25" ht="13.5" customHeight="1" x14ac:dyDescent="0.25">
      <c r="A1248" s="506" t="s">
        <v>140</v>
      </c>
      <c r="B1248" s="506" t="s">
        <v>141</v>
      </c>
      <c r="C1248" s="507">
        <v>90000</v>
      </c>
      <c r="D1248" s="540"/>
      <c r="E1248" s="540"/>
      <c r="F1248" s="509"/>
      <c r="G1248" s="510"/>
      <c r="H1248" s="506"/>
      <c r="I1248" s="506"/>
      <c r="J1248" s="506"/>
      <c r="K1248" s="506"/>
      <c r="L1248" s="506"/>
      <c r="M1248" s="506"/>
      <c r="N1248" s="506"/>
      <c r="O1248" s="506"/>
      <c r="P1248" s="506"/>
      <c r="Q1248" s="506"/>
      <c r="R1248" s="506"/>
      <c r="S1248" s="506"/>
      <c r="T1248" s="506"/>
      <c r="U1248" s="506"/>
      <c r="V1248" s="506"/>
      <c r="W1248" s="506"/>
      <c r="X1248" s="506"/>
      <c r="Y1248" s="506"/>
    </row>
    <row r="1249" spans="1:25" ht="13.5" customHeight="1" x14ac:dyDescent="0.25">
      <c r="A1249" s="506" t="s">
        <v>142</v>
      </c>
      <c r="B1249" s="507" t="s">
        <v>143</v>
      </c>
      <c r="C1249" s="507">
        <v>80000</v>
      </c>
      <c r="D1249" s="508"/>
      <c r="E1249" s="531"/>
      <c r="F1249" s="509"/>
      <c r="G1249" s="510"/>
      <c r="H1249" s="506"/>
      <c r="I1249" s="506"/>
      <c r="J1249" s="506"/>
      <c r="K1249" s="506"/>
      <c r="L1249" s="506"/>
      <c r="M1249" s="506"/>
      <c r="N1249" s="506"/>
      <c r="O1249" s="506"/>
      <c r="P1249" s="506"/>
      <c r="Q1249" s="506"/>
      <c r="R1249" s="506"/>
      <c r="S1249" s="506"/>
      <c r="T1249" s="506"/>
      <c r="U1249" s="506"/>
      <c r="V1249" s="506"/>
      <c r="W1249" s="506"/>
      <c r="X1249" s="506"/>
      <c r="Y1249" s="506"/>
    </row>
    <row r="1250" spans="1:25" ht="13.5" customHeight="1" x14ac:dyDescent="0.25">
      <c r="A1250" s="499" t="s">
        <v>144</v>
      </c>
      <c r="B1250" s="531" t="s">
        <v>318</v>
      </c>
      <c r="C1250" s="531">
        <f>SUM(C1251)</f>
        <v>60000</v>
      </c>
      <c r="D1250" s="507"/>
      <c r="E1250" s="507"/>
      <c r="F1250" s="509"/>
      <c r="G1250" s="510"/>
      <c r="H1250" s="506"/>
      <c r="I1250" s="506"/>
      <c r="J1250" s="506"/>
      <c r="K1250" s="506"/>
      <c r="L1250" s="506"/>
      <c r="M1250" s="506"/>
      <c r="N1250" s="506"/>
      <c r="O1250" s="506"/>
      <c r="P1250" s="506"/>
      <c r="Q1250" s="506"/>
      <c r="R1250" s="506"/>
      <c r="S1250" s="506"/>
      <c r="T1250" s="506"/>
      <c r="U1250" s="506"/>
      <c r="V1250" s="506"/>
      <c r="W1250" s="506"/>
      <c r="X1250" s="506"/>
      <c r="Y1250" s="506"/>
    </row>
    <row r="1251" spans="1:25" ht="13.5" customHeight="1" x14ac:dyDescent="0.25">
      <c r="A1251" s="506" t="s">
        <v>146</v>
      </c>
      <c r="B1251" s="507" t="s">
        <v>147</v>
      </c>
      <c r="C1251" s="507">
        <v>60000</v>
      </c>
      <c r="D1251" s="514"/>
      <c r="E1251" s="507"/>
      <c r="F1251" s="509"/>
      <c r="G1251" s="510"/>
      <c r="H1251" s="506"/>
      <c r="I1251" s="506"/>
      <c r="J1251" s="506"/>
      <c r="K1251" s="506"/>
      <c r="L1251" s="506"/>
      <c r="M1251" s="506"/>
      <c r="N1251" s="506"/>
      <c r="O1251" s="506"/>
      <c r="P1251" s="506"/>
      <c r="Q1251" s="506"/>
      <c r="R1251" s="506"/>
      <c r="S1251" s="506"/>
      <c r="T1251" s="506"/>
      <c r="U1251" s="506"/>
      <c r="V1251" s="506"/>
      <c r="W1251" s="506"/>
      <c r="X1251" s="506"/>
      <c r="Y1251" s="506"/>
    </row>
    <row r="1252" spans="1:25" ht="13.5" customHeight="1" thickBot="1" x14ac:dyDescent="0.3">
      <c r="A1252" s="506"/>
      <c r="B1252" s="507"/>
      <c r="C1252" s="507"/>
      <c r="D1252" s="508"/>
      <c r="E1252" s="507"/>
      <c r="F1252" s="509"/>
      <c r="G1252" s="510"/>
      <c r="H1252" s="506"/>
      <c r="I1252" s="506"/>
      <c r="J1252" s="506"/>
      <c r="K1252" s="506"/>
      <c r="L1252" s="506"/>
      <c r="M1252" s="506"/>
      <c r="N1252" s="506"/>
      <c r="O1252" s="506"/>
      <c r="P1252" s="506"/>
      <c r="Q1252" s="506"/>
      <c r="R1252" s="506"/>
      <c r="S1252" s="506"/>
      <c r="T1252" s="506"/>
      <c r="U1252" s="506"/>
      <c r="V1252" s="506"/>
      <c r="W1252" s="506"/>
      <c r="X1252" s="506"/>
      <c r="Y1252" s="506"/>
    </row>
    <row r="1253" spans="1:25" ht="13.5" customHeight="1" x14ac:dyDescent="0.25">
      <c r="A1253" s="1420" t="s">
        <v>557</v>
      </c>
      <c r="B1253" s="1429"/>
      <c r="C1253" s="1420" t="s">
        <v>509</v>
      </c>
      <c r="D1253" s="1437" t="s">
        <v>558</v>
      </c>
      <c r="E1253" s="507"/>
      <c r="F1253" s="509"/>
      <c r="G1253" s="510"/>
      <c r="H1253" s="506"/>
      <c r="I1253" s="506"/>
      <c r="J1253" s="506"/>
      <c r="K1253" s="506"/>
      <c r="L1253" s="506"/>
      <c r="M1253" s="506"/>
      <c r="N1253" s="506"/>
      <c r="O1253" s="506"/>
      <c r="P1253" s="506"/>
      <c r="Q1253" s="506"/>
      <c r="R1253" s="506"/>
      <c r="S1253" s="506"/>
      <c r="T1253" s="506"/>
      <c r="U1253" s="506"/>
      <c r="V1253" s="506"/>
      <c r="W1253" s="506"/>
      <c r="X1253" s="506"/>
      <c r="Y1253" s="506"/>
    </row>
    <row r="1254" spans="1:25" ht="13.5" customHeight="1" thickBot="1" x14ac:dyDescent="0.3">
      <c r="A1254" s="1422"/>
      <c r="B1254" s="1434"/>
      <c r="C1254" s="1422"/>
      <c r="D1254" s="1423"/>
      <c r="E1254" s="507"/>
      <c r="F1254" s="509"/>
      <c r="G1254" s="510"/>
      <c r="H1254" s="506"/>
      <c r="I1254" s="506"/>
      <c r="J1254" s="506"/>
      <c r="K1254" s="506"/>
      <c r="L1254" s="506"/>
      <c r="M1254" s="506"/>
      <c r="N1254" s="506"/>
      <c r="O1254" s="506"/>
      <c r="P1254" s="506"/>
      <c r="Q1254" s="506"/>
      <c r="R1254" s="506"/>
      <c r="S1254" s="506"/>
      <c r="T1254" s="506"/>
      <c r="U1254" s="506"/>
      <c r="V1254" s="506"/>
      <c r="W1254" s="506"/>
      <c r="X1254" s="506"/>
      <c r="Y1254" s="506"/>
    </row>
    <row r="1255" spans="1:25" ht="13.5" customHeight="1" x14ac:dyDescent="0.25">
      <c r="A1255" s="1426" t="s">
        <v>1041</v>
      </c>
      <c r="B1255" s="1407"/>
      <c r="C1255" s="1407"/>
      <c r="D1255" s="1408"/>
      <c r="E1255" s="507"/>
      <c r="F1255" s="509"/>
      <c r="G1255" s="510"/>
      <c r="H1255" s="506"/>
      <c r="I1255" s="506"/>
      <c r="J1255" s="506"/>
      <c r="K1255" s="506"/>
      <c r="L1255" s="506"/>
      <c r="M1255" s="506"/>
      <c r="N1255" s="506"/>
      <c r="O1255" s="506"/>
      <c r="P1255" s="506"/>
      <c r="Q1255" s="506"/>
      <c r="R1255" s="506"/>
      <c r="S1255" s="506"/>
      <c r="T1255" s="506"/>
      <c r="U1255" s="506"/>
      <c r="V1255" s="506"/>
      <c r="W1255" s="506"/>
      <c r="X1255" s="506"/>
      <c r="Y1255" s="506"/>
    </row>
    <row r="1256" spans="1:25" ht="13.5" customHeight="1" x14ac:dyDescent="0.25">
      <c r="A1256" s="1409"/>
      <c r="B1256" s="1410"/>
      <c r="C1256" s="1410"/>
      <c r="D1256" s="1411"/>
      <c r="E1256" s="507"/>
      <c r="F1256" s="509"/>
      <c r="G1256" s="510"/>
      <c r="H1256" s="506"/>
      <c r="I1256" s="506"/>
      <c r="J1256" s="506"/>
      <c r="K1256" s="506"/>
      <c r="L1256" s="506"/>
      <c r="M1256" s="506"/>
      <c r="N1256" s="506"/>
      <c r="O1256" s="506"/>
      <c r="P1256" s="506"/>
      <c r="Q1256" s="506"/>
      <c r="R1256" s="506"/>
      <c r="S1256" s="506"/>
      <c r="T1256" s="506"/>
      <c r="U1256" s="506"/>
      <c r="V1256" s="506"/>
      <c r="W1256" s="506"/>
      <c r="X1256" s="506"/>
      <c r="Y1256" s="506"/>
    </row>
    <row r="1257" spans="1:25" s="1124" customFormat="1" ht="13.5" customHeight="1" x14ac:dyDescent="0.25">
      <c r="A1257" s="1409"/>
      <c r="B1257" s="1410"/>
      <c r="C1257" s="1410"/>
      <c r="D1257" s="1411"/>
      <c r="E1257" s="507"/>
      <c r="F1257" s="509"/>
      <c r="G1257" s="510"/>
      <c r="H1257" s="506"/>
      <c r="I1257" s="506"/>
      <c r="J1257" s="506"/>
      <c r="K1257" s="506"/>
      <c r="L1257" s="506"/>
      <c r="M1257" s="506"/>
      <c r="N1257" s="506"/>
      <c r="O1257" s="506"/>
      <c r="P1257" s="506"/>
      <c r="Q1257" s="506"/>
      <c r="R1257" s="506"/>
      <c r="S1257" s="506"/>
      <c r="T1257" s="506"/>
      <c r="U1257" s="506"/>
      <c r="V1257" s="506"/>
      <c r="W1257" s="506"/>
      <c r="X1257" s="506"/>
      <c r="Y1257" s="506"/>
    </row>
    <row r="1258" spans="1:25" s="1124" customFormat="1" ht="13.5" customHeight="1" x14ac:dyDescent="0.25">
      <c r="A1258" s="1409"/>
      <c r="B1258" s="1410"/>
      <c r="C1258" s="1410"/>
      <c r="D1258" s="1411"/>
      <c r="E1258" s="507"/>
      <c r="F1258" s="509"/>
      <c r="G1258" s="510"/>
      <c r="H1258" s="506"/>
      <c r="I1258" s="506"/>
      <c r="J1258" s="506"/>
      <c r="K1258" s="506"/>
      <c r="L1258" s="506"/>
      <c r="M1258" s="506"/>
      <c r="N1258" s="506"/>
      <c r="O1258" s="506"/>
      <c r="P1258" s="506"/>
      <c r="Q1258" s="506"/>
      <c r="R1258" s="506"/>
      <c r="S1258" s="506"/>
      <c r="T1258" s="506"/>
      <c r="U1258" s="506"/>
      <c r="V1258" s="506"/>
      <c r="W1258" s="506"/>
      <c r="X1258" s="506"/>
      <c r="Y1258" s="506"/>
    </row>
    <row r="1259" spans="1:25" s="1124" customFormat="1" ht="13.5" customHeight="1" x14ac:dyDescent="0.25">
      <c r="A1259" s="1409"/>
      <c r="B1259" s="1410"/>
      <c r="C1259" s="1410"/>
      <c r="D1259" s="1411"/>
      <c r="E1259" s="507"/>
      <c r="F1259" s="509"/>
      <c r="G1259" s="510"/>
      <c r="H1259" s="506"/>
      <c r="I1259" s="506"/>
      <c r="J1259" s="506"/>
      <c r="K1259" s="506"/>
      <c r="L1259" s="506"/>
      <c r="M1259" s="506"/>
      <c r="N1259" s="506"/>
      <c r="O1259" s="506"/>
      <c r="P1259" s="506"/>
      <c r="Q1259" s="506"/>
      <c r="R1259" s="506"/>
      <c r="S1259" s="506"/>
      <c r="T1259" s="506"/>
      <c r="U1259" s="506"/>
      <c r="V1259" s="506"/>
      <c r="W1259" s="506"/>
      <c r="X1259" s="506"/>
      <c r="Y1259" s="506"/>
    </row>
    <row r="1260" spans="1:25" s="1124" customFormat="1" ht="13.5" customHeight="1" x14ac:dyDescent="0.25">
      <c r="A1260" s="1409"/>
      <c r="B1260" s="1410"/>
      <c r="C1260" s="1410"/>
      <c r="D1260" s="1411"/>
      <c r="E1260" s="507"/>
      <c r="F1260" s="509"/>
      <c r="G1260" s="510"/>
      <c r="H1260" s="506"/>
      <c r="I1260" s="506"/>
      <c r="J1260" s="506"/>
      <c r="K1260" s="506"/>
      <c r="L1260" s="506"/>
      <c r="M1260" s="506"/>
      <c r="N1260" s="506"/>
      <c r="O1260" s="506"/>
      <c r="P1260" s="506"/>
      <c r="Q1260" s="506"/>
      <c r="R1260" s="506"/>
      <c r="S1260" s="506"/>
      <c r="T1260" s="506"/>
      <c r="U1260" s="506"/>
      <c r="V1260" s="506"/>
      <c r="W1260" s="506"/>
      <c r="X1260" s="506"/>
      <c r="Y1260" s="506"/>
    </row>
    <row r="1261" spans="1:25" s="1124" customFormat="1" ht="13.5" customHeight="1" x14ac:dyDescent="0.25">
      <c r="A1261" s="1409"/>
      <c r="B1261" s="1410"/>
      <c r="C1261" s="1410"/>
      <c r="D1261" s="1411"/>
      <c r="E1261" s="507"/>
      <c r="F1261" s="509"/>
      <c r="G1261" s="510"/>
      <c r="H1261" s="506"/>
      <c r="I1261" s="506"/>
      <c r="J1261" s="506"/>
      <c r="K1261" s="506"/>
      <c r="L1261" s="506"/>
      <c r="M1261" s="506"/>
      <c r="N1261" s="506"/>
      <c r="O1261" s="506"/>
      <c r="P1261" s="506"/>
      <c r="Q1261" s="506"/>
      <c r="R1261" s="506"/>
      <c r="S1261" s="506"/>
      <c r="T1261" s="506"/>
      <c r="U1261" s="506"/>
      <c r="V1261" s="506"/>
      <c r="W1261" s="506"/>
      <c r="X1261" s="506"/>
      <c r="Y1261" s="506"/>
    </row>
    <row r="1262" spans="1:25" s="1124" customFormat="1" ht="13.5" customHeight="1" x14ac:dyDescent="0.25">
      <c r="A1262" s="1409"/>
      <c r="B1262" s="1410"/>
      <c r="C1262" s="1410"/>
      <c r="D1262" s="1411"/>
      <c r="E1262" s="507"/>
      <c r="F1262" s="509"/>
      <c r="G1262" s="510"/>
      <c r="H1262" s="506"/>
      <c r="I1262" s="506"/>
      <c r="J1262" s="506"/>
      <c r="K1262" s="506"/>
      <c r="L1262" s="506"/>
      <c r="M1262" s="506"/>
      <c r="N1262" s="506"/>
      <c r="O1262" s="506"/>
      <c r="P1262" s="506"/>
      <c r="Q1262" s="506"/>
      <c r="R1262" s="506"/>
      <c r="S1262" s="506"/>
      <c r="T1262" s="506"/>
      <c r="U1262" s="506"/>
      <c r="V1262" s="506"/>
      <c r="W1262" s="506"/>
      <c r="X1262" s="506"/>
      <c r="Y1262" s="506"/>
    </row>
    <row r="1263" spans="1:25" s="1124" customFormat="1" ht="13.5" customHeight="1" x14ac:dyDescent="0.25">
      <c r="A1263" s="1409"/>
      <c r="B1263" s="1410"/>
      <c r="C1263" s="1410"/>
      <c r="D1263" s="1411"/>
      <c r="E1263" s="507"/>
      <c r="F1263" s="509"/>
      <c r="G1263" s="510"/>
      <c r="H1263" s="506"/>
      <c r="I1263" s="506"/>
      <c r="J1263" s="506"/>
      <c r="K1263" s="506"/>
      <c r="L1263" s="506"/>
      <c r="M1263" s="506"/>
      <c r="N1263" s="506"/>
      <c r="O1263" s="506"/>
      <c r="P1263" s="506"/>
      <c r="Q1263" s="506"/>
      <c r="R1263" s="506"/>
      <c r="S1263" s="506"/>
      <c r="T1263" s="506"/>
      <c r="U1263" s="506"/>
      <c r="V1263" s="506"/>
      <c r="W1263" s="506"/>
      <c r="X1263" s="506"/>
      <c r="Y1263" s="506"/>
    </row>
    <row r="1264" spans="1:25" s="1124" customFormat="1" ht="13.5" customHeight="1" x14ac:dyDescent="0.25">
      <c r="A1264" s="1409"/>
      <c r="B1264" s="1410"/>
      <c r="C1264" s="1410"/>
      <c r="D1264" s="1411"/>
      <c r="E1264" s="507"/>
      <c r="F1264" s="509"/>
      <c r="G1264" s="510"/>
      <c r="H1264" s="506"/>
      <c r="I1264" s="506"/>
      <c r="J1264" s="506"/>
      <c r="K1264" s="506"/>
      <c r="L1264" s="506"/>
      <c r="M1264" s="506"/>
      <c r="N1264" s="506"/>
      <c r="O1264" s="506"/>
      <c r="P1264" s="506"/>
      <c r="Q1264" s="506"/>
      <c r="R1264" s="506"/>
      <c r="S1264" s="506"/>
      <c r="T1264" s="506"/>
      <c r="U1264" s="506"/>
      <c r="V1264" s="506"/>
      <c r="W1264" s="506"/>
      <c r="X1264" s="506"/>
      <c r="Y1264" s="506"/>
    </row>
    <row r="1265" spans="1:25" ht="13.5" customHeight="1" x14ac:dyDescent="0.25">
      <c r="A1265" s="1409"/>
      <c r="B1265" s="1410"/>
      <c r="C1265" s="1410"/>
      <c r="D1265" s="1411"/>
      <c r="E1265" s="507"/>
      <c r="F1265" s="509"/>
      <c r="G1265" s="510"/>
      <c r="H1265" s="506"/>
      <c r="I1265" s="506"/>
      <c r="J1265" s="506"/>
      <c r="K1265" s="506"/>
      <c r="L1265" s="506"/>
      <c r="M1265" s="506"/>
      <c r="N1265" s="506"/>
      <c r="O1265" s="506"/>
      <c r="P1265" s="506"/>
      <c r="Q1265" s="506"/>
      <c r="R1265" s="506"/>
      <c r="S1265" s="506"/>
      <c r="T1265" s="506"/>
      <c r="U1265" s="506"/>
      <c r="V1265" s="506"/>
      <c r="W1265" s="506"/>
      <c r="X1265" s="506"/>
      <c r="Y1265" s="506"/>
    </row>
    <row r="1266" spans="1:25" ht="13.5" customHeight="1" thickBot="1" x14ac:dyDescent="0.3">
      <c r="A1266" s="1412"/>
      <c r="B1266" s="1413"/>
      <c r="C1266" s="1413"/>
      <c r="D1266" s="1414"/>
      <c r="E1266" s="507"/>
      <c r="F1266" s="509"/>
      <c r="G1266" s="510"/>
      <c r="H1266" s="506"/>
      <c r="I1266" s="506"/>
      <c r="J1266" s="506"/>
      <c r="K1266" s="506"/>
      <c r="L1266" s="506"/>
      <c r="M1266" s="506"/>
      <c r="N1266" s="506"/>
      <c r="O1266" s="506"/>
      <c r="P1266" s="506"/>
      <c r="Q1266" s="506"/>
      <c r="R1266" s="506"/>
      <c r="S1266" s="506"/>
      <c r="T1266" s="506"/>
      <c r="U1266" s="506"/>
      <c r="V1266" s="506"/>
      <c r="W1266" s="506"/>
      <c r="X1266" s="506"/>
      <c r="Y1266" s="506"/>
    </row>
    <row r="1267" spans="1:25" ht="13.5" customHeight="1" x14ac:dyDescent="0.25">
      <c r="A1267" s="522" t="s">
        <v>487</v>
      </c>
      <c r="B1267" s="573"/>
      <c r="C1267" s="667"/>
      <c r="D1267" s="668"/>
      <c r="E1267" s="507"/>
      <c r="F1267" s="509"/>
      <c r="G1267" s="510"/>
      <c r="H1267" s="506"/>
      <c r="I1267" s="506"/>
      <c r="J1267" s="506"/>
      <c r="K1267" s="506"/>
      <c r="L1267" s="506"/>
      <c r="M1267" s="506"/>
      <c r="N1267" s="506"/>
      <c r="O1267" s="506"/>
      <c r="P1267" s="506"/>
      <c r="Q1267" s="506"/>
      <c r="R1267" s="506"/>
      <c r="S1267" s="506"/>
      <c r="T1267" s="506"/>
      <c r="U1267" s="506"/>
      <c r="V1267" s="506"/>
      <c r="W1267" s="506"/>
      <c r="X1267" s="506"/>
      <c r="Y1267" s="506"/>
    </row>
    <row r="1268" spans="1:25" ht="13.5" customHeight="1" x14ac:dyDescent="0.25">
      <c r="A1268" s="522" t="s">
        <v>553</v>
      </c>
      <c r="B1268" s="573"/>
      <c r="C1268" s="667"/>
      <c r="D1268" s="668"/>
      <c r="E1268" s="507"/>
      <c r="F1268" s="509"/>
      <c r="G1268" s="510"/>
      <c r="H1268" s="506"/>
      <c r="I1268" s="506"/>
      <c r="J1268" s="506"/>
      <c r="K1268" s="506"/>
      <c r="L1268" s="506"/>
      <c r="M1268" s="506"/>
      <c r="N1268" s="506"/>
      <c r="O1268" s="506"/>
      <c r="P1268" s="506"/>
      <c r="Q1268" s="506"/>
      <c r="R1268" s="506"/>
      <c r="S1268" s="506"/>
      <c r="T1268" s="506"/>
      <c r="U1268" s="506"/>
      <c r="V1268" s="506"/>
      <c r="W1268" s="506"/>
      <c r="X1268" s="506"/>
      <c r="Y1268" s="506"/>
    </row>
    <row r="1269" spans="1:25" ht="13.5" customHeight="1" x14ac:dyDescent="0.25">
      <c r="A1269" s="522" t="s">
        <v>507</v>
      </c>
      <c r="B1269" s="573"/>
      <c r="C1269" s="667"/>
      <c r="D1269" s="668"/>
      <c r="E1269" s="507"/>
      <c r="F1269" s="509"/>
      <c r="G1269" s="510"/>
      <c r="H1269" s="506"/>
      <c r="I1269" s="506"/>
      <c r="J1269" s="506"/>
      <c r="K1269" s="506"/>
      <c r="L1269" s="506"/>
      <c r="M1269" s="506"/>
      <c r="N1269" s="506"/>
      <c r="O1269" s="506"/>
      <c r="P1269" s="506"/>
      <c r="Q1269" s="506"/>
      <c r="R1269" s="506"/>
      <c r="S1269" s="506"/>
      <c r="T1269" s="506"/>
      <c r="U1269" s="506"/>
      <c r="V1269" s="506"/>
      <c r="W1269" s="506"/>
      <c r="X1269" s="506"/>
      <c r="Y1269" s="506"/>
    </row>
    <row r="1270" spans="1:25" ht="13.5" customHeight="1" thickBot="1" x14ac:dyDescent="0.3">
      <c r="A1270" s="522" t="s">
        <v>311</v>
      </c>
      <c r="B1270" s="577"/>
      <c r="C1270" s="669"/>
      <c r="D1270" s="670"/>
      <c r="E1270" s="507"/>
      <c r="F1270" s="509"/>
      <c r="G1270" s="510"/>
      <c r="H1270" s="506"/>
      <c r="I1270" s="506"/>
      <c r="J1270" s="506"/>
      <c r="K1270" s="506"/>
      <c r="L1270" s="506"/>
      <c r="M1270" s="506"/>
      <c r="N1270" s="506"/>
      <c r="O1270" s="506"/>
      <c r="P1270" s="506"/>
      <c r="Q1270" s="506"/>
      <c r="R1270" s="506"/>
      <c r="S1270" s="506"/>
      <c r="T1270" s="506"/>
      <c r="U1270" s="506"/>
      <c r="V1270" s="506"/>
      <c r="W1270" s="506"/>
      <c r="X1270" s="506"/>
      <c r="Y1270" s="506"/>
    </row>
    <row r="1271" spans="1:25" ht="13.5" customHeight="1" thickBot="1" x14ac:dyDescent="0.3">
      <c r="A1271" s="580" t="s">
        <v>312</v>
      </c>
      <c r="B1271" s="581"/>
      <c r="C1271" s="582"/>
      <c r="D1271" s="671">
        <f>C1273+C1287</f>
        <v>4775000</v>
      </c>
      <c r="E1271" s="507"/>
      <c r="F1271" s="509"/>
      <c r="G1271" s="510"/>
      <c r="H1271" s="506"/>
      <c r="I1271" s="506"/>
      <c r="J1271" s="506"/>
      <c r="K1271" s="506"/>
      <c r="L1271" s="506"/>
      <c r="M1271" s="506"/>
      <c r="N1271" s="506"/>
      <c r="O1271" s="506"/>
      <c r="P1271" s="506"/>
      <c r="Q1271" s="506"/>
      <c r="R1271" s="506"/>
      <c r="S1271" s="506"/>
      <c r="T1271" s="506"/>
      <c r="U1271" s="506"/>
      <c r="V1271" s="506"/>
      <c r="W1271" s="506"/>
      <c r="X1271" s="506"/>
      <c r="Y1271" s="506"/>
    </row>
    <row r="1272" spans="1:25" ht="13.5" customHeight="1" thickBot="1" x14ac:dyDescent="0.3">
      <c r="A1272" s="506"/>
      <c r="B1272" s="506"/>
      <c r="C1272" s="507"/>
      <c r="D1272" s="507"/>
      <c r="E1272" s="507"/>
      <c r="F1272" s="509"/>
      <c r="G1272" s="510"/>
      <c r="H1272" s="506"/>
      <c r="I1272" s="506"/>
      <c r="J1272" s="506"/>
      <c r="K1272" s="506"/>
      <c r="L1272" s="506"/>
      <c r="M1272" s="506"/>
      <c r="N1272" s="506"/>
      <c r="O1272" s="506"/>
      <c r="P1272" s="506"/>
      <c r="Q1272" s="506"/>
      <c r="R1272" s="506"/>
      <c r="S1272" s="506"/>
      <c r="T1272" s="506"/>
      <c r="U1272" s="506"/>
      <c r="V1272" s="506"/>
      <c r="W1272" s="506"/>
      <c r="X1272" s="506"/>
      <c r="Y1272" s="506"/>
    </row>
    <row r="1273" spans="1:25" ht="13.5" customHeight="1" thickBot="1" x14ac:dyDescent="0.3">
      <c r="A1273" s="1427" t="s">
        <v>49</v>
      </c>
      <c r="B1273" s="1416"/>
      <c r="C1273" s="534">
        <f>C1274+C1276+C1278+C1280+C1282</f>
        <v>1860000</v>
      </c>
      <c r="D1273" s="507"/>
      <c r="E1273" s="507"/>
      <c r="F1273" s="509"/>
      <c r="G1273" s="510"/>
      <c r="H1273" s="506"/>
      <c r="I1273" s="506"/>
      <c r="J1273" s="506"/>
      <c r="K1273" s="506"/>
      <c r="L1273" s="506"/>
      <c r="M1273" s="506"/>
      <c r="N1273" s="506"/>
      <c r="O1273" s="506"/>
      <c r="P1273" s="506"/>
      <c r="Q1273" s="506"/>
      <c r="R1273" s="506"/>
      <c r="S1273" s="506"/>
      <c r="T1273" s="506"/>
      <c r="U1273" s="506"/>
      <c r="V1273" s="506"/>
      <c r="W1273" s="506"/>
      <c r="X1273" s="506"/>
      <c r="Y1273" s="506"/>
    </row>
    <row r="1274" spans="1:25" ht="13.5" customHeight="1" x14ac:dyDescent="0.25">
      <c r="A1274" s="499" t="s">
        <v>50</v>
      </c>
      <c r="B1274" s="530" t="s">
        <v>51</v>
      </c>
      <c r="C1274" s="536">
        <f>C1275</f>
        <v>300000</v>
      </c>
      <c r="D1274" s="539"/>
      <c r="E1274" s="507"/>
      <c r="F1274" s="509"/>
      <c r="G1274" s="510"/>
      <c r="H1274" s="506"/>
      <c r="I1274" s="506"/>
      <c r="J1274" s="506"/>
      <c r="K1274" s="506"/>
      <c r="L1274" s="506"/>
      <c r="M1274" s="506"/>
      <c r="N1274" s="506"/>
      <c r="O1274" s="506"/>
      <c r="P1274" s="506"/>
      <c r="Q1274" s="506"/>
      <c r="R1274" s="506"/>
      <c r="S1274" s="506"/>
      <c r="T1274" s="506"/>
      <c r="U1274" s="506"/>
      <c r="V1274" s="506"/>
      <c r="W1274" s="506"/>
      <c r="X1274" s="506"/>
      <c r="Y1274" s="506"/>
    </row>
    <row r="1275" spans="1:25" ht="13.5" customHeight="1" x14ac:dyDescent="0.25">
      <c r="A1275" s="506" t="s">
        <v>52</v>
      </c>
      <c r="B1275" s="506" t="s">
        <v>53</v>
      </c>
      <c r="C1275" s="507">
        <v>300000</v>
      </c>
      <c r="D1275" s="588"/>
      <c r="E1275" s="507"/>
      <c r="F1275" s="509"/>
      <c r="G1275" s="510"/>
      <c r="H1275" s="506"/>
      <c r="I1275" s="506"/>
      <c r="J1275" s="506"/>
      <c r="K1275" s="506"/>
      <c r="L1275" s="506"/>
      <c r="M1275" s="506"/>
      <c r="N1275" s="506"/>
      <c r="O1275" s="506"/>
      <c r="P1275" s="506"/>
      <c r="Q1275" s="506"/>
      <c r="R1275" s="506"/>
      <c r="S1275" s="506"/>
      <c r="T1275" s="506"/>
      <c r="U1275" s="506"/>
      <c r="V1275" s="506"/>
      <c r="W1275" s="506"/>
      <c r="X1275" s="506"/>
      <c r="Y1275" s="506"/>
    </row>
    <row r="1276" spans="1:25" ht="13.5" customHeight="1" x14ac:dyDescent="0.25">
      <c r="A1276" s="499" t="s">
        <v>150</v>
      </c>
      <c r="B1276" s="499" t="s">
        <v>230</v>
      </c>
      <c r="C1276" s="531">
        <f>C1277</f>
        <v>200000</v>
      </c>
      <c r="D1276" s="507"/>
      <c r="E1276" s="507"/>
      <c r="F1276" s="509"/>
      <c r="G1276" s="510"/>
      <c r="H1276" s="506"/>
      <c r="I1276" s="506"/>
      <c r="J1276" s="506"/>
      <c r="K1276" s="506"/>
      <c r="L1276" s="506"/>
      <c r="M1276" s="506"/>
      <c r="N1276" s="506"/>
      <c r="O1276" s="506"/>
      <c r="P1276" s="506"/>
      <c r="Q1276" s="506"/>
      <c r="R1276" s="506"/>
      <c r="S1276" s="506"/>
      <c r="T1276" s="506"/>
      <c r="U1276" s="506"/>
      <c r="V1276" s="506"/>
      <c r="W1276" s="506"/>
      <c r="X1276" s="506"/>
      <c r="Y1276" s="506"/>
    </row>
    <row r="1277" spans="1:25" ht="13.5" customHeight="1" x14ac:dyDescent="0.25">
      <c r="A1277" s="506" t="s">
        <v>152</v>
      </c>
      <c r="B1277" s="506" t="s">
        <v>153</v>
      </c>
      <c r="C1277" s="507">
        <v>200000</v>
      </c>
      <c r="D1277" s="508"/>
      <c r="E1277" s="507"/>
      <c r="F1277" s="509"/>
      <c r="G1277" s="510"/>
      <c r="H1277" s="506"/>
      <c r="I1277" s="506"/>
      <c r="J1277" s="506"/>
      <c r="K1277" s="506"/>
      <c r="L1277" s="506"/>
      <c r="M1277" s="506"/>
      <c r="N1277" s="506"/>
      <c r="O1277" s="506"/>
      <c r="P1277" s="506"/>
      <c r="Q1277" s="506"/>
      <c r="R1277" s="506"/>
      <c r="S1277" s="506"/>
      <c r="T1277" s="506"/>
      <c r="U1277" s="506"/>
      <c r="V1277" s="506"/>
      <c r="W1277" s="506"/>
      <c r="X1277" s="506"/>
      <c r="Y1277" s="506"/>
    </row>
    <row r="1278" spans="1:25" ht="13.5" customHeight="1" x14ac:dyDescent="0.25">
      <c r="A1278" s="499" t="s">
        <v>54</v>
      </c>
      <c r="B1278" s="499" t="s">
        <v>55</v>
      </c>
      <c r="C1278" s="536">
        <f>C1279</f>
        <v>300000</v>
      </c>
      <c r="D1278" s="588"/>
      <c r="E1278" s="507"/>
      <c r="F1278" s="509"/>
      <c r="G1278" s="510"/>
      <c r="H1278" s="506"/>
      <c r="I1278" s="506"/>
      <c r="J1278" s="506"/>
      <c r="K1278" s="506"/>
      <c r="L1278" s="506"/>
      <c r="M1278" s="506"/>
      <c r="N1278" s="506"/>
      <c r="O1278" s="506"/>
      <c r="P1278" s="506"/>
      <c r="Q1278" s="506"/>
      <c r="R1278" s="506"/>
      <c r="S1278" s="506"/>
      <c r="T1278" s="506"/>
      <c r="U1278" s="506"/>
      <c r="V1278" s="506"/>
      <c r="W1278" s="506"/>
      <c r="X1278" s="506"/>
      <c r="Y1278" s="506"/>
    </row>
    <row r="1279" spans="1:25" ht="13.5" customHeight="1" x14ac:dyDescent="0.25">
      <c r="A1279" s="506" t="s">
        <v>56</v>
      </c>
      <c r="B1279" s="506" t="s">
        <v>57</v>
      </c>
      <c r="C1279" s="507">
        <v>300000</v>
      </c>
      <c r="D1279" s="507"/>
      <c r="E1279" s="507"/>
      <c r="F1279" s="509"/>
      <c r="G1279" s="510"/>
      <c r="H1279" s="506"/>
      <c r="I1279" s="506"/>
      <c r="J1279" s="506"/>
      <c r="K1279" s="506"/>
      <c r="L1279" s="506"/>
      <c r="M1279" s="506"/>
      <c r="N1279" s="506"/>
      <c r="O1279" s="506"/>
      <c r="P1279" s="506"/>
      <c r="Q1279" s="506"/>
      <c r="R1279" s="506"/>
      <c r="S1279" s="506"/>
      <c r="T1279" s="506"/>
      <c r="U1279" s="506"/>
      <c r="V1279" s="506"/>
      <c r="W1279" s="506"/>
      <c r="X1279" s="506"/>
      <c r="Y1279" s="506"/>
    </row>
    <row r="1280" spans="1:25" ht="13.5" customHeight="1" x14ac:dyDescent="0.25">
      <c r="A1280" s="499" t="s">
        <v>58</v>
      </c>
      <c r="B1280" s="499" t="s">
        <v>59</v>
      </c>
      <c r="C1280" s="536">
        <f>C1281</f>
        <v>60000</v>
      </c>
      <c r="D1280" s="588"/>
      <c r="E1280" s="507"/>
      <c r="F1280" s="509"/>
      <c r="G1280" s="510"/>
      <c r="H1280" s="506"/>
      <c r="I1280" s="506"/>
      <c r="J1280" s="506"/>
      <c r="K1280" s="506"/>
      <c r="L1280" s="506"/>
      <c r="M1280" s="506"/>
      <c r="N1280" s="506"/>
      <c r="O1280" s="506"/>
      <c r="P1280" s="506"/>
      <c r="Q1280" s="506"/>
      <c r="R1280" s="506"/>
      <c r="S1280" s="506"/>
      <c r="T1280" s="506"/>
      <c r="U1280" s="506"/>
      <c r="V1280" s="506"/>
      <c r="W1280" s="506"/>
      <c r="X1280" s="506"/>
      <c r="Y1280" s="506"/>
    </row>
    <row r="1281" spans="1:25" ht="13.5" customHeight="1" x14ac:dyDescent="0.25">
      <c r="A1281" s="506" t="s">
        <v>60</v>
      </c>
      <c r="B1281" s="507" t="s">
        <v>61</v>
      </c>
      <c r="C1281" s="507">
        <v>60000</v>
      </c>
      <c r="D1281" s="507"/>
      <c r="E1281" s="507"/>
      <c r="F1281" s="509"/>
      <c r="G1281" s="510"/>
      <c r="H1281" s="506"/>
      <c r="I1281" s="506"/>
      <c r="J1281" s="506"/>
      <c r="K1281" s="506"/>
      <c r="L1281" s="506"/>
      <c r="M1281" s="506"/>
      <c r="N1281" s="506"/>
      <c r="O1281" s="506"/>
      <c r="P1281" s="506"/>
      <c r="Q1281" s="506"/>
      <c r="R1281" s="506"/>
      <c r="S1281" s="506"/>
      <c r="T1281" s="506"/>
      <c r="U1281" s="506"/>
      <c r="V1281" s="506"/>
      <c r="W1281" s="506"/>
      <c r="X1281" s="506"/>
      <c r="Y1281" s="506"/>
    </row>
    <row r="1282" spans="1:25" ht="13.5" customHeight="1" x14ac:dyDescent="0.25">
      <c r="A1282" s="499" t="s">
        <v>84</v>
      </c>
      <c r="B1282" s="531" t="s">
        <v>273</v>
      </c>
      <c r="C1282" s="531">
        <f>SUM(C1283:C1285)</f>
        <v>1000000</v>
      </c>
      <c r="D1282" s="507"/>
      <c r="E1282" s="507"/>
      <c r="F1282" s="509"/>
      <c r="G1282" s="510"/>
      <c r="H1282" s="506"/>
      <c r="I1282" s="506"/>
      <c r="J1282" s="506"/>
      <c r="K1282" s="506"/>
      <c r="L1282" s="506"/>
      <c r="M1282" s="506"/>
      <c r="N1282" s="506"/>
      <c r="O1282" s="506"/>
      <c r="P1282" s="506"/>
      <c r="Q1282" s="506"/>
      <c r="R1282" s="506"/>
      <c r="S1282" s="506"/>
      <c r="T1282" s="506"/>
      <c r="U1282" s="506"/>
      <c r="V1282" s="506"/>
      <c r="W1282" s="506"/>
      <c r="X1282" s="506"/>
      <c r="Y1282" s="506"/>
    </row>
    <row r="1283" spans="1:25" s="1136" customFormat="1" ht="13.5" customHeight="1" x14ac:dyDescent="0.25">
      <c r="A1283" s="506" t="s">
        <v>88</v>
      </c>
      <c r="B1283" s="507" t="s">
        <v>89</v>
      </c>
      <c r="C1283" s="507">
        <v>350000</v>
      </c>
      <c r="D1283" s="507"/>
      <c r="E1283" s="507"/>
      <c r="F1283" s="509"/>
      <c r="G1283" s="510"/>
      <c r="H1283" s="506"/>
      <c r="I1283" s="506"/>
      <c r="J1283" s="506"/>
      <c r="K1283" s="506"/>
      <c r="L1283" s="506"/>
      <c r="M1283" s="506"/>
      <c r="N1283" s="506"/>
      <c r="O1283" s="506"/>
      <c r="P1283" s="506"/>
      <c r="Q1283" s="506"/>
      <c r="R1283" s="506"/>
      <c r="S1283" s="506"/>
      <c r="T1283" s="506"/>
      <c r="U1283" s="506"/>
      <c r="V1283" s="506"/>
      <c r="W1283" s="506"/>
      <c r="X1283" s="506"/>
      <c r="Y1283" s="506"/>
    </row>
    <row r="1284" spans="1:25" ht="13.5" customHeight="1" x14ac:dyDescent="0.25">
      <c r="A1284" s="506" t="s">
        <v>274</v>
      </c>
      <c r="B1284" s="507" t="s">
        <v>85</v>
      </c>
      <c r="C1284" s="507">
        <v>200000</v>
      </c>
      <c r="D1284" s="507"/>
      <c r="E1284" s="507"/>
      <c r="F1284" s="509"/>
      <c r="G1284" s="510"/>
      <c r="H1284" s="506"/>
      <c r="I1284" s="506"/>
      <c r="J1284" s="506"/>
      <c r="K1284" s="506"/>
      <c r="L1284" s="506"/>
      <c r="M1284" s="506"/>
      <c r="N1284" s="506"/>
      <c r="O1284" s="506"/>
      <c r="P1284" s="506"/>
      <c r="Q1284" s="506"/>
      <c r="R1284" s="506"/>
      <c r="S1284" s="506"/>
      <c r="T1284" s="506"/>
      <c r="U1284" s="506"/>
      <c r="V1284" s="506"/>
      <c r="W1284" s="506"/>
      <c r="X1284" s="506"/>
      <c r="Y1284" s="506"/>
    </row>
    <row r="1285" spans="1:25" s="1136" customFormat="1" ht="13.5" customHeight="1" x14ac:dyDescent="0.25">
      <c r="A1285" s="506" t="s">
        <v>91</v>
      </c>
      <c r="B1285" s="507" t="s">
        <v>92</v>
      </c>
      <c r="C1285" s="507">
        <v>450000</v>
      </c>
      <c r="D1285" s="507"/>
      <c r="E1285" s="507"/>
      <c r="F1285" s="509"/>
      <c r="G1285" s="510"/>
      <c r="H1285" s="506"/>
      <c r="I1285" s="506"/>
      <c r="J1285" s="506"/>
      <c r="K1285" s="506"/>
      <c r="L1285" s="506"/>
      <c r="M1285" s="506"/>
      <c r="N1285" s="506"/>
      <c r="O1285" s="506"/>
      <c r="P1285" s="506"/>
      <c r="Q1285" s="506"/>
      <c r="R1285" s="506"/>
      <c r="S1285" s="506"/>
      <c r="T1285" s="506"/>
      <c r="U1285" s="506"/>
      <c r="V1285" s="506"/>
      <c r="W1285" s="506"/>
      <c r="X1285" s="506"/>
      <c r="Y1285" s="506"/>
    </row>
    <row r="1286" spans="1:25" ht="13.5" customHeight="1" thickBot="1" x14ac:dyDescent="0.3">
      <c r="A1286" s="506"/>
      <c r="B1286" s="507"/>
      <c r="C1286" s="507"/>
      <c r="D1286" s="507"/>
      <c r="E1286" s="507"/>
      <c r="F1286" s="509"/>
      <c r="G1286" s="510"/>
      <c r="H1286" s="506"/>
      <c r="I1286" s="506"/>
      <c r="J1286" s="506"/>
      <c r="K1286" s="506"/>
      <c r="L1286" s="506"/>
      <c r="M1286" s="506"/>
      <c r="N1286" s="506"/>
      <c r="O1286" s="506"/>
      <c r="P1286" s="506"/>
      <c r="Q1286" s="506"/>
      <c r="R1286" s="506"/>
      <c r="S1286" s="506"/>
      <c r="T1286" s="506"/>
      <c r="U1286" s="506"/>
      <c r="V1286" s="506"/>
      <c r="W1286" s="506"/>
      <c r="X1286" s="506"/>
      <c r="Y1286" s="506"/>
    </row>
    <row r="1287" spans="1:25" ht="13.5" customHeight="1" thickBot="1" x14ac:dyDescent="0.3">
      <c r="A1287" s="1428" t="s">
        <v>93</v>
      </c>
      <c r="B1287" s="1416"/>
      <c r="C1287" s="546">
        <f>+C1290+C1292+C1296+C1298+C1288+C1294</f>
        <v>2915000</v>
      </c>
      <c r="D1287" s="507"/>
      <c r="E1287" s="507"/>
      <c r="F1287" s="509"/>
      <c r="G1287" s="510"/>
      <c r="H1287" s="506"/>
      <c r="I1287" s="506"/>
      <c r="J1287" s="506"/>
      <c r="K1287" s="506"/>
      <c r="L1287" s="506"/>
      <c r="M1287" s="506"/>
      <c r="N1287" s="506"/>
      <c r="O1287" s="506"/>
      <c r="P1287" s="506"/>
      <c r="Q1287" s="506"/>
      <c r="R1287" s="506"/>
      <c r="S1287" s="506"/>
      <c r="T1287" s="506"/>
      <c r="U1287" s="506"/>
      <c r="V1287" s="506"/>
      <c r="W1287" s="506"/>
      <c r="X1287" s="506"/>
      <c r="Y1287" s="506"/>
    </row>
    <row r="1288" spans="1:25" ht="13.5" customHeight="1" x14ac:dyDescent="0.25">
      <c r="A1288" s="499" t="s">
        <v>94</v>
      </c>
      <c r="B1288" s="530" t="s">
        <v>95</v>
      </c>
      <c r="C1288" s="536">
        <f>SUM(C1289)</f>
        <v>500000</v>
      </c>
      <c r="D1288" s="588"/>
      <c r="E1288" s="507"/>
      <c r="F1288" s="509"/>
      <c r="G1288" s="510"/>
      <c r="H1288" s="506"/>
      <c r="I1288" s="506"/>
      <c r="J1288" s="506"/>
      <c r="K1288" s="506"/>
      <c r="L1288" s="506"/>
      <c r="M1288" s="506"/>
      <c r="N1288" s="506"/>
      <c r="O1288" s="506"/>
      <c r="P1288" s="506"/>
      <c r="Q1288" s="506"/>
      <c r="R1288" s="506"/>
      <c r="S1288" s="506"/>
      <c r="T1288" s="506"/>
      <c r="U1288" s="506"/>
      <c r="V1288" s="506"/>
      <c r="W1288" s="506"/>
      <c r="X1288" s="506"/>
      <c r="Y1288" s="506"/>
    </row>
    <row r="1289" spans="1:25" ht="13.5" customHeight="1" x14ac:dyDescent="0.25">
      <c r="A1289" s="506" t="s">
        <v>98</v>
      </c>
      <c r="B1289" s="506" t="s">
        <v>99</v>
      </c>
      <c r="C1289" s="507">
        <v>500000</v>
      </c>
      <c r="D1289" s="507"/>
      <c r="E1289" s="507"/>
      <c r="F1289" s="509"/>
      <c r="G1289" s="510"/>
      <c r="H1289" s="506"/>
      <c r="I1289" s="506"/>
      <c r="J1289" s="506"/>
      <c r="K1289" s="506"/>
      <c r="L1289" s="506"/>
      <c r="M1289" s="506"/>
      <c r="N1289" s="506"/>
      <c r="O1289" s="506"/>
      <c r="P1289" s="506"/>
      <c r="Q1289" s="506"/>
      <c r="R1289" s="506"/>
      <c r="S1289" s="506"/>
      <c r="T1289" s="506"/>
      <c r="U1289" s="506"/>
      <c r="V1289" s="506"/>
      <c r="W1289" s="506"/>
      <c r="X1289" s="506"/>
      <c r="Y1289" s="506"/>
    </row>
    <row r="1290" spans="1:25" ht="13.5" customHeight="1" x14ac:dyDescent="0.25">
      <c r="A1290" s="499" t="s">
        <v>158</v>
      </c>
      <c r="B1290" s="499" t="s">
        <v>101</v>
      </c>
      <c r="C1290" s="531">
        <f>SUM(C1291)</f>
        <v>120000</v>
      </c>
      <c r="D1290" s="507"/>
      <c r="E1290" s="507"/>
      <c r="F1290" s="509"/>
      <c r="G1290" s="510"/>
      <c r="H1290" s="506"/>
      <c r="I1290" s="506"/>
      <c r="J1290" s="506"/>
      <c r="K1290" s="506"/>
      <c r="L1290" s="506"/>
      <c r="M1290" s="506"/>
      <c r="N1290" s="506"/>
      <c r="O1290" s="506"/>
      <c r="P1290" s="506"/>
      <c r="Q1290" s="506"/>
      <c r="R1290" s="506"/>
      <c r="S1290" s="506"/>
      <c r="T1290" s="506"/>
      <c r="U1290" s="506"/>
      <c r="V1290" s="506"/>
      <c r="W1290" s="506"/>
      <c r="X1290" s="506"/>
      <c r="Y1290" s="506"/>
    </row>
    <row r="1291" spans="1:25" ht="13.5" customHeight="1" x14ac:dyDescent="0.25">
      <c r="A1291" s="506" t="s">
        <v>104</v>
      </c>
      <c r="B1291" s="506" t="s">
        <v>105</v>
      </c>
      <c r="C1291" s="507">
        <v>120000</v>
      </c>
      <c r="D1291" s="508"/>
      <c r="E1291" s="507"/>
      <c r="F1291" s="509"/>
      <c r="G1291" s="510"/>
      <c r="H1291" s="506"/>
      <c r="I1291" s="506"/>
      <c r="J1291" s="506"/>
      <c r="K1291" s="506"/>
      <c r="L1291" s="506"/>
      <c r="M1291" s="506"/>
      <c r="N1291" s="506"/>
      <c r="O1291" s="506"/>
      <c r="P1291" s="506"/>
      <c r="Q1291" s="506"/>
      <c r="R1291" s="506"/>
      <c r="S1291" s="506"/>
      <c r="T1291" s="506"/>
      <c r="U1291" s="506"/>
      <c r="V1291" s="506"/>
      <c r="W1291" s="506"/>
      <c r="X1291" s="506"/>
      <c r="Y1291" s="506"/>
    </row>
    <row r="1292" spans="1:25" ht="13.5" customHeight="1" x14ac:dyDescent="0.25">
      <c r="A1292" s="499" t="s">
        <v>106</v>
      </c>
      <c r="B1292" s="499" t="s">
        <v>107</v>
      </c>
      <c r="C1292" s="531">
        <f>SUM(C1293:C1293)</f>
        <v>900000</v>
      </c>
      <c r="D1292" s="508"/>
      <c r="E1292" s="507"/>
      <c r="F1292" s="509"/>
      <c r="G1292" s="510"/>
      <c r="H1292" s="506"/>
      <c r="I1292" s="506"/>
      <c r="J1292" s="506"/>
      <c r="K1292" s="506"/>
      <c r="L1292" s="506"/>
      <c r="M1292" s="506"/>
      <c r="N1292" s="506"/>
      <c r="O1292" s="506"/>
      <c r="P1292" s="506"/>
      <c r="Q1292" s="506"/>
      <c r="R1292" s="506"/>
      <c r="S1292" s="506"/>
      <c r="T1292" s="506"/>
      <c r="U1292" s="506"/>
      <c r="V1292" s="506"/>
      <c r="W1292" s="506"/>
      <c r="X1292" s="506"/>
      <c r="Y1292" s="506"/>
    </row>
    <row r="1293" spans="1:25" s="1136" customFormat="1" ht="13.5" customHeight="1" x14ac:dyDescent="0.25">
      <c r="A1293" s="506" t="s">
        <v>110</v>
      </c>
      <c r="B1293" s="506" t="s">
        <v>111</v>
      </c>
      <c r="C1293" s="507">
        <v>900000</v>
      </c>
      <c r="D1293" s="506"/>
      <c r="E1293" s="507"/>
      <c r="F1293" s="509"/>
      <c r="G1293" s="510"/>
      <c r="H1293" s="506"/>
      <c r="I1293" s="506"/>
      <c r="J1293" s="506"/>
      <c r="K1293" s="506"/>
      <c r="L1293" s="506"/>
      <c r="M1293" s="506"/>
      <c r="N1293" s="506"/>
      <c r="O1293" s="506"/>
      <c r="P1293" s="506"/>
      <c r="Q1293" s="506"/>
      <c r="R1293" s="506"/>
      <c r="S1293" s="506"/>
      <c r="T1293" s="506"/>
      <c r="U1293" s="506"/>
      <c r="V1293" s="506"/>
      <c r="W1293" s="506"/>
      <c r="X1293" s="506"/>
      <c r="Y1293" s="506"/>
    </row>
    <row r="1294" spans="1:25" ht="13.5" customHeight="1" x14ac:dyDescent="0.25">
      <c r="A1294" s="499" t="s">
        <v>112</v>
      </c>
      <c r="B1294" s="531" t="s">
        <v>113</v>
      </c>
      <c r="C1294" s="531">
        <f>SUM(C1295)</f>
        <v>200000</v>
      </c>
      <c r="D1294" s="520"/>
      <c r="E1294" s="507"/>
      <c r="F1294" s="509"/>
      <c r="G1294" s="510"/>
      <c r="H1294" s="506"/>
      <c r="I1294" s="506"/>
      <c r="J1294" s="506"/>
      <c r="K1294" s="506"/>
      <c r="L1294" s="506"/>
      <c r="M1294" s="506"/>
      <c r="N1294" s="506"/>
      <c r="O1294" s="506"/>
      <c r="P1294" s="506"/>
      <c r="Q1294" s="506"/>
      <c r="R1294" s="506"/>
      <c r="S1294" s="506"/>
      <c r="T1294" s="506"/>
      <c r="U1294" s="506"/>
      <c r="V1294" s="506"/>
      <c r="W1294" s="506"/>
      <c r="X1294" s="506"/>
      <c r="Y1294" s="506"/>
    </row>
    <row r="1295" spans="1:25" ht="13.5" customHeight="1" x14ac:dyDescent="0.25">
      <c r="A1295" s="506" t="s">
        <v>114</v>
      </c>
      <c r="B1295" s="506" t="s">
        <v>115</v>
      </c>
      <c r="C1295" s="507">
        <v>200000</v>
      </c>
      <c r="D1295" s="506"/>
      <c r="E1295" s="507"/>
      <c r="F1295" s="509"/>
      <c r="G1295" s="510"/>
      <c r="H1295" s="506"/>
      <c r="I1295" s="506"/>
      <c r="J1295" s="506"/>
      <c r="K1295" s="506"/>
      <c r="L1295" s="506"/>
      <c r="M1295" s="506"/>
      <c r="N1295" s="506"/>
      <c r="O1295" s="506"/>
      <c r="P1295" s="506"/>
      <c r="Q1295" s="506"/>
      <c r="R1295" s="506"/>
      <c r="S1295" s="506"/>
      <c r="T1295" s="506"/>
      <c r="U1295" s="506"/>
      <c r="V1295" s="506"/>
      <c r="W1295" s="506"/>
      <c r="X1295" s="506"/>
      <c r="Y1295" s="506"/>
    </row>
    <row r="1296" spans="1:25" ht="13.5" customHeight="1" x14ac:dyDescent="0.25">
      <c r="A1296" s="499" t="s">
        <v>279</v>
      </c>
      <c r="B1296" s="531" t="s">
        <v>117</v>
      </c>
      <c r="C1296" s="531">
        <f>SUM(C1297)</f>
        <v>200000</v>
      </c>
      <c r="E1296" s="507"/>
      <c r="F1296" s="509"/>
      <c r="G1296" s="510"/>
      <c r="H1296" s="506"/>
      <c r="I1296" s="506"/>
      <c r="J1296" s="506"/>
      <c r="K1296" s="506"/>
      <c r="L1296" s="506"/>
      <c r="M1296" s="506"/>
      <c r="N1296" s="506"/>
      <c r="O1296" s="506"/>
      <c r="P1296" s="506"/>
      <c r="Q1296" s="506"/>
      <c r="R1296" s="506"/>
      <c r="S1296" s="506"/>
      <c r="T1296" s="506"/>
      <c r="U1296" s="506"/>
      <c r="V1296" s="506"/>
      <c r="W1296" s="506"/>
      <c r="X1296" s="506"/>
      <c r="Y1296" s="506"/>
    </row>
    <row r="1297" spans="1:25" ht="13.5" customHeight="1" x14ac:dyDescent="0.25">
      <c r="A1297" s="506" t="s">
        <v>118</v>
      </c>
      <c r="B1297" s="507" t="s">
        <v>117</v>
      </c>
      <c r="C1297" s="507">
        <v>200000</v>
      </c>
      <c r="E1297" s="507"/>
      <c r="F1297" s="509"/>
      <c r="G1297" s="510"/>
      <c r="H1297" s="506"/>
      <c r="I1297" s="506"/>
      <c r="J1297" s="506"/>
      <c r="K1297" s="506"/>
      <c r="L1297" s="506"/>
      <c r="M1297" s="506"/>
      <c r="N1297" s="506"/>
      <c r="O1297" s="506"/>
      <c r="P1297" s="506"/>
      <c r="Q1297" s="506"/>
      <c r="R1297" s="506"/>
      <c r="S1297" s="506"/>
      <c r="T1297" s="506"/>
      <c r="U1297" s="506"/>
      <c r="V1297" s="506"/>
      <c r="W1297" s="506"/>
      <c r="X1297" s="506"/>
      <c r="Y1297" s="506"/>
    </row>
    <row r="1298" spans="1:25" ht="13.5" customHeight="1" x14ac:dyDescent="0.25">
      <c r="A1298" s="499" t="s">
        <v>119</v>
      </c>
      <c r="B1298" s="531" t="s">
        <v>122</v>
      </c>
      <c r="C1298" s="531">
        <f>SUM(C1299:C1302)</f>
        <v>995000</v>
      </c>
      <c r="E1298" s="507"/>
      <c r="F1298" s="509"/>
      <c r="G1298" s="510"/>
      <c r="H1298" s="506"/>
      <c r="I1298" s="506"/>
      <c r="J1298" s="506"/>
      <c r="K1298" s="506"/>
      <c r="L1298" s="506"/>
      <c r="M1298" s="506"/>
      <c r="N1298" s="506"/>
      <c r="O1298" s="506"/>
      <c r="P1298" s="506"/>
      <c r="Q1298" s="506"/>
      <c r="R1298" s="506"/>
      <c r="S1298" s="506"/>
      <c r="T1298" s="506"/>
      <c r="U1298" s="506"/>
      <c r="V1298" s="506"/>
      <c r="W1298" s="506"/>
      <c r="X1298" s="506"/>
      <c r="Y1298" s="506"/>
    </row>
    <row r="1299" spans="1:25" ht="13.5" customHeight="1" x14ac:dyDescent="0.3">
      <c r="A1299" s="506" t="s">
        <v>121</v>
      </c>
      <c r="B1299" s="507" t="s">
        <v>122</v>
      </c>
      <c r="C1299" s="507">
        <v>500000</v>
      </c>
      <c r="D1299" s="677"/>
      <c r="E1299" s="507"/>
      <c r="F1299" s="509"/>
      <c r="G1299" s="510"/>
      <c r="H1299" s="506"/>
      <c r="I1299" s="506"/>
      <c r="J1299" s="506"/>
      <c r="K1299" s="506"/>
      <c r="L1299" s="506"/>
      <c r="M1299" s="506"/>
      <c r="N1299" s="506"/>
      <c r="O1299" s="506"/>
      <c r="P1299" s="506"/>
      <c r="Q1299" s="506"/>
      <c r="R1299" s="506"/>
      <c r="S1299" s="506"/>
      <c r="T1299" s="506"/>
      <c r="U1299" s="506"/>
      <c r="V1299" s="506"/>
      <c r="W1299" s="506"/>
      <c r="X1299" s="506"/>
      <c r="Y1299" s="506"/>
    </row>
    <row r="1300" spans="1:25" ht="13.5" customHeight="1" x14ac:dyDescent="0.25">
      <c r="A1300" s="506" t="s">
        <v>123</v>
      </c>
      <c r="B1300" s="507" t="s">
        <v>124</v>
      </c>
      <c r="C1300" s="507">
        <v>200000</v>
      </c>
      <c r="D1300" s="514"/>
      <c r="E1300" s="507"/>
      <c r="F1300" s="509"/>
      <c r="G1300" s="510"/>
      <c r="H1300" s="506"/>
      <c r="I1300" s="506"/>
      <c r="J1300" s="506"/>
      <c r="K1300" s="506"/>
      <c r="L1300" s="506"/>
      <c r="M1300" s="506"/>
      <c r="N1300" s="506"/>
      <c r="O1300" s="506"/>
      <c r="P1300" s="506"/>
      <c r="Q1300" s="506"/>
      <c r="R1300" s="506"/>
      <c r="S1300" s="506"/>
      <c r="T1300" s="506"/>
      <c r="U1300" s="506"/>
      <c r="V1300" s="506"/>
      <c r="W1300" s="506"/>
      <c r="X1300" s="506"/>
      <c r="Y1300" s="506"/>
    </row>
    <row r="1301" spans="1:25" s="1136" customFormat="1" ht="13.5" customHeight="1" x14ac:dyDescent="0.25">
      <c r="A1301" s="506" t="s">
        <v>125</v>
      </c>
      <c r="B1301" s="507" t="s">
        <v>554</v>
      </c>
      <c r="C1301" s="507">
        <v>235000</v>
      </c>
      <c r="D1301" s="514"/>
      <c r="E1301" s="507"/>
      <c r="F1301" s="509"/>
      <c r="G1301" s="510"/>
      <c r="H1301" s="506"/>
      <c r="I1301" s="506"/>
      <c r="J1301" s="506"/>
      <c r="K1301" s="506"/>
      <c r="L1301" s="506"/>
      <c r="M1301" s="506"/>
      <c r="N1301" s="506"/>
      <c r="O1301" s="506"/>
      <c r="P1301" s="506"/>
      <c r="Q1301" s="506"/>
      <c r="R1301" s="506"/>
      <c r="S1301" s="506"/>
      <c r="T1301" s="506"/>
      <c r="U1301" s="506"/>
      <c r="V1301" s="506"/>
      <c r="W1301" s="506"/>
      <c r="X1301" s="506"/>
      <c r="Y1301" s="506"/>
    </row>
    <row r="1302" spans="1:25" ht="13.5" customHeight="1" x14ac:dyDescent="0.25">
      <c r="A1302" s="506" t="s">
        <v>127</v>
      </c>
      <c r="B1302" s="507" t="s">
        <v>120</v>
      </c>
      <c r="C1302" s="507">
        <v>60000</v>
      </c>
      <c r="D1302" s="531"/>
      <c r="E1302" s="507"/>
      <c r="F1302" s="509"/>
      <c r="G1302" s="510"/>
      <c r="H1302" s="506"/>
      <c r="I1302" s="506"/>
      <c r="J1302" s="506"/>
      <c r="K1302" s="506"/>
      <c r="L1302" s="506"/>
      <c r="M1302" s="506"/>
      <c r="N1302" s="506"/>
      <c r="O1302" s="506"/>
      <c r="P1302" s="506"/>
      <c r="Q1302" s="506"/>
      <c r="R1302" s="506"/>
      <c r="S1302" s="506"/>
      <c r="T1302" s="506"/>
      <c r="U1302" s="506"/>
      <c r="V1302" s="506"/>
      <c r="W1302" s="506"/>
      <c r="X1302" s="506"/>
      <c r="Y1302" s="506"/>
    </row>
    <row r="1303" spans="1:25" ht="13.5" customHeight="1" thickBot="1" x14ac:dyDescent="0.3">
      <c r="A1303" s="506"/>
      <c r="B1303" s="506"/>
      <c r="C1303" s="507"/>
      <c r="D1303" s="507"/>
      <c r="E1303" s="507"/>
      <c r="F1303" s="509"/>
      <c r="G1303" s="510"/>
      <c r="H1303" s="506"/>
      <c r="I1303" s="506"/>
      <c r="J1303" s="506"/>
      <c r="K1303" s="506"/>
      <c r="L1303" s="506"/>
      <c r="M1303" s="506"/>
      <c r="N1303" s="506"/>
      <c r="O1303" s="506"/>
      <c r="P1303" s="506"/>
      <c r="Q1303" s="506"/>
      <c r="R1303" s="506"/>
      <c r="S1303" s="506"/>
      <c r="T1303" s="506"/>
      <c r="U1303" s="506"/>
      <c r="V1303" s="506"/>
      <c r="W1303" s="506"/>
      <c r="X1303" s="506"/>
      <c r="Y1303" s="506"/>
    </row>
    <row r="1304" spans="1:25" ht="13.5" customHeight="1" x14ac:dyDescent="0.3">
      <c r="A1304" s="1420" t="s">
        <v>559</v>
      </c>
      <c r="B1304" s="1429"/>
      <c r="C1304" s="1421"/>
      <c r="D1304" s="645" t="s">
        <v>1</v>
      </c>
      <c r="E1304" s="678" t="s">
        <v>560</v>
      </c>
      <c r="F1304" s="558"/>
      <c r="G1304" s="510"/>
      <c r="H1304" s="506"/>
      <c r="I1304" s="506"/>
      <c r="J1304" s="506"/>
      <c r="K1304" s="506"/>
      <c r="L1304" s="506"/>
      <c r="M1304" s="506"/>
      <c r="N1304" s="506"/>
      <c r="O1304" s="506"/>
      <c r="P1304" s="506"/>
      <c r="Q1304" s="506"/>
      <c r="R1304" s="506"/>
      <c r="S1304" s="506"/>
      <c r="T1304" s="506"/>
      <c r="U1304" s="506"/>
      <c r="V1304" s="506"/>
      <c r="W1304" s="506"/>
      <c r="X1304" s="506"/>
      <c r="Y1304" s="506"/>
    </row>
    <row r="1305" spans="1:25" ht="13.5" customHeight="1" thickBot="1" x14ac:dyDescent="0.35">
      <c r="A1305" s="1430"/>
      <c r="B1305" s="1431"/>
      <c r="C1305" s="1432"/>
      <c r="D1305" s="679"/>
      <c r="E1305" s="680"/>
      <c r="F1305" s="558"/>
      <c r="G1305" s="510"/>
      <c r="H1305" s="506"/>
      <c r="I1305" s="506"/>
      <c r="J1305" s="506"/>
      <c r="K1305" s="506"/>
      <c r="L1305" s="506"/>
      <c r="M1305" s="506"/>
      <c r="N1305" s="506"/>
      <c r="O1305" s="506"/>
      <c r="P1305" s="506"/>
      <c r="Q1305" s="506"/>
      <c r="R1305" s="506"/>
      <c r="S1305" s="506"/>
      <c r="T1305" s="506"/>
      <c r="U1305" s="506"/>
      <c r="V1305" s="506"/>
      <c r="W1305" s="506"/>
      <c r="X1305" s="506"/>
      <c r="Y1305" s="506"/>
    </row>
    <row r="1306" spans="1:25" ht="13.5" customHeight="1" x14ac:dyDescent="0.25">
      <c r="A1306" s="1433" t="s">
        <v>1042</v>
      </c>
      <c r="B1306" s="1434"/>
      <c r="C1306" s="1434"/>
      <c r="D1306" s="1434"/>
      <c r="E1306" s="1423"/>
      <c r="F1306" s="558"/>
      <c r="G1306" s="510"/>
      <c r="H1306" s="506"/>
      <c r="I1306" s="506"/>
      <c r="J1306" s="506"/>
      <c r="K1306" s="506"/>
      <c r="L1306" s="506"/>
      <c r="M1306" s="506"/>
      <c r="N1306" s="506"/>
      <c r="O1306" s="506"/>
      <c r="P1306" s="506"/>
      <c r="Q1306" s="506"/>
      <c r="R1306" s="506"/>
      <c r="S1306" s="506"/>
      <c r="T1306" s="506"/>
      <c r="U1306" s="506"/>
      <c r="V1306" s="506"/>
      <c r="W1306" s="506"/>
      <c r="X1306" s="506"/>
      <c r="Y1306" s="506"/>
    </row>
    <row r="1307" spans="1:25" ht="13.5" customHeight="1" x14ac:dyDescent="0.25">
      <c r="A1307" s="1434"/>
      <c r="B1307" s="1435"/>
      <c r="C1307" s="1435"/>
      <c r="D1307" s="1435"/>
      <c r="E1307" s="1423"/>
      <c r="F1307" s="558"/>
      <c r="G1307" s="510"/>
      <c r="H1307" s="506"/>
      <c r="I1307" s="506"/>
      <c r="J1307" s="506"/>
      <c r="K1307" s="506"/>
      <c r="L1307" s="506"/>
      <c r="M1307" s="506"/>
      <c r="N1307" s="506"/>
      <c r="O1307" s="506"/>
      <c r="P1307" s="506"/>
      <c r="Q1307" s="506"/>
      <c r="R1307" s="506"/>
      <c r="S1307" s="506"/>
      <c r="T1307" s="506"/>
      <c r="U1307" s="506"/>
      <c r="V1307" s="506"/>
      <c r="W1307" s="506"/>
      <c r="X1307" s="506"/>
      <c r="Y1307" s="506"/>
    </row>
    <row r="1308" spans="1:25" s="1124" customFormat="1" ht="13.5" customHeight="1" x14ac:dyDescent="0.25">
      <c r="A1308" s="1434"/>
      <c r="B1308" s="1435"/>
      <c r="C1308" s="1435"/>
      <c r="D1308" s="1435"/>
      <c r="E1308" s="1423"/>
      <c r="F1308" s="558"/>
      <c r="G1308" s="510"/>
      <c r="H1308" s="506"/>
      <c r="I1308" s="506"/>
      <c r="J1308" s="506"/>
      <c r="K1308" s="506"/>
      <c r="L1308" s="506"/>
      <c r="M1308" s="506"/>
      <c r="N1308" s="506"/>
      <c r="O1308" s="506"/>
      <c r="P1308" s="506"/>
      <c r="Q1308" s="506"/>
      <c r="R1308" s="506"/>
      <c r="S1308" s="506"/>
      <c r="T1308" s="506"/>
      <c r="U1308" s="506"/>
      <c r="V1308" s="506"/>
      <c r="W1308" s="506"/>
      <c r="X1308" s="506"/>
      <c r="Y1308" s="506"/>
    </row>
    <row r="1309" spans="1:25" ht="13.5" customHeight="1" x14ac:dyDescent="0.25">
      <c r="A1309" s="1434"/>
      <c r="B1309" s="1435"/>
      <c r="C1309" s="1435"/>
      <c r="D1309" s="1435"/>
      <c r="E1309" s="1423"/>
      <c r="F1309" s="588"/>
      <c r="G1309" s="510"/>
      <c r="H1309" s="506"/>
      <c r="I1309" s="506"/>
      <c r="J1309" s="506"/>
      <c r="K1309" s="506"/>
      <c r="L1309" s="506"/>
      <c r="M1309" s="506"/>
      <c r="N1309" s="506"/>
      <c r="O1309" s="506"/>
      <c r="P1309" s="506"/>
      <c r="Q1309" s="506"/>
      <c r="R1309" s="506"/>
      <c r="S1309" s="506"/>
      <c r="T1309" s="506"/>
      <c r="U1309" s="506"/>
      <c r="V1309" s="506"/>
      <c r="W1309" s="506"/>
      <c r="X1309" s="506"/>
      <c r="Y1309" s="506"/>
    </row>
    <row r="1310" spans="1:25" ht="13.5" customHeight="1" x14ac:dyDescent="0.25">
      <c r="A1310" s="1434"/>
      <c r="B1310" s="1435"/>
      <c r="C1310" s="1435"/>
      <c r="D1310" s="1435"/>
      <c r="E1310" s="1423"/>
      <c r="F1310" s="558"/>
      <c r="G1310" s="510"/>
      <c r="H1310" s="506"/>
      <c r="I1310" s="506"/>
      <c r="J1310" s="506"/>
      <c r="K1310" s="506"/>
      <c r="L1310" s="506"/>
      <c r="M1310" s="506"/>
      <c r="N1310" s="506"/>
      <c r="O1310" s="506"/>
      <c r="P1310" s="506"/>
      <c r="Q1310" s="506"/>
      <c r="R1310" s="506"/>
      <c r="S1310" s="506"/>
      <c r="T1310" s="506"/>
      <c r="U1310" s="506"/>
      <c r="V1310" s="506"/>
      <c r="W1310" s="506"/>
      <c r="X1310" s="506"/>
      <c r="Y1310" s="506"/>
    </row>
    <row r="1311" spans="1:25" ht="13.5" customHeight="1" x14ac:dyDescent="0.25">
      <c r="A1311" s="1434"/>
      <c r="B1311" s="1435"/>
      <c r="C1311" s="1435"/>
      <c r="D1311" s="1435"/>
      <c r="E1311" s="1423"/>
      <c r="F1311" s="558"/>
      <c r="G1311" s="510"/>
      <c r="H1311" s="506"/>
      <c r="I1311" s="506"/>
      <c r="J1311" s="506"/>
      <c r="K1311" s="506"/>
      <c r="L1311" s="506"/>
      <c r="M1311" s="506"/>
      <c r="N1311" s="506"/>
      <c r="O1311" s="506"/>
      <c r="P1311" s="506"/>
      <c r="Q1311" s="506"/>
      <c r="R1311" s="506"/>
      <c r="S1311" s="506"/>
      <c r="T1311" s="506"/>
      <c r="U1311" s="506"/>
      <c r="V1311" s="506"/>
      <c r="W1311" s="506"/>
      <c r="X1311" s="506"/>
      <c r="Y1311" s="506"/>
    </row>
    <row r="1312" spans="1:25" ht="13.5" customHeight="1" thickBot="1" x14ac:dyDescent="0.3">
      <c r="A1312" s="1431"/>
      <c r="B1312" s="1431"/>
      <c r="C1312" s="1431"/>
      <c r="D1312" s="1431"/>
      <c r="E1312" s="1432"/>
      <c r="F1312" s="558"/>
      <c r="G1312" s="510"/>
      <c r="H1312" s="506"/>
      <c r="I1312" s="506"/>
      <c r="J1312" s="506"/>
      <c r="K1312" s="506"/>
      <c r="L1312" s="506"/>
      <c r="M1312" s="506"/>
      <c r="N1312" s="506"/>
      <c r="O1312" s="506"/>
      <c r="P1312" s="506"/>
      <c r="Q1312" s="506"/>
      <c r="R1312" s="506"/>
      <c r="S1312" s="506"/>
      <c r="T1312" s="506"/>
      <c r="U1312" s="506"/>
      <c r="V1312" s="506"/>
      <c r="W1312" s="506"/>
      <c r="X1312" s="506"/>
      <c r="Y1312" s="506"/>
    </row>
    <row r="1313" spans="1:25" ht="13.5" customHeight="1" x14ac:dyDescent="0.3">
      <c r="A1313" s="681" t="s">
        <v>487</v>
      </c>
      <c r="B1313" s="542"/>
      <c r="C1313" s="548"/>
      <c r="D1313" s="548"/>
      <c r="E1313" s="652"/>
      <c r="F1313" s="544"/>
      <c r="G1313" s="510"/>
      <c r="H1313" s="506"/>
      <c r="I1313" s="506"/>
      <c r="J1313" s="506"/>
      <c r="K1313" s="506"/>
      <c r="L1313" s="506"/>
      <c r="M1313" s="506"/>
      <c r="N1313" s="506"/>
      <c r="O1313" s="506"/>
      <c r="P1313" s="506"/>
      <c r="Q1313" s="506"/>
      <c r="R1313" s="506"/>
      <c r="S1313" s="506"/>
      <c r="T1313" s="506"/>
      <c r="U1313" s="506"/>
      <c r="V1313" s="506"/>
      <c r="W1313" s="506"/>
      <c r="X1313" s="506"/>
      <c r="Y1313" s="506"/>
    </row>
    <row r="1314" spans="1:25" ht="13.5" customHeight="1" x14ac:dyDescent="0.25">
      <c r="A1314" s="522" t="s">
        <v>561</v>
      </c>
      <c r="B1314" s="542"/>
      <c r="C1314" s="548"/>
      <c r="D1314" s="548"/>
      <c r="E1314" s="652"/>
      <c r="F1314" s="682"/>
      <c r="G1314" s="510"/>
      <c r="H1314" s="506"/>
      <c r="I1314" s="506"/>
      <c r="J1314" s="506"/>
      <c r="K1314" s="506"/>
      <c r="L1314" s="506"/>
      <c r="M1314" s="506"/>
      <c r="N1314" s="506"/>
      <c r="O1314" s="506"/>
      <c r="P1314" s="506"/>
      <c r="Q1314" s="506"/>
      <c r="R1314" s="506"/>
      <c r="S1314" s="506"/>
      <c r="T1314" s="506"/>
      <c r="U1314" s="506"/>
      <c r="V1314" s="506"/>
      <c r="W1314" s="506"/>
      <c r="X1314" s="506"/>
      <c r="Y1314" s="506"/>
    </row>
    <row r="1315" spans="1:25" ht="13.5" customHeight="1" x14ac:dyDescent="0.3">
      <c r="A1315" s="522" t="s">
        <v>562</v>
      </c>
      <c r="B1315" s="542"/>
      <c r="C1315" s="548"/>
      <c r="D1315" s="548"/>
      <c r="E1315" s="652"/>
      <c r="F1315" s="544"/>
      <c r="G1315" s="510"/>
      <c r="H1315" s="506"/>
      <c r="I1315" s="506"/>
      <c r="J1315" s="506"/>
      <c r="K1315" s="506"/>
      <c r="L1315" s="506"/>
      <c r="M1315" s="506"/>
      <c r="N1315" s="506"/>
      <c r="O1315" s="506"/>
      <c r="P1315" s="506"/>
      <c r="Q1315" s="506"/>
      <c r="R1315" s="506"/>
      <c r="S1315" s="506"/>
      <c r="T1315" s="506"/>
      <c r="U1315" s="506"/>
      <c r="V1315" s="506"/>
      <c r="W1315" s="506"/>
      <c r="X1315" s="506"/>
      <c r="Y1315" s="506"/>
    </row>
    <row r="1316" spans="1:25" ht="13.5" customHeight="1" thickBot="1" x14ac:dyDescent="0.35">
      <c r="A1316" s="681" t="s">
        <v>4</v>
      </c>
      <c r="B1316" s="542"/>
      <c r="C1316" s="548"/>
      <c r="D1316" s="548"/>
      <c r="E1316" s="652"/>
      <c r="F1316" s="543"/>
      <c r="G1316" s="510"/>
      <c r="H1316" s="506"/>
      <c r="I1316" s="506"/>
      <c r="J1316" s="506"/>
      <c r="K1316" s="506"/>
      <c r="L1316" s="506"/>
      <c r="M1316" s="506"/>
      <c r="N1316" s="506"/>
      <c r="O1316" s="506"/>
      <c r="P1316" s="506"/>
      <c r="Q1316" s="506"/>
      <c r="R1316" s="506"/>
      <c r="S1316" s="506"/>
      <c r="T1316" s="506"/>
      <c r="U1316" s="506"/>
      <c r="V1316" s="506"/>
      <c r="W1316" s="506"/>
      <c r="X1316" s="506"/>
      <c r="Y1316" s="506"/>
    </row>
    <row r="1317" spans="1:25" ht="13.5" customHeight="1" thickBot="1" x14ac:dyDescent="0.35">
      <c r="A1317" s="656" t="s">
        <v>5</v>
      </c>
      <c r="B1317" s="657"/>
      <c r="C1317" s="658"/>
      <c r="D1317" s="683"/>
      <c r="E1317" s="659">
        <f>C1319+C1337+C1357+C1365+D1384</f>
        <v>20439760</v>
      </c>
      <c r="F1317" s="543"/>
      <c r="G1317" s="510"/>
      <c r="H1317" s="506"/>
      <c r="I1317" s="506"/>
      <c r="J1317" s="506"/>
      <c r="K1317" s="506"/>
      <c r="L1317" s="506"/>
      <c r="M1317" s="506"/>
      <c r="N1317" s="506"/>
      <c r="O1317" s="506"/>
      <c r="P1317" s="506"/>
      <c r="Q1317" s="506"/>
      <c r="R1317" s="506"/>
      <c r="S1317" s="506"/>
      <c r="T1317" s="506"/>
      <c r="U1317" s="506"/>
      <c r="V1317" s="506"/>
      <c r="W1317" s="506"/>
      <c r="X1317" s="506"/>
      <c r="Y1317" s="506"/>
    </row>
    <row r="1318" spans="1:25" ht="13.5" customHeight="1" thickBot="1" x14ac:dyDescent="0.3">
      <c r="A1318" s="541"/>
      <c r="B1318" s="541"/>
      <c r="C1318" s="642"/>
      <c r="D1318" s="642"/>
      <c r="E1318" s="684"/>
      <c r="F1318" s="558"/>
      <c r="G1318" s="510"/>
      <c r="H1318" s="506"/>
      <c r="I1318" s="506"/>
      <c r="J1318" s="506"/>
      <c r="K1318" s="506"/>
      <c r="L1318" s="506"/>
      <c r="M1318" s="506"/>
      <c r="N1318" s="506"/>
      <c r="O1318" s="506"/>
      <c r="P1318" s="506"/>
      <c r="Q1318" s="506"/>
      <c r="R1318" s="506"/>
      <c r="S1318" s="506"/>
      <c r="T1318" s="506"/>
      <c r="U1318" s="506"/>
      <c r="V1318" s="506"/>
      <c r="W1318" s="506"/>
      <c r="X1318" s="506"/>
      <c r="Y1318" s="506"/>
    </row>
    <row r="1319" spans="1:25" ht="13.5" customHeight="1" thickBot="1" x14ac:dyDescent="0.35">
      <c r="A1319" s="1415" t="s">
        <v>49</v>
      </c>
      <c r="B1319" s="1416"/>
      <c r="C1319" s="643">
        <f>C1320+C1322+C1325+C1327+C1329+C1331</f>
        <v>1160430</v>
      </c>
      <c r="D1319" s="587"/>
      <c r="E1319" s="685"/>
      <c r="F1319" s="558"/>
      <c r="G1319" s="510"/>
      <c r="H1319" s="506"/>
      <c r="I1319" s="506"/>
      <c r="J1319" s="506"/>
      <c r="K1319" s="506"/>
      <c r="L1319" s="506"/>
      <c r="M1319" s="506"/>
      <c r="N1319" s="506"/>
      <c r="O1319" s="506"/>
      <c r="P1319" s="506"/>
      <c r="Q1319" s="506"/>
      <c r="R1319" s="506"/>
      <c r="S1319" s="506"/>
      <c r="T1319" s="506"/>
      <c r="U1319" s="506"/>
      <c r="V1319" s="506"/>
      <c r="W1319" s="506"/>
      <c r="X1319" s="506"/>
      <c r="Y1319" s="506"/>
    </row>
    <row r="1320" spans="1:25" ht="13.5" customHeight="1" x14ac:dyDescent="0.3">
      <c r="A1320" s="499" t="s">
        <v>50</v>
      </c>
      <c r="B1320" s="530" t="s">
        <v>51</v>
      </c>
      <c r="C1320" s="603">
        <f>SUM(C1321)</f>
        <v>80000</v>
      </c>
      <c r="D1320" s="587"/>
      <c r="E1320" s="686"/>
      <c r="F1320" s="687"/>
      <c r="G1320" s="510"/>
      <c r="H1320" s="506"/>
      <c r="I1320" s="506"/>
      <c r="J1320" s="506"/>
      <c r="K1320" s="506"/>
      <c r="L1320" s="506"/>
      <c r="M1320" s="506"/>
      <c r="N1320" s="506"/>
      <c r="O1320" s="506"/>
      <c r="P1320" s="506"/>
      <c r="Q1320" s="506"/>
      <c r="R1320" s="506"/>
      <c r="S1320" s="506"/>
      <c r="T1320" s="506"/>
      <c r="U1320" s="506"/>
      <c r="V1320" s="506"/>
      <c r="W1320" s="506"/>
      <c r="X1320" s="506"/>
      <c r="Y1320" s="506"/>
    </row>
    <row r="1321" spans="1:25" ht="13.5" customHeight="1" x14ac:dyDescent="0.3">
      <c r="A1321" s="506" t="s">
        <v>52</v>
      </c>
      <c r="B1321" s="542" t="s">
        <v>357</v>
      </c>
      <c r="C1321" s="548">
        <v>80000</v>
      </c>
      <c r="D1321" s="542"/>
      <c r="E1321" s="544"/>
      <c r="F1321" s="558"/>
      <c r="G1321" s="510"/>
      <c r="H1321" s="506"/>
      <c r="I1321" s="506"/>
      <c r="J1321" s="506"/>
      <c r="K1321" s="506"/>
      <c r="L1321" s="506"/>
      <c r="M1321" s="506"/>
      <c r="N1321" s="506"/>
      <c r="O1321" s="506"/>
      <c r="P1321" s="506"/>
      <c r="Q1321" s="506"/>
      <c r="R1321" s="506"/>
      <c r="S1321" s="506"/>
      <c r="T1321" s="506"/>
      <c r="U1321" s="506"/>
      <c r="V1321" s="506"/>
      <c r="W1321" s="506"/>
      <c r="X1321" s="506"/>
      <c r="Y1321" s="506"/>
    </row>
    <row r="1322" spans="1:25" ht="13.5" customHeight="1" x14ac:dyDescent="0.3">
      <c r="A1322" s="499" t="s">
        <v>54</v>
      </c>
      <c r="B1322" s="541" t="s">
        <v>55</v>
      </c>
      <c r="C1322" s="642">
        <f>SUM(C1323:C1324)</f>
        <v>96420</v>
      </c>
      <c r="D1322" s="688"/>
      <c r="E1322" s="543"/>
      <c r="F1322" s="558"/>
      <c r="G1322" s="510"/>
      <c r="H1322" s="506"/>
      <c r="I1322" s="506"/>
      <c r="J1322" s="506"/>
      <c r="K1322" s="506"/>
      <c r="L1322" s="506"/>
      <c r="M1322" s="506"/>
      <c r="N1322" s="506"/>
      <c r="O1322" s="506"/>
      <c r="P1322" s="506"/>
      <c r="Q1322" s="506"/>
      <c r="R1322" s="506"/>
      <c r="S1322" s="506"/>
      <c r="T1322" s="506"/>
      <c r="U1322" s="506"/>
      <c r="V1322" s="506"/>
      <c r="W1322" s="506"/>
      <c r="X1322" s="506"/>
      <c r="Y1322" s="506"/>
    </row>
    <row r="1323" spans="1:25" ht="13.5" customHeight="1" x14ac:dyDescent="0.25">
      <c r="A1323" s="506" t="s">
        <v>321</v>
      </c>
      <c r="B1323" s="542" t="s">
        <v>322</v>
      </c>
      <c r="C1323" s="507">
        <v>16420</v>
      </c>
      <c r="D1323" s="588"/>
      <c r="E1323" s="531"/>
      <c r="F1323" s="590"/>
      <c r="G1323" s="510"/>
      <c r="H1323" s="506"/>
      <c r="I1323" s="506"/>
      <c r="J1323" s="506"/>
      <c r="K1323" s="506"/>
      <c r="L1323" s="506"/>
      <c r="M1323" s="506"/>
      <c r="N1323" s="506"/>
      <c r="O1323" s="506"/>
      <c r="P1323" s="506"/>
      <c r="Q1323" s="506"/>
      <c r="R1323" s="506"/>
      <c r="S1323" s="506"/>
      <c r="T1323" s="506"/>
      <c r="U1323" s="506"/>
      <c r="V1323" s="506"/>
      <c r="W1323" s="506"/>
      <c r="X1323" s="506"/>
      <c r="Y1323" s="506"/>
    </row>
    <row r="1324" spans="1:25" ht="13.5" customHeight="1" x14ac:dyDescent="0.3">
      <c r="A1324" s="506" t="s">
        <v>56</v>
      </c>
      <c r="B1324" s="542" t="s">
        <v>57</v>
      </c>
      <c r="C1324" s="507">
        <v>80000</v>
      </c>
      <c r="D1324" s="543"/>
      <c r="E1324" s="543"/>
      <c r="F1324" s="558"/>
      <c r="G1324" s="510"/>
      <c r="H1324" s="506"/>
      <c r="I1324" s="506"/>
      <c r="J1324" s="506"/>
      <c r="K1324" s="506"/>
      <c r="L1324" s="506"/>
      <c r="M1324" s="506"/>
      <c r="N1324" s="506"/>
      <c r="O1324" s="506"/>
      <c r="P1324" s="506"/>
      <c r="Q1324" s="506"/>
      <c r="R1324" s="506"/>
      <c r="S1324" s="506"/>
      <c r="T1324" s="506"/>
      <c r="U1324" s="506"/>
      <c r="V1324" s="506"/>
      <c r="W1324" s="506"/>
      <c r="X1324" s="506"/>
      <c r="Y1324" s="506"/>
    </row>
    <row r="1325" spans="1:25" ht="13.5" customHeight="1" x14ac:dyDescent="0.3">
      <c r="A1325" s="499" t="s">
        <v>58</v>
      </c>
      <c r="B1325" s="541" t="s">
        <v>59</v>
      </c>
      <c r="C1325" s="531">
        <f>SUM(C1326)</f>
        <v>80000</v>
      </c>
      <c r="D1325" s="543"/>
      <c r="E1325" s="543"/>
      <c r="F1325" s="558"/>
      <c r="G1325" s="510"/>
      <c r="H1325" s="506"/>
      <c r="I1325" s="506"/>
      <c r="J1325" s="506"/>
      <c r="K1325" s="506"/>
      <c r="L1325" s="506"/>
      <c r="M1325" s="506"/>
      <c r="N1325" s="506"/>
      <c r="O1325" s="506"/>
      <c r="P1325" s="506"/>
      <c r="Q1325" s="506"/>
      <c r="R1325" s="506"/>
      <c r="S1325" s="506"/>
      <c r="T1325" s="506"/>
      <c r="U1325" s="506"/>
      <c r="V1325" s="506"/>
      <c r="W1325" s="506"/>
      <c r="X1325" s="506"/>
      <c r="Y1325" s="506"/>
    </row>
    <row r="1326" spans="1:25" ht="13.5" customHeight="1" x14ac:dyDescent="0.25">
      <c r="A1326" s="506" t="s">
        <v>60</v>
      </c>
      <c r="B1326" s="542" t="s">
        <v>61</v>
      </c>
      <c r="C1326" s="548">
        <v>80000</v>
      </c>
      <c r="D1326" s="542"/>
      <c r="E1326" s="542"/>
      <c r="F1326" s="558"/>
      <c r="G1326" s="510"/>
      <c r="H1326" s="506"/>
      <c r="I1326" s="506"/>
      <c r="J1326" s="506"/>
      <c r="K1326" s="506"/>
      <c r="L1326" s="506"/>
      <c r="M1326" s="506"/>
      <c r="N1326" s="506"/>
      <c r="O1326" s="506"/>
      <c r="P1326" s="506"/>
      <c r="Q1326" s="506"/>
      <c r="R1326" s="506"/>
      <c r="S1326" s="506"/>
      <c r="T1326" s="506"/>
      <c r="U1326" s="506"/>
      <c r="V1326" s="506"/>
      <c r="W1326" s="506"/>
      <c r="X1326" s="506"/>
      <c r="Y1326" s="506"/>
    </row>
    <row r="1327" spans="1:25" ht="13.5" customHeight="1" x14ac:dyDescent="0.25">
      <c r="A1327" s="499" t="s">
        <v>62</v>
      </c>
      <c r="B1327" s="531" t="s">
        <v>63</v>
      </c>
      <c r="C1327" s="642">
        <f>SUM(C1328:C1328)</f>
        <v>40000</v>
      </c>
      <c r="D1327" s="542"/>
      <c r="E1327" s="542"/>
      <c r="F1327" s="558"/>
      <c r="G1327" s="510"/>
      <c r="H1327" s="506"/>
      <c r="I1327" s="506"/>
      <c r="J1327" s="506"/>
      <c r="K1327" s="506"/>
      <c r="L1327" s="506"/>
      <c r="M1327" s="506"/>
      <c r="N1327" s="506"/>
      <c r="O1327" s="506"/>
      <c r="P1327" s="506"/>
      <c r="Q1327" s="506"/>
      <c r="R1327" s="506"/>
      <c r="S1327" s="506"/>
      <c r="T1327" s="506"/>
      <c r="U1327" s="506"/>
      <c r="V1327" s="506"/>
      <c r="W1327" s="506"/>
      <c r="X1327" s="506"/>
      <c r="Y1327" s="506"/>
    </row>
    <row r="1328" spans="1:25" ht="13.5" customHeight="1" x14ac:dyDescent="0.25">
      <c r="A1328" s="506" t="s">
        <v>64</v>
      </c>
      <c r="B1328" s="542" t="s">
        <v>65</v>
      </c>
      <c r="C1328" s="548">
        <v>40000</v>
      </c>
      <c r="D1328" s="542"/>
      <c r="E1328" s="542"/>
      <c r="F1328" s="558"/>
      <c r="G1328" s="510"/>
      <c r="H1328" s="506"/>
      <c r="I1328" s="506"/>
      <c r="J1328" s="506"/>
      <c r="K1328" s="506"/>
      <c r="L1328" s="506"/>
      <c r="M1328" s="506"/>
      <c r="N1328" s="506"/>
      <c r="O1328" s="506"/>
      <c r="P1328" s="506"/>
      <c r="Q1328" s="506"/>
      <c r="R1328" s="506"/>
      <c r="S1328" s="506"/>
      <c r="T1328" s="506"/>
      <c r="U1328" s="506"/>
      <c r="V1328" s="506"/>
      <c r="W1328" s="506"/>
      <c r="X1328" s="506"/>
      <c r="Y1328" s="506"/>
    </row>
    <row r="1329" spans="1:25" ht="13.5" customHeight="1" x14ac:dyDescent="0.25">
      <c r="A1329" s="499" t="s">
        <v>78</v>
      </c>
      <c r="B1329" s="541" t="s">
        <v>79</v>
      </c>
      <c r="C1329" s="642">
        <f>SUM(C1330:C1330)</f>
        <v>56700</v>
      </c>
      <c r="D1329" s="542"/>
      <c r="E1329" s="542"/>
      <c r="F1329" s="558"/>
      <c r="G1329" s="510"/>
      <c r="H1329" s="506"/>
      <c r="I1329" s="506"/>
      <c r="J1329" s="506"/>
      <c r="K1329" s="506"/>
      <c r="L1329" s="506"/>
      <c r="M1329" s="506"/>
      <c r="N1329" s="506"/>
      <c r="O1329" s="506"/>
      <c r="P1329" s="506"/>
      <c r="Q1329" s="506"/>
      <c r="R1329" s="506"/>
      <c r="S1329" s="506"/>
      <c r="T1329" s="506"/>
      <c r="U1329" s="506"/>
      <c r="V1329" s="506"/>
      <c r="W1329" s="506"/>
      <c r="X1329" s="506"/>
      <c r="Y1329" s="506"/>
    </row>
    <row r="1330" spans="1:25" ht="13.5" customHeight="1" x14ac:dyDescent="0.3">
      <c r="A1330" s="506" t="s">
        <v>82</v>
      </c>
      <c r="B1330" s="542" t="s">
        <v>83</v>
      </c>
      <c r="C1330" s="548">
        <v>56700</v>
      </c>
      <c r="D1330" s="542"/>
      <c r="E1330" s="544"/>
      <c r="F1330" s="558"/>
      <c r="G1330" s="510"/>
      <c r="H1330" s="506"/>
      <c r="I1330" s="506"/>
      <c r="J1330" s="506"/>
      <c r="K1330" s="506"/>
      <c r="L1330" s="506"/>
      <c r="M1330" s="506"/>
      <c r="N1330" s="506"/>
      <c r="O1330" s="506"/>
      <c r="P1330" s="506"/>
      <c r="Q1330" s="506"/>
      <c r="R1330" s="506"/>
      <c r="S1330" s="506"/>
      <c r="T1330" s="506"/>
      <c r="U1330" s="506"/>
      <c r="V1330" s="506"/>
      <c r="W1330" s="506"/>
      <c r="X1330" s="506"/>
      <c r="Y1330" s="506"/>
    </row>
    <row r="1331" spans="1:25" ht="13.5" customHeight="1" x14ac:dyDescent="0.3">
      <c r="A1331" s="499" t="s">
        <v>84</v>
      </c>
      <c r="B1331" s="531" t="s">
        <v>273</v>
      </c>
      <c r="C1331" s="642">
        <f>SUM(C1332:C1335)</f>
        <v>807310</v>
      </c>
      <c r="D1331" s="544"/>
      <c r="E1331" s="544"/>
      <c r="F1331" s="558"/>
      <c r="G1331" s="510"/>
      <c r="H1331" s="506"/>
      <c r="I1331" s="506"/>
      <c r="J1331" s="506"/>
      <c r="K1331" s="506"/>
      <c r="L1331" s="506"/>
      <c r="M1331" s="506"/>
      <c r="N1331" s="506"/>
      <c r="O1331" s="506"/>
      <c r="P1331" s="506"/>
      <c r="Q1331" s="506"/>
      <c r="R1331" s="506"/>
      <c r="S1331" s="506"/>
      <c r="T1331" s="506"/>
      <c r="U1331" s="506"/>
      <c r="V1331" s="506"/>
      <c r="W1331" s="506"/>
      <c r="X1331" s="506"/>
      <c r="Y1331" s="506"/>
    </row>
    <row r="1332" spans="1:25" ht="13.5" customHeight="1" x14ac:dyDescent="0.3">
      <c r="A1332" s="506" t="s">
        <v>86</v>
      </c>
      <c r="B1332" s="542" t="s">
        <v>87</v>
      </c>
      <c r="C1332" s="548">
        <v>230060</v>
      </c>
      <c r="D1332" s="548"/>
      <c r="E1332" s="544"/>
      <c r="F1332" s="558"/>
      <c r="G1332" s="510"/>
      <c r="H1332" s="506"/>
      <c r="I1332" s="506"/>
      <c r="J1332" s="506"/>
      <c r="K1332" s="506"/>
      <c r="L1332" s="506"/>
      <c r="M1332" s="506"/>
      <c r="N1332" s="506"/>
      <c r="O1332" s="506"/>
      <c r="P1332" s="506"/>
      <c r="Q1332" s="506"/>
      <c r="R1332" s="506"/>
      <c r="S1332" s="506"/>
      <c r="T1332" s="506"/>
      <c r="U1332" s="506"/>
      <c r="V1332" s="506"/>
      <c r="W1332" s="506"/>
      <c r="X1332" s="506"/>
      <c r="Y1332" s="506"/>
    </row>
    <row r="1333" spans="1:25" ht="13.5" customHeight="1" x14ac:dyDescent="0.3">
      <c r="A1333" s="506" t="s">
        <v>88</v>
      </c>
      <c r="B1333" s="542" t="s">
        <v>89</v>
      </c>
      <c r="C1333" s="548">
        <v>63250</v>
      </c>
      <c r="D1333" s="544"/>
      <c r="E1333" s="544"/>
      <c r="F1333" s="558"/>
      <c r="G1333" s="510"/>
      <c r="H1333" s="506"/>
      <c r="I1333" s="506"/>
      <c r="J1333" s="506"/>
      <c r="K1333" s="506"/>
      <c r="L1333" s="506"/>
      <c r="M1333" s="506"/>
      <c r="N1333" s="506"/>
      <c r="O1333" s="506"/>
      <c r="P1333" s="506"/>
      <c r="Q1333" s="506"/>
      <c r="R1333" s="506"/>
      <c r="S1333" s="506"/>
      <c r="T1333" s="506"/>
      <c r="U1333" s="506"/>
      <c r="V1333" s="506"/>
      <c r="W1333" s="506"/>
      <c r="X1333" s="506"/>
      <c r="Y1333" s="506"/>
    </row>
    <row r="1334" spans="1:25" ht="13.5" customHeight="1" x14ac:dyDescent="0.3">
      <c r="A1334" s="506" t="s">
        <v>274</v>
      </c>
      <c r="B1334" s="542" t="s">
        <v>85</v>
      </c>
      <c r="C1334" s="548">
        <v>60000</v>
      </c>
      <c r="D1334" s="548"/>
      <c r="E1334" s="544"/>
      <c r="F1334" s="558"/>
      <c r="G1334" s="510"/>
      <c r="H1334" s="506"/>
      <c r="I1334" s="506"/>
      <c r="J1334" s="506"/>
      <c r="K1334" s="506"/>
      <c r="L1334" s="506"/>
      <c r="M1334" s="506"/>
      <c r="N1334" s="506"/>
      <c r="O1334" s="506"/>
      <c r="P1334" s="506"/>
      <c r="Q1334" s="506"/>
      <c r="R1334" s="506"/>
      <c r="S1334" s="506"/>
      <c r="T1334" s="506"/>
      <c r="U1334" s="506"/>
      <c r="V1334" s="506"/>
      <c r="W1334" s="506"/>
      <c r="X1334" s="506"/>
      <c r="Y1334" s="506"/>
    </row>
    <row r="1335" spans="1:25" ht="13.5" customHeight="1" x14ac:dyDescent="0.25">
      <c r="A1335" s="506" t="s">
        <v>91</v>
      </c>
      <c r="B1335" s="542" t="s">
        <v>92</v>
      </c>
      <c r="C1335" s="507">
        <v>454000</v>
      </c>
      <c r="D1335" s="542"/>
      <c r="E1335" s="542"/>
      <c r="F1335" s="558"/>
      <c r="G1335" s="510"/>
      <c r="H1335" s="506"/>
      <c r="I1335" s="506"/>
      <c r="J1335" s="506"/>
      <c r="K1335" s="506"/>
      <c r="L1335" s="506"/>
      <c r="M1335" s="506"/>
      <c r="N1335" s="506"/>
      <c r="O1335" s="506"/>
      <c r="P1335" s="506"/>
      <c r="Q1335" s="506"/>
      <c r="R1335" s="506"/>
      <c r="S1335" s="506"/>
      <c r="T1335" s="506"/>
      <c r="U1335" s="506"/>
      <c r="V1335" s="506"/>
      <c r="W1335" s="506"/>
      <c r="X1335" s="506"/>
      <c r="Y1335" s="506"/>
    </row>
    <row r="1336" spans="1:25" ht="13.5" customHeight="1" thickBot="1" x14ac:dyDescent="0.35">
      <c r="A1336" s="506"/>
      <c r="B1336" s="542"/>
      <c r="C1336" s="548"/>
      <c r="D1336" s="548"/>
      <c r="E1336" s="544"/>
      <c r="F1336" s="558"/>
      <c r="G1336" s="510"/>
      <c r="H1336" s="506"/>
      <c r="I1336" s="506"/>
      <c r="J1336" s="506"/>
      <c r="K1336" s="506"/>
      <c r="L1336" s="506"/>
      <c r="M1336" s="506"/>
      <c r="N1336" s="506"/>
      <c r="O1336" s="506"/>
      <c r="P1336" s="506"/>
      <c r="Q1336" s="506"/>
      <c r="R1336" s="506"/>
      <c r="S1336" s="506"/>
      <c r="T1336" s="506"/>
      <c r="U1336" s="506"/>
      <c r="V1336" s="506"/>
      <c r="W1336" s="506"/>
      <c r="X1336" s="506"/>
      <c r="Y1336" s="506"/>
    </row>
    <row r="1337" spans="1:25" ht="13.5" customHeight="1" thickBot="1" x14ac:dyDescent="0.35">
      <c r="A1337" s="1417" t="s">
        <v>93</v>
      </c>
      <c r="B1337" s="1416"/>
      <c r="C1337" s="644">
        <f>C1338+C1341+C1345+C1348+C1350</f>
        <v>1590000</v>
      </c>
      <c r="D1337" s="544"/>
      <c r="E1337" s="544"/>
      <c r="F1337" s="558"/>
      <c r="G1337" s="510"/>
      <c r="H1337" s="506"/>
      <c r="I1337" s="506"/>
      <c r="J1337" s="506"/>
      <c r="K1337" s="506"/>
      <c r="L1337" s="506"/>
      <c r="M1337" s="506"/>
      <c r="N1337" s="506"/>
      <c r="O1337" s="506"/>
      <c r="P1337" s="506"/>
      <c r="Q1337" s="506"/>
      <c r="R1337" s="506"/>
      <c r="S1337" s="506"/>
      <c r="T1337" s="506"/>
      <c r="U1337" s="506"/>
      <c r="V1337" s="506"/>
      <c r="W1337" s="506"/>
      <c r="X1337" s="506"/>
      <c r="Y1337" s="506"/>
    </row>
    <row r="1338" spans="1:25" ht="13.5" customHeight="1" x14ac:dyDescent="0.3">
      <c r="A1338" s="541" t="s">
        <v>94</v>
      </c>
      <c r="B1338" s="530" t="s">
        <v>95</v>
      </c>
      <c r="C1338" s="603">
        <f>SUM(C1339:C1340)</f>
        <v>480000</v>
      </c>
      <c r="D1338" s="587"/>
      <c r="E1338" s="587"/>
      <c r="F1338" s="558"/>
      <c r="G1338" s="510"/>
      <c r="H1338" s="506"/>
      <c r="I1338" s="506"/>
      <c r="J1338" s="506"/>
      <c r="K1338" s="506"/>
      <c r="L1338" s="506"/>
      <c r="M1338" s="506"/>
      <c r="N1338" s="506"/>
      <c r="O1338" s="506"/>
      <c r="P1338" s="506"/>
      <c r="Q1338" s="506"/>
      <c r="R1338" s="506"/>
      <c r="S1338" s="506"/>
      <c r="T1338" s="506"/>
      <c r="U1338" s="506"/>
      <c r="V1338" s="506"/>
      <c r="W1338" s="506"/>
      <c r="X1338" s="506"/>
      <c r="Y1338" s="506"/>
    </row>
    <row r="1339" spans="1:25" ht="13.5" customHeight="1" x14ac:dyDescent="0.3">
      <c r="A1339" s="542" t="s">
        <v>275</v>
      </c>
      <c r="B1339" s="533" t="s">
        <v>276</v>
      </c>
      <c r="C1339" s="548">
        <v>240000</v>
      </c>
      <c r="D1339" s="548"/>
      <c r="E1339" s="544"/>
      <c r="F1339" s="590"/>
      <c r="G1339" s="510"/>
      <c r="H1339" s="506"/>
      <c r="I1339" s="506"/>
      <c r="J1339" s="506"/>
      <c r="K1339" s="506"/>
      <c r="L1339" s="506"/>
      <c r="M1339" s="506"/>
      <c r="N1339" s="506"/>
      <c r="O1339" s="506"/>
      <c r="P1339" s="506"/>
      <c r="Q1339" s="506"/>
      <c r="R1339" s="506"/>
      <c r="S1339" s="506"/>
      <c r="T1339" s="506"/>
      <c r="U1339" s="506"/>
      <c r="V1339" s="506"/>
      <c r="W1339" s="506"/>
      <c r="X1339" s="506"/>
      <c r="Y1339" s="506"/>
    </row>
    <row r="1340" spans="1:25" ht="13.5" customHeight="1" x14ac:dyDescent="0.3">
      <c r="A1340" s="542" t="s">
        <v>98</v>
      </c>
      <c r="B1340" s="542" t="s">
        <v>367</v>
      </c>
      <c r="C1340" s="548">
        <v>240000</v>
      </c>
      <c r="D1340" s="548"/>
      <c r="E1340" s="544"/>
      <c r="F1340" s="558"/>
      <c r="G1340" s="510"/>
      <c r="H1340" s="506"/>
      <c r="I1340" s="506"/>
      <c r="J1340" s="506"/>
      <c r="K1340" s="506"/>
      <c r="L1340" s="506"/>
      <c r="M1340" s="506"/>
      <c r="N1340" s="506"/>
      <c r="O1340" s="506"/>
      <c r="P1340" s="506"/>
      <c r="Q1340" s="506"/>
      <c r="R1340" s="506"/>
      <c r="S1340" s="506"/>
      <c r="T1340" s="506"/>
      <c r="U1340" s="506"/>
      <c r="V1340" s="506"/>
      <c r="W1340" s="506"/>
      <c r="X1340" s="506"/>
      <c r="Y1340" s="506"/>
    </row>
    <row r="1341" spans="1:25" ht="13.5" customHeight="1" x14ac:dyDescent="0.25">
      <c r="A1341" s="541" t="s">
        <v>158</v>
      </c>
      <c r="B1341" s="541" t="s">
        <v>101</v>
      </c>
      <c r="C1341" s="531">
        <f>SUM(C1342:C1344)</f>
        <v>230000</v>
      </c>
      <c r="D1341" s="590"/>
      <c r="E1341" s="531"/>
      <c r="F1341" s="558"/>
      <c r="G1341" s="510"/>
      <c r="H1341" s="506"/>
      <c r="I1341" s="506"/>
      <c r="J1341" s="506"/>
      <c r="K1341" s="506"/>
      <c r="L1341" s="506"/>
      <c r="M1341" s="506"/>
      <c r="N1341" s="506"/>
      <c r="O1341" s="506"/>
      <c r="P1341" s="506"/>
      <c r="Q1341" s="506"/>
      <c r="R1341" s="506"/>
      <c r="S1341" s="506"/>
      <c r="T1341" s="506"/>
      <c r="U1341" s="506"/>
      <c r="V1341" s="506"/>
      <c r="W1341" s="506"/>
      <c r="X1341" s="506"/>
      <c r="Y1341" s="506"/>
    </row>
    <row r="1342" spans="1:25" ht="13.5" customHeight="1" x14ac:dyDescent="0.25">
      <c r="A1342" s="542" t="s">
        <v>206</v>
      </c>
      <c r="B1342" s="542" t="s">
        <v>207</v>
      </c>
      <c r="C1342" s="507">
        <v>70000</v>
      </c>
      <c r="D1342" s="590"/>
      <c r="E1342" s="531"/>
      <c r="F1342" s="558"/>
      <c r="G1342" s="510"/>
      <c r="H1342" s="506"/>
      <c r="I1342" s="506"/>
      <c r="J1342" s="506"/>
      <c r="K1342" s="506"/>
      <c r="L1342" s="506"/>
      <c r="M1342" s="506"/>
      <c r="N1342" s="506"/>
      <c r="O1342" s="506"/>
      <c r="P1342" s="506"/>
      <c r="Q1342" s="506"/>
      <c r="R1342" s="506"/>
      <c r="S1342" s="506"/>
      <c r="T1342" s="506"/>
      <c r="U1342" s="506"/>
      <c r="V1342" s="506"/>
      <c r="W1342" s="506"/>
      <c r="X1342" s="506"/>
      <c r="Y1342" s="506"/>
    </row>
    <row r="1343" spans="1:25" ht="13.5" customHeight="1" x14ac:dyDescent="0.25">
      <c r="A1343" s="542" t="s">
        <v>102</v>
      </c>
      <c r="B1343" s="542" t="s">
        <v>103</v>
      </c>
      <c r="C1343" s="507">
        <v>120000</v>
      </c>
      <c r="D1343" s="542"/>
      <c r="E1343" s="542"/>
      <c r="F1343" s="558"/>
      <c r="G1343" s="510"/>
      <c r="H1343" s="506"/>
      <c r="I1343" s="506"/>
      <c r="J1343" s="506"/>
      <c r="K1343" s="506"/>
      <c r="L1343" s="506"/>
      <c r="M1343" s="506"/>
      <c r="N1343" s="506"/>
      <c r="O1343" s="506"/>
      <c r="P1343" s="506"/>
      <c r="Q1343" s="506"/>
      <c r="R1343" s="506"/>
      <c r="S1343" s="506"/>
      <c r="T1343" s="506"/>
      <c r="U1343" s="506"/>
      <c r="V1343" s="506"/>
      <c r="W1343" s="506"/>
      <c r="X1343" s="506"/>
      <c r="Y1343" s="506"/>
    </row>
    <row r="1344" spans="1:25" ht="13.5" customHeight="1" x14ac:dyDescent="0.25">
      <c r="A1344" s="542" t="s">
        <v>104</v>
      </c>
      <c r="B1344" s="542" t="s">
        <v>105</v>
      </c>
      <c r="C1344" s="507">
        <v>40000</v>
      </c>
      <c r="D1344" s="508"/>
      <c r="E1344" s="531"/>
      <c r="F1344" s="563"/>
      <c r="G1344" s="510"/>
      <c r="H1344" s="506"/>
      <c r="I1344" s="506"/>
      <c r="J1344" s="506"/>
      <c r="K1344" s="506"/>
      <c r="L1344" s="506"/>
      <c r="M1344" s="506"/>
      <c r="N1344" s="506"/>
      <c r="O1344" s="506"/>
      <c r="P1344" s="506"/>
      <c r="Q1344" s="506"/>
      <c r="R1344" s="506"/>
      <c r="S1344" s="506"/>
      <c r="T1344" s="506"/>
      <c r="U1344" s="506"/>
      <c r="V1344" s="506"/>
      <c r="W1344" s="506"/>
      <c r="X1344" s="506"/>
      <c r="Y1344" s="506"/>
    </row>
    <row r="1345" spans="1:25" ht="13.5" customHeight="1" x14ac:dyDescent="0.3">
      <c r="A1345" s="499" t="s">
        <v>106</v>
      </c>
      <c r="B1345" s="541" t="s">
        <v>107</v>
      </c>
      <c r="C1345" s="642">
        <f>SUM(C1346:C1347)</f>
        <v>280000</v>
      </c>
      <c r="D1345" s="548"/>
      <c r="E1345" s="544"/>
      <c r="F1345" s="563"/>
      <c r="G1345" s="510"/>
      <c r="H1345" s="506"/>
      <c r="I1345" s="506"/>
      <c r="J1345" s="506"/>
      <c r="K1345" s="506"/>
      <c r="L1345" s="506"/>
      <c r="M1345" s="506"/>
      <c r="N1345" s="506"/>
      <c r="O1345" s="506"/>
      <c r="P1345" s="506"/>
      <c r="Q1345" s="506"/>
      <c r="R1345" s="506"/>
      <c r="S1345" s="506"/>
      <c r="T1345" s="506"/>
      <c r="U1345" s="506"/>
      <c r="V1345" s="506"/>
      <c r="W1345" s="506"/>
      <c r="X1345" s="506"/>
      <c r="Y1345" s="506"/>
    </row>
    <row r="1346" spans="1:25" ht="13.5" customHeight="1" x14ac:dyDescent="0.3">
      <c r="A1346" s="542" t="s">
        <v>108</v>
      </c>
      <c r="B1346" s="542" t="s">
        <v>109</v>
      </c>
      <c r="C1346" s="548">
        <v>40000</v>
      </c>
      <c r="D1346" s="543"/>
      <c r="E1346" s="544"/>
      <c r="F1346" s="558"/>
      <c r="G1346" s="510"/>
      <c r="H1346" s="506"/>
      <c r="I1346" s="506"/>
      <c r="J1346" s="506"/>
      <c r="K1346" s="506"/>
      <c r="L1346" s="506"/>
      <c r="M1346" s="506"/>
      <c r="N1346" s="506"/>
      <c r="O1346" s="506"/>
      <c r="P1346" s="506"/>
      <c r="Q1346" s="506"/>
      <c r="R1346" s="506"/>
      <c r="S1346" s="506"/>
      <c r="T1346" s="506"/>
      <c r="U1346" s="506"/>
      <c r="V1346" s="506"/>
      <c r="W1346" s="506"/>
      <c r="X1346" s="506"/>
      <c r="Y1346" s="506"/>
    </row>
    <row r="1347" spans="1:25" ht="13.5" customHeight="1" x14ac:dyDescent="0.3">
      <c r="A1347" s="542" t="s">
        <v>110</v>
      </c>
      <c r="B1347" s="542" t="s">
        <v>111</v>
      </c>
      <c r="C1347" s="548">
        <v>240000</v>
      </c>
      <c r="D1347" s="543"/>
      <c r="E1347" s="544"/>
      <c r="F1347" s="588"/>
      <c r="G1347" s="510"/>
      <c r="H1347" s="506"/>
      <c r="I1347" s="506"/>
      <c r="J1347" s="506"/>
      <c r="K1347" s="506"/>
      <c r="L1347" s="506"/>
      <c r="M1347" s="506"/>
      <c r="N1347" s="506"/>
      <c r="O1347" s="506"/>
      <c r="P1347" s="506"/>
      <c r="Q1347" s="506"/>
      <c r="R1347" s="506"/>
      <c r="S1347" s="506"/>
      <c r="T1347" s="506"/>
      <c r="U1347" s="506"/>
      <c r="V1347" s="506"/>
      <c r="W1347" s="506"/>
      <c r="X1347" s="506"/>
      <c r="Y1347" s="506"/>
    </row>
    <row r="1348" spans="1:25" ht="13.5" customHeight="1" x14ac:dyDescent="0.3">
      <c r="A1348" s="499" t="s">
        <v>279</v>
      </c>
      <c r="B1348" s="531" t="s">
        <v>117</v>
      </c>
      <c r="C1348" s="642">
        <f>SUM(C1349)</f>
        <v>40000</v>
      </c>
      <c r="D1348" s="543"/>
      <c r="E1348" s="544"/>
      <c r="F1348" s="588"/>
      <c r="G1348" s="510"/>
      <c r="H1348" s="506"/>
      <c r="I1348" s="506"/>
      <c r="J1348" s="506"/>
      <c r="K1348" s="506"/>
      <c r="L1348" s="506"/>
      <c r="M1348" s="506"/>
      <c r="N1348" s="506"/>
      <c r="O1348" s="506"/>
      <c r="P1348" s="506"/>
      <c r="Q1348" s="506"/>
      <c r="R1348" s="506"/>
      <c r="S1348" s="506"/>
      <c r="T1348" s="506"/>
      <c r="U1348" s="506"/>
      <c r="V1348" s="506"/>
      <c r="W1348" s="506"/>
      <c r="X1348" s="506"/>
      <c r="Y1348" s="506"/>
    </row>
    <row r="1349" spans="1:25" ht="13.5" customHeight="1" x14ac:dyDescent="0.3">
      <c r="A1349" s="506" t="s">
        <v>118</v>
      </c>
      <c r="B1349" s="542" t="s">
        <v>117</v>
      </c>
      <c r="C1349" s="548">
        <v>40000</v>
      </c>
      <c r="D1349" s="543"/>
      <c r="E1349" s="544"/>
      <c r="F1349" s="548"/>
      <c r="G1349" s="510"/>
      <c r="H1349" s="506"/>
      <c r="I1349" s="506"/>
      <c r="J1349" s="506"/>
      <c r="K1349" s="506"/>
      <c r="L1349" s="506"/>
      <c r="M1349" s="506"/>
      <c r="N1349" s="506"/>
      <c r="O1349" s="506"/>
      <c r="P1349" s="506"/>
      <c r="Q1349" s="506"/>
      <c r="R1349" s="506"/>
      <c r="S1349" s="506"/>
      <c r="T1349" s="506"/>
      <c r="U1349" s="506"/>
      <c r="V1349" s="506"/>
      <c r="W1349" s="506"/>
      <c r="X1349" s="506"/>
      <c r="Y1349" s="506"/>
    </row>
    <row r="1350" spans="1:25" ht="13.5" customHeight="1" x14ac:dyDescent="0.3">
      <c r="A1350" s="499" t="s">
        <v>119</v>
      </c>
      <c r="B1350" s="541" t="s">
        <v>122</v>
      </c>
      <c r="C1350" s="642">
        <f>SUM(C1351:C1355)</f>
        <v>560000</v>
      </c>
      <c r="D1350" s="543"/>
      <c r="E1350" s="544"/>
      <c r="F1350" s="548"/>
      <c r="G1350" s="510"/>
      <c r="H1350" s="506"/>
      <c r="I1350" s="506"/>
      <c r="J1350" s="506"/>
      <c r="K1350" s="506"/>
      <c r="L1350" s="506"/>
      <c r="M1350" s="506"/>
      <c r="N1350" s="506"/>
      <c r="O1350" s="506"/>
      <c r="P1350" s="506"/>
      <c r="Q1350" s="506"/>
      <c r="R1350" s="506"/>
      <c r="S1350" s="506"/>
      <c r="T1350" s="506"/>
      <c r="U1350" s="506"/>
      <c r="V1350" s="506"/>
      <c r="W1350" s="506"/>
      <c r="X1350" s="506"/>
      <c r="Y1350" s="506"/>
    </row>
    <row r="1351" spans="1:25" ht="13.5" customHeight="1" x14ac:dyDescent="0.3">
      <c r="A1351" s="506" t="s">
        <v>121</v>
      </c>
      <c r="B1351" s="542" t="s">
        <v>122</v>
      </c>
      <c r="C1351" s="548">
        <v>120000</v>
      </c>
      <c r="D1351" s="543"/>
      <c r="E1351" s="544"/>
      <c r="F1351" s="548"/>
      <c r="G1351" s="510"/>
      <c r="H1351" s="506"/>
      <c r="I1351" s="506"/>
      <c r="J1351" s="506"/>
      <c r="K1351" s="506"/>
      <c r="L1351" s="506"/>
      <c r="M1351" s="506"/>
      <c r="N1351" s="506"/>
      <c r="O1351" s="506"/>
      <c r="P1351" s="506"/>
      <c r="Q1351" s="506"/>
      <c r="R1351" s="506"/>
      <c r="S1351" s="506"/>
      <c r="T1351" s="506"/>
      <c r="U1351" s="506"/>
      <c r="V1351" s="506"/>
      <c r="W1351" s="506"/>
      <c r="X1351" s="506"/>
      <c r="Y1351" s="506"/>
    </row>
    <row r="1352" spans="1:25" ht="13.5" customHeight="1" x14ac:dyDescent="0.3">
      <c r="A1352" s="506" t="s">
        <v>501</v>
      </c>
      <c r="B1352" s="542" t="s">
        <v>502</v>
      </c>
      <c r="C1352" s="548">
        <v>60000</v>
      </c>
      <c r="D1352" s="543"/>
      <c r="E1352" s="543"/>
      <c r="F1352" s="548"/>
      <c r="G1352" s="510"/>
      <c r="H1352" s="506"/>
      <c r="I1352" s="506"/>
      <c r="J1352" s="506"/>
      <c r="K1352" s="506"/>
      <c r="L1352" s="506"/>
      <c r="M1352" s="506"/>
      <c r="N1352" s="506"/>
      <c r="O1352" s="506"/>
      <c r="P1352" s="506"/>
      <c r="Q1352" s="506"/>
      <c r="R1352" s="506"/>
      <c r="S1352" s="506"/>
      <c r="T1352" s="506"/>
      <c r="U1352" s="506"/>
      <c r="V1352" s="506"/>
      <c r="W1352" s="506"/>
      <c r="X1352" s="506"/>
      <c r="Y1352" s="506"/>
    </row>
    <row r="1353" spans="1:25" ht="13.5" customHeight="1" x14ac:dyDescent="0.3">
      <c r="A1353" s="506" t="s">
        <v>123</v>
      </c>
      <c r="B1353" s="542" t="s">
        <v>360</v>
      </c>
      <c r="C1353" s="548">
        <v>40000</v>
      </c>
      <c r="D1353" s="548"/>
      <c r="E1353" s="543"/>
      <c r="F1353" s="548"/>
      <c r="G1353" s="510"/>
      <c r="H1353" s="506"/>
      <c r="I1353" s="506"/>
      <c r="J1353" s="506"/>
      <c r="K1353" s="506"/>
      <c r="L1353" s="506"/>
      <c r="M1353" s="506"/>
      <c r="N1353" s="506"/>
      <c r="O1353" s="506"/>
      <c r="P1353" s="506"/>
      <c r="Q1353" s="506"/>
      <c r="R1353" s="506"/>
      <c r="S1353" s="506"/>
      <c r="T1353" s="506"/>
      <c r="U1353" s="506"/>
      <c r="V1353" s="506"/>
      <c r="W1353" s="506"/>
      <c r="X1353" s="506"/>
      <c r="Y1353" s="506"/>
    </row>
    <row r="1354" spans="1:25" ht="13.5" customHeight="1" x14ac:dyDescent="0.3">
      <c r="A1354" s="542" t="s">
        <v>125</v>
      </c>
      <c r="B1354" s="542" t="s">
        <v>166</v>
      </c>
      <c r="C1354" s="548">
        <v>300000</v>
      </c>
      <c r="D1354" s="543"/>
      <c r="E1354" s="544"/>
      <c r="F1354" s="548"/>
      <c r="G1354" s="510"/>
      <c r="H1354" s="506"/>
      <c r="I1354" s="506"/>
      <c r="J1354" s="506"/>
      <c r="K1354" s="506"/>
      <c r="L1354" s="506"/>
      <c r="M1354" s="506"/>
      <c r="N1354" s="506"/>
      <c r="O1354" s="506"/>
      <c r="P1354" s="506"/>
      <c r="Q1354" s="506"/>
      <c r="R1354" s="506"/>
      <c r="S1354" s="506"/>
      <c r="T1354" s="506"/>
      <c r="U1354" s="506"/>
      <c r="V1354" s="506"/>
      <c r="W1354" s="506"/>
      <c r="X1354" s="506"/>
      <c r="Y1354" s="506"/>
    </row>
    <row r="1355" spans="1:25" ht="13.5" customHeight="1" x14ac:dyDescent="0.25">
      <c r="A1355" s="506" t="s">
        <v>127</v>
      </c>
      <c r="B1355" s="507" t="s">
        <v>120</v>
      </c>
      <c r="C1355" s="507">
        <v>40000</v>
      </c>
      <c r="D1355" s="537"/>
      <c r="E1355" s="542"/>
      <c r="F1355" s="548"/>
      <c r="G1355" s="510"/>
      <c r="H1355" s="506"/>
      <c r="I1355" s="506"/>
      <c r="J1355" s="506"/>
      <c r="K1355" s="506"/>
      <c r="L1355" s="506"/>
      <c r="M1355" s="506"/>
      <c r="N1355" s="506"/>
      <c r="O1355" s="506"/>
      <c r="P1355" s="506"/>
      <c r="Q1355" s="506"/>
      <c r="R1355" s="506"/>
      <c r="S1355" s="506"/>
      <c r="T1355" s="506"/>
      <c r="U1355" s="506"/>
      <c r="V1355" s="506"/>
      <c r="W1355" s="506"/>
      <c r="X1355" s="506"/>
      <c r="Y1355" s="506"/>
    </row>
    <row r="1356" spans="1:25" ht="13.5" customHeight="1" thickBot="1" x14ac:dyDescent="0.35">
      <c r="A1356" s="542"/>
      <c r="B1356" s="533"/>
      <c r="C1356" s="548"/>
      <c r="D1356" s="548"/>
      <c r="E1356" s="544"/>
      <c r="F1356" s="548"/>
      <c r="G1356" s="510"/>
      <c r="H1356" s="506"/>
      <c r="I1356" s="506"/>
      <c r="J1356" s="506"/>
      <c r="K1356" s="506"/>
      <c r="L1356" s="506"/>
      <c r="M1356" s="506"/>
      <c r="N1356" s="506"/>
      <c r="O1356" s="506"/>
      <c r="P1356" s="506"/>
      <c r="Q1356" s="506"/>
      <c r="R1356" s="506"/>
      <c r="S1356" s="506"/>
      <c r="T1356" s="506"/>
      <c r="U1356" s="506"/>
      <c r="V1356" s="506"/>
      <c r="W1356" s="506"/>
      <c r="X1356" s="506"/>
      <c r="Y1356" s="506"/>
    </row>
    <row r="1357" spans="1:25" ht="13.5" customHeight="1" thickBot="1" x14ac:dyDescent="0.35">
      <c r="A1357" s="1419" t="s">
        <v>128</v>
      </c>
      <c r="B1357" s="1416"/>
      <c r="C1357" s="689">
        <f>C1358</f>
        <v>1154000</v>
      </c>
      <c r="D1357" s="548"/>
      <c r="E1357" s="544"/>
      <c r="F1357" s="543"/>
      <c r="G1357" s="510"/>
      <c r="H1357" s="506"/>
      <c r="I1357" s="506"/>
      <c r="J1357" s="506"/>
      <c r="K1357" s="506"/>
      <c r="L1357" s="506"/>
      <c r="M1357" s="506"/>
      <c r="N1357" s="506"/>
      <c r="O1357" s="506"/>
      <c r="P1357" s="506"/>
      <c r="Q1357" s="506"/>
      <c r="R1357" s="506"/>
      <c r="S1357" s="506"/>
      <c r="T1357" s="506"/>
      <c r="U1357" s="506"/>
      <c r="V1357" s="506"/>
      <c r="W1357" s="506"/>
      <c r="X1357" s="506"/>
      <c r="Y1357" s="506"/>
    </row>
    <row r="1358" spans="1:25" ht="13.5" customHeight="1" x14ac:dyDescent="0.3">
      <c r="A1358" s="541" t="s">
        <v>129</v>
      </c>
      <c r="B1358" s="586" t="s">
        <v>130</v>
      </c>
      <c r="C1358" s="603">
        <f>SUM(C1359:C1363)</f>
        <v>1154000</v>
      </c>
      <c r="D1358" s="590"/>
      <c r="E1358" s="587"/>
      <c r="F1358" s="543"/>
      <c r="G1358" s="510"/>
      <c r="H1358" s="506"/>
      <c r="I1358" s="506"/>
      <c r="J1358" s="506"/>
      <c r="K1358" s="506"/>
      <c r="L1358" s="506"/>
      <c r="M1358" s="506"/>
      <c r="N1358" s="506"/>
      <c r="O1358" s="506"/>
      <c r="P1358" s="506"/>
      <c r="Q1358" s="506"/>
      <c r="R1358" s="506"/>
      <c r="S1358" s="506"/>
      <c r="T1358" s="506"/>
      <c r="U1358" s="506"/>
      <c r="V1358" s="506"/>
      <c r="W1358" s="506"/>
      <c r="X1358" s="506"/>
      <c r="Y1358" s="506"/>
    </row>
    <row r="1359" spans="1:25" ht="13.5" customHeight="1" x14ac:dyDescent="0.3">
      <c r="A1359" s="542" t="s">
        <v>563</v>
      </c>
      <c r="B1359" s="558" t="s">
        <v>564</v>
      </c>
      <c r="C1359" s="548">
        <v>312000</v>
      </c>
      <c r="D1359" s="590"/>
      <c r="E1359" s="587"/>
      <c r="F1359" s="543"/>
      <c r="G1359" s="510"/>
      <c r="H1359" s="506"/>
      <c r="I1359" s="506"/>
      <c r="J1359" s="506"/>
      <c r="K1359" s="506"/>
      <c r="L1359" s="506"/>
      <c r="M1359" s="506"/>
      <c r="N1359" s="506"/>
      <c r="O1359" s="506"/>
      <c r="P1359" s="506"/>
      <c r="Q1359" s="506"/>
      <c r="R1359" s="506"/>
      <c r="S1359" s="506"/>
      <c r="T1359" s="506"/>
      <c r="U1359" s="506"/>
      <c r="V1359" s="506"/>
      <c r="W1359" s="506"/>
      <c r="X1359" s="506"/>
      <c r="Y1359" s="506"/>
    </row>
    <row r="1360" spans="1:25" ht="13.5" customHeight="1" x14ac:dyDescent="0.3">
      <c r="A1360" s="542" t="s">
        <v>393</v>
      </c>
      <c r="B1360" s="542" t="s">
        <v>394</v>
      </c>
      <c r="C1360" s="548">
        <v>480000</v>
      </c>
      <c r="D1360" s="590"/>
      <c r="E1360" s="544"/>
      <c r="F1360" s="542"/>
      <c r="G1360" s="510"/>
      <c r="H1360" s="506"/>
      <c r="I1360" s="506"/>
      <c r="J1360" s="506"/>
      <c r="K1360" s="506"/>
      <c r="L1360" s="506"/>
      <c r="M1360" s="506"/>
      <c r="N1360" s="506"/>
      <c r="O1360" s="506"/>
      <c r="P1360" s="506"/>
      <c r="Q1360" s="506"/>
      <c r="R1360" s="506"/>
      <c r="S1360" s="506"/>
      <c r="T1360" s="506"/>
      <c r="U1360" s="506"/>
      <c r="V1360" s="506"/>
      <c r="W1360" s="506"/>
      <c r="X1360" s="506"/>
      <c r="Y1360" s="506"/>
    </row>
    <row r="1361" spans="1:25" ht="13.5" customHeight="1" x14ac:dyDescent="0.25">
      <c r="A1361" s="506" t="s">
        <v>565</v>
      </c>
      <c r="B1361" s="542" t="s">
        <v>566</v>
      </c>
      <c r="C1361" s="548">
        <v>52000</v>
      </c>
      <c r="D1361" s="588"/>
      <c r="E1361" s="642"/>
      <c r="F1361" s="558"/>
      <c r="G1361" s="510"/>
      <c r="H1361" s="506"/>
      <c r="I1361" s="506"/>
      <c r="J1361" s="506"/>
      <c r="K1361" s="506"/>
      <c r="L1361" s="506"/>
      <c r="M1361" s="506"/>
      <c r="N1361" s="506"/>
      <c r="O1361" s="506"/>
      <c r="P1361" s="506"/>
      <c r="Q1361" s="506"/>
      <c r="R1361" s="506"/>
      <c r="S1361" s="506"/>
      <c r="T1361" s="506"/>
      <c r="U1361" s="506"/>
      <c r="V1361" s="506"/>
      <c r="W1361" s="506"/>
      <c r="X1361" s="506"/>
      <c r="Y1361" s="506"/>
    </row>
    <row r="1362" spans="1:25" ht="13.5" customHeight="1" x14ac:dyDescent="0.3">
      <c r="A1362" s="542" t="s">
        <v>389</v>
      </c>
      <c r="B1362" s="542" t="s">
        <v>390</v>
      </c>
      <c r="C1362" s="548">
        <v>10000</v>
      </c>
      <c r="D1362" s="548"/>
      <c r="E1362" s="544"/>
      <c r="F1362" s="558"/>
      <c r="G1362" s="510"/>
      <c r="H1362" s="506"/>
      <c r="I1362" s="506"/>
      <c r="J1362" s="506"/>
      <c r="K1362" s="506"/>
      <c r="L1362" s="506"/>
      <c r="M1362" s="506"/>
      <c r="N1362" s="506"/>
      <c r="O1362" s="506"/>
      <c r="P1362" s="506"/>
      <c r="Q1362" s="506"/>
      <c r="R1362" s="506"/>
      <c r="S1362" s="506"/>
      <c r="T1362" s="506"/>
      <c r="U1362" s="506"/>
      <c r="V1362" s="506"/>
      <c r="W1362" s="506"/>
      <c r="X1362" s="506"/>
      <c r="Y1362" s="506"/>
    </row>
    <row r="1363" spans="1:25" ht="13.5" customHeight="1" x14ac:dyDescent="0.3">
      <c r="A1363" s="542" t="s">
        <v>133</v>
      </c>
      <c r="B1363" s="542" t="s">
        <v>285</v>
      </c>
      <c r="C1363" s="548">
        <v>300000</v>
      </c>
      <c r="D1363" s="548"/>
      <c r="E1363" s="544"/>
      <c r="F1363" s="558"/>
      <c r="G1363" s="510"/>
      <c r="H1363" s="506"/>
      <c r="I1363" s="506"/>
      <c r="J1363" s="506"/>
      <c r="K1363" s="506"/>
      <c r="L1363" s="506"/>
      <c r="M1363" s="506"/>
      <c r="N1363" s="506"/>
      <c r="O1363" s="506"/>
      <c r="P1363" s="506"/>
      <c r="Q1363" s="506"/>
      <c r="R1363" s="506"/>
      <c r="S1363" s="506"/>
      <c r="T1363" s="506"/>
      <c r="U1363" s="506"/>
      <c r="V1363" s="506"/>
      <c r="W1363" s="506"/>
      <c r="X1363" s="506"/>
      <c r="Y1363" s="506"/>
    </row>
    <row r="1364" spans="1:25" ht="13.5" customHeight="1" thickBot="1" x14ac:dyDescent="0.35">
      <c r="A1364" s="542"/>
      <c r="B1364" s="542"/>
      <c r="C1364" s="548"/>
      <c r="D1364" s="548"/>
      <c r="E1364" s="544"/>
      <c r="F1364" s="558"/>
      <c r="G1364" s="510"/>
      <c r="H1364" s="506"/>
      <c r="I1364" s="506"/>
      <c r="J1364" s="506"/>
      <c r="K1364" s="506"/>
      <c r="L1364" s="506"/>
      <c r="M1364" s="506"/>
      <c r="N1364" s="506"/>
      <c r="O1364" s="506"/>
      <c r="P1364" s="506"/>
      <c r="Q1364" s="506"/>
      <c r="R1364" s="506"/>
      <c r="S1364" s="506"/>
      <c r="T1364" s="506"/>
      <c r="U1364" s="506"/>
      <c r="V1364" s="506"/>
      <c r="W1364" s="506"/>
      <c r="X1364" s="506"/>
      <c r="Y1364" s="506"/>
    </row>
    <row r="1365" spans="1:25" ht="13.5" customHeight="1" thickBot="1" x14ac:dyDescent="0.35">
      <c r="A1365" s="1418" t="s">
        <v>135</v>
      </c>
      <c r="B1365" s="1416"/>
      <c r="C1365" s="690">
        <f>C1366+C1370</f>
        <v>151120</v>
      </c>
      <c r="D1365" s="548"/>
      <c r="E1365" s="544"/>
      <c r="F1365" s="558"/>
      <c r="G1365" s="510"/>
      <c r="H1365" s="506"/>
      <c r="I1365" s="506"/>
      <c r="J1365" s="506"/>
      <c r="K1365" s="506"/>
      <c r="L1365" s="506"/>
      <c r="M1365" s="506"/>
      <c r="N1365" s="506"/>
      <c r="O1365" s="506"/>
      <c r="P1365" s="506"/>
      <c r="Q1365" s="506"/>
      <c r="R1365" s="506"/>
      <c r="S1365" s="506"/>
      <c r="T1365" s="506"/>
      <c r="U1365" s="506"/>
      <c r="V1365" s="506"/>
      <c r="W1365" s="506"/>
      <c r="X1365" s="506"/>
      <c r="Y1365" s="506"/>
    </row>
    <row r="1366" spans="1:25" ht="13.5" customHeight="1" x14ac:dyDescent="0.3">
      <c r="A1366" s="499" t="s">
        <v>136</v>
      </c>
      <c r="B1366" s="530" t="s">
        <v>137</v>
      </c>
      <c r="C1366" s="642">
        <f>SUM(C1367:C1369)</f>
        <v>131000</v>
      </c>
      <c r="D1366" s="548"/>
      <c r="E1366" s="544"/>
      <c r="F1366" s="558"/>
      <c r="G1366" s="510"/>
      <c r="H1366" s="506"/>
      <c r="I1366" s="506"/>
      <c r="J1366" s="506"/>
      <c r="K1366" s="506"/>
      <c r="L1366" s="506"/>
      <c r="M1366" s="506"/>
      <c r="N1366" s="506"/>
      <c r="O1366" s="506"/>
      <c r="P1366" s="506"/>
      <c r="Q1366" s="506"/>
      <c r="R1366" s="506"/>
      <c r="S1366" s="506"/>
      <c r="T1366" s="506"/>
      <c r="U1366" s="506"/>
      <c r="V1366" s="506"/>
      <c r="W1366" s="506"/>
      <c r="X1366" s="506"/>
      <c r="Y1366" s="506"/>
    </row>
    <row r="1367" spans="1:25" ht="13.5" customHeight="1" x14ac:dyDescent="0.3">
      <c r="A1367" s="506" t="s">
        <v>138</v>
      </c>
      <c r="B1367" s="542" t="s">
        <v>139</v>
      </c>
      <c r="C1367" s="548">
        <v>70500</v>
      </c>
      <c r="D1367" s="548"/>
      <c r="E1367" s="544"/>
      <c r="F1367" s="558"/>
      <c r="G1367" s="510"/>
      <c r="H1367" s="506"/>
      <c r="I1367" s="506"/>
      <c r="J1367" s="506"/>
      <c r="K1367" s="506"/>
      <c r="L1367" s="506"/>
      <c r="M1367" s="506"/>
      <c r="N1367" s="506"/>
      <c r="O1367" s="506"/>
      <c r="P1367" s="506"/>
      <c r="Q1367" s="506"/>
      <c r="R1367" s="506"/>
      <c r="S1367" s="506"/>
      <c r="T1367" s="506"/>
      <c r="U1367" s="506"/>
      <c r="V1367" s="506"/>
      <c r="W1367" s="506"/>
      <c r="X1367" s="506"/>
      <c r="Y1367" s="506"/>
    </row>
    <row r="1368" spans="1:25" ht="13.5" customHeight="1" x14ac:dyDescent="0.3">
      <c r="A1368" s="506" t="s">
        <v>140</v>
      </c>
      <c r="B1368" s="542" t="s">
        <v>141</v>
      </c>
      <c r="C1368" s="548">
        <v>30500</v>
      </c>
      <c r="D1368" s="548"/>
      <c r="E1368" s="544"/>
      <c r="F1368" s="558"/>
      <c r="G1368" s="510"/>
      <c r="H1368" s="506"/>
      <c r="I1368" s="506"/>
      <c r="J1368" s="506"/>
      <c r="K1368" s="506"/>
      <c r="L1368" s="506"/>
      <c r="M1368" s="506"/>
      <c r="N1368" s="506"/>
      <c r="O1368" s="506"/>
      <c r="P1368" s="506"/>
      <c r="Q1368" s="506"/>
      <c r="R1368" s="506"/>
      <c r="S1368" s="506"/>
      <c r="T1368" s="506"/>
      <c r="U1368" s="506"/>
      <c r="V1368" s="506"/>
      <c r="W1368" s="506"/>
      <c r="X1368" s="506"/>
      <c r="Y1368" s="506"/>
    </row>
    <row r="1369" spans="1:25" ht="13.5" customHeight="1" x14ac:dyDescent="0.25">
      <c r="A1369" s="506" t="s">
        <v>142</v>
      </c>
      <c r="B1369" s="507" t="s">
        <v>143</v>
      </c>
      <c r="C1369" s="507">
        <v>30000</v>
      </c>
      <c r="D1369" s="508"/>
      <c r="E1369" s="531"/>
      <c r="F1369" s="558"/>
      <c r="G1369" s="510"/>
      <c r="H1369" s="506"/>
      <c r="I1369" s="506"/>
      <c r="J1369" s="506"/>
      <c r="K1369" s="506"/>
      <c r="L1369" s="506"/>
      <c r="M1369" s="506"/>
      <c r="N1369" s="506"/>
      <c r="O1369" s="506"/>
      <c r="P1369" s="506"/>
      <c r="Q1369" s="506"/>
      <c r="R1369" s="506"/>
      <c r="S1369" s="506"/>
      <c r="T1369" s="506"/>
      <c r="U1369" s="506"/>
      <c r="V1369" s="506"/>
      <c r="W1369" s="506"/>
      <c r="X1369" s="506"/>
      <c r="Y1369" s="506"/>
    </row>
    <row r="1370" spans="1:25" ht="13.5" customHeight="1" x14ac:dyDescent="0.3">
      <c r="A1370" s="499" t="s">
        <v>144</v>
      </c>
      <c r="B1370" s="531" t="s">
        <v>318</v>
      </c>
      <c r="C1370" s="642">
        <f>SUM(C1371)</f>
        <v>20120</v>
      </c>
      <c r="D1370" s="548"/>
      <c r="E1370" s="544"/>
      <c r="F1370" s="558"/>
      <c r="G1370" s="510"/>
      <c r="H1370" s="506"/>
      <c r="I1370" s="506"/>
      <c r="J1370" s="506"/>
      <c r="K1370" s="506"/>
      <c r="L1370" s="506"/>
      <c r="M1370" s="506"/>
      <c r="N1370" s="506"/>
      <c r="O1370" s="506"/>
      <c r="P1370" s="506"/>
      <c r="Q1370" s="506"/>
      <c r="R1370" s="506"/>
      <c r="S1370" s="506"/>
      <c r="T1370" s="506"/>
      <c r="U1370" s="506"/>
      <c r="V1370" s="506"/>
      <c r="W1370" s="506"/>
      <c r="X1370" s="506"/>
      <c r="Y1370" s="506"/>
    </row>
    <row r="1371" spans="1:25" ht="13.5" customHeight="1" x14ac:dyDescent="0.3">
      <c r="A1371" s="506" t="s">
        <v>146</v>
      </c>
      <c r="B1371" s="542" t="s">
        <v>147</v>
      </c>
      <c r="C1371" s="548">
        <v>20120</v>
      </c>
      <c r="D1371" s="548"/>
      <c r="E1371" s="544"/>
      <c r="F1371" s="558"/>
      <c r="G1371" s="510"/>
      <c r="H1371" s="506"/>
      <c r="I1371" s="506"/>
      <c r="J1371" s="506"/>
      <c r="K1371" s="506"/>
      <c r="L1371" s="506"/>
      <c r="M1371" s="506"/>
      <c r="N1371" s="506"/>
      <c r="O1371" s="506"/>
      <c r="P1371" s="506"/>
      <c r="Q1371" s="506"/>
      <c r="R1371" s="506"/>
      <c r="S1371" s="506"/>
      <c r="T1371" s="506"/>
      <c r="U1371" s="506"/>
      <c r="V1371" s="506"/>
      <c r="W1371" s="506"/>
      <c r="X1371" s="506"/>
      <c r="Y1371" s="506"/>
    </row>
    <row r="1372" spans="1:25" ht="13.5" customHeight="1" thickBot="1" x14ac:dyDescent="0.35">
      <c r="A1372" s="506"/>
      <c r="B1372" s="542"/>
      <c r="C1372" s="548"/>
      <c r="D1372" s="548"/>
      <c r="E1372" s="544"/>
      <c r="F1372" s="558"/>
      <c r="G1372" s="510"/>
      <c r="H1372" s="506"/>
      <c r="I1372" s="506"/>
      <c r="J1372" s="506"/>
      <c r="K1372" s="506"/>
      <c r="L1372" s="506"/>
      <c r="M1372" s="506"/>
      <c r="N1372" s="506"/>
      <c r="O1372" s="506"/>
      <c r="P1372" s="506"/>
      <c r="Q1372" s="506"/>
      <c r="R1372" s="506"/>
      <c r="S1372" s="506"/>
      <c r="T1372" s="506"/>
      <c r="U1372" s="506"/>
      <c r="V1372" s="506"/>
      <c r="W1372" s="506"/>
      <c r="X1372" s="506"/>
      <c r="Y1372" s="506"/>
    </row>
    <row r="1373" spans="1:25" ht="13.5" customHeight="1" x14ac:dyDescent="0.3">
      <c r="A1373" s="1420" t="s">
        <v>567</v>
      </c>
      <c r="B1373" s="1421"/>
      <c r="C1373" s="1424" t="s">
        <v>509</v>
      </c>
      <c r="D1373" s="1425" t="s">
        <v>568</v>
      </c>
      <c r="E1373" s="691">
        <v>1509</v>
      </c>
      <c r="F1373" s="558"/>
      <c r="G1373" s="510"/>
      <c r="H1373" s="506"/>
      <c r="I1373" s="506"/>
      <c r="J1373" s="506"/>
      <c r="K1373" s="506"/>
      <c r="L1373" s="506"/>
      <c r="M1373" s="506"/>
      <c r="N1373" s="506"/>
      <c r="O1373" s="506"/>
      <c r="P1373" s="506"/>
      <c r="Q1373" s="506"/>
      <c r="R1373" s="506"/>
      <c r="S1373" s="506"/>
      <c r="T1373" s="506"/>
      <c r="U1373" s="506"/>
      <c r="V1373" s="506"/>
      <c r="W1373" s="506"/>
      <c r="X1373" s="506"/>
      <c r="Y1373" s="506"/>
    </row>
    <row r="1374" spans="1:25" ht="13.5" customHeight="1" thickBot="1" x14ac:dyDescent="0.35">
      <c r="A1374" s="1422"/>
      <c r="B1374" s="1423"/>
      <c r="C1374" s="1422"/>
      <c r="D1374" s="1423"/>
      <c r="E1374" s="692"/>
      <c r="F1374" s="558"/>
      <c r="G1374" s="510"/>
      <c r="H1374" s="506"/>
      <c r="I1374" s="506"/>
      <c r="J1374" s="506"/>
      <c r="K1374" s="506"/>
      <c r="L1374" s="506"/>
      <c r="M1374" s="506"/>
      <c r="N1374" s="506"/>
      <c r="O1374" s="506"/>
      <c r="P1374" s="506"/>
      <c r="Q1374" s="506"/>
      <c r="R1374" s="506"/>
      <c r="S1374" s="506"/>
      <c r="T1374" s="506"/>
      <c r="U1374" s="506"/>
      <c r="V1374" s="506"/>
      <c r="W1374" s="506"/>
      <c r="X1374" s="506"/>
      <c r="Y1374" s="506"/>
    </row>
    <row r="1375" spans="1:25" ht="13.5" customHeight="1" x14ac:dyDescent="0.25">
      <c r="A1375" s="1406" t="s">
        <v>1043</v>
      </c>
      <c r="B1375" s="1407"/>
      <c r="C1375" s="1407"/>
      <c r="D1375" s="1408"/>
      <c r="E1375" s="693"/>
      <c r="F1375" s="558"/>
      <c r="G1375" s="510"/>
      <c r="H1375" s="506"/>
      <c r="I1375" s="506"/>
      <c r="J1375" s="506"/>
      <c r="K1375" s="506"/>
      <c r="L1375" s="506"/>
      <c r="M1375" s="506"/>
      <c r="N1375" s="506"/>
      <c r="O1375" s="506"/>
      <c r="P1375" s="506"/>
      <c r="Q1375" s="506"/>
      <c r="R1375" s="506"/>
      <c r="S1375" s="506"/>
      <c r="T1375" s="506"/>
      <c r="U1375" s="506"/>
      <c r="V1375" s="506"/>
      <c r="W1375" s="506"/>
      <c r="X1375" s="506"/>
      <c r="Y1375" s="506"/>
    </row>
    <row r="1376" spans="1:25" ht="13.5" customHeight="1" x14ac:dyDescent="0.25">
      <c r="A1376" s="1409"/>
      <c r="B1376" s="1410"/>
      <c r="C1376" s="1410"/>
      <c r="D1376" s="1411"/>
      <c r="E1376" s="693"/>
      <c r="F1376" s="558"/>
      <c r="G1376" s="510"/>
      <c r="H1376" s="506"/>
      <c r="I1376" s="506"/>
      <c r="J1376" s="506"/>
      <c r="K1376" s="506"/>
      <c r="L1376" s="506"/>
      <c r="M1376" s="506"/>
      <c r="N1376" s="506"/>
      <c r="O1376" s="506"/>
      <c r="P1376" s="506"/>
      <c r="Q1376" s="506"/>
      <c r="R1376" s="506"/>
      <c r="S1376" s="506"/>
      <c r="T1376" s="506"/>
      <c r="U1376" s="506"/>
      <c r="V1376" s="506"/>
      <c r="W1376" s="506"/>
      <c r="X1376" s="506"/>
      <c r="Y1376" s="506"/>
    </row>
    <row r="1377" spans="1:25" ht="13.5" customHeight="1" x14ac:dyDescent="0.25">
      <c r="A1377" s="1409"/>
      <c r="B1377" s="1410"/>
      <c r="C1377" s="1410"/>
      <c r="D1377" s="1411"/>
      <c r="E1377" s="693"/>
      <c r="F1377" s="558"/>
      <c r="G1377" s="510"/>
      <c r="H1377" s="506"/>
      <c r="I1377" s="506"/>
      <c r="J1377" s="506"/>
      <c r="K1377" s="506"/>
      <c r="L1377" s="506"/>
      <c r="M1377" s="506"/>
      <c r="N1377" s="506"/>
      <c r="O1377" s="506"/>
      <c r="P1377" s="506"/>
      <c r="Q1377" s="506"/>
      <c r="R1377" s="506"/>
      <c r="S1377" s="506"/>
      <c r="T1377" s="506"/>
      <c r="U1377" s="506"/>
      <c r="V1377" s="506"/>
      <c r="W1377" s="506"/>
      <c r="X1377" s="506"/>
      <c r="Y1377" s="506"/>
    </row>
    <row r="1378" spans="1:25" ht="13.5" customHeight="1" x14ac:dyDescent="0.25">
      <c r="A1378" s="1409"/>
      <c r="B1378" s="1410"/>
      <c r="C1378" s="1410"/>
      <c r="D1378" s="1411"/>
      <c r="E1378" s="693"/>
      <c r="F1378" s="558"/>
      <c r="G1378" s="510"/>
      <c r="H1378" s="506"/>
      <c r="I1378" s="506"/>
      <c r="J1378" s="506"/>
      <c r="K1378" s="506"/>
      <c r="L1378" s="506"/>
      <c r="M1378" s="506"/>
      <c r="N1378" s="506"/>
      <c r="O1378" s="506"/>
      <c r="P1378" s="506"/>
      <c r="Q1378" s="506"/>
      <c r="R1378" s="506"/>
      <c r="S1378" s="506"/>
      <c r="T1378" s="506"/>
      <c r="U1378" s="506"/>
      <c r="V1378" s="506"/>
      <c r="W1378" s="506"/>
      <c r="X1378" s="506"/>
      <c r="Y1378" s="506"/>
    </row>
    <row r="1379" spans="1:25" ht="13.5" customHeight="1" thickBot="1" x14ac:dyDescent="0.3">
      <c r="A1379" s="1412"/>
      <c r="B1379" s="1413"/>
      <c r="C1379" s="1413"/>
      <c r="D1379" s="1414"/>
      <c r="E1379" s="693"/>
      <c r="F1379" s="558"/>
      <c r="G1379" s="510"/>
      <c r="H1379" s="506"/>
      <c r="I1379" s="506"/>
      <c r="J1379" s="506"/>
      <c r="K1379" s="506"/>
      <c r="L1379" s="506"/>
      <c r="M1379" s="506"/>
      <c r="N1379" s="506"/>
      <c r="O1379" s="506"/>
      <c r="P1379" s="506"/>
      <c r="Q1379" s="506"/>
      <c r="R1379" s="506"/>
      <c r="S1379" s="506"/>
      <c r="T1379" s="506"/>
      <c r="U1379" s="506"/>
      <c r="V1379" s="506"/>
      <c r="W1379" s="506"/>
      <c r="X1379" s="506"/>
      <c r="Y1379" s="506"/>
    </row>
    <row r="1380" spans="1:25" ht="13.5" customHeight="1" x14ac:dyDescent="0.25">
      <c r="A1380" s="681" t="s">
        <v>487</v>
      </c>
      <c r="B1380" s="542"/>
      <c r="C1380" s="548"/>
      <c r="D1380" s="548"/>
      <c r="E1380" s="548"/>
      <c r="F1380" s="558"/>
      <c r="G1380" s="510"/>
      <c r="H1380" s="506"/>
      <c r="I1380" s="506"/>
      <c r="J1380" s="506"/>
      <c r="K1380" s="506"/>
      <c r="L1380" s="506"/>
      <c r="M1380" s="506"/>
      <c r="N1380" s="506"/>
      <c r="O1380" s="506"/>
      <c r="P1380" s="506"/>
      <c r="Q1380" s="506"/>
      <c r="R1380" s="506"/>
      <c r="S1380" s="506"/>
      <c r="T1380" s="506"/>
      <c r="U1380" s="506"/>
      <c r="V1380" s="506"/>
      <c r="W1380" s="506"/>
      <c r="X1380" s="506"/>
      <c r="Y1380" s="506"/>
    </row>
    <row r="1381" spans="1:25" ht="13.5" customHeight="1" x14ac:dyDescent="0.25">
      <c r="A1381" s="522" t="s">
        <v>561</v>
      </c>
      <c r="B1381" s="542"/>
      <c r="C1381" s="548"/>
      <c r="D1381" s="548"/>
      <c r="E1381" s="548"/>
      <c r="F1381" s="558"/>
      <c r="G1381" s="510"/>
      <c r="H1381" s="506"/>
      <c r="I1381" s="506"/>
      <c r="J1381" s="506"/>
      <c r="K1381" s="506"/>
      <c r="L1381" s="506"/>
      <c r="M1381" s="506"/>
      <c r="N1381" s="506"/>
      <c r="O1381" s="506"/>
      <c r="P1381" s="506"/>
      <c r="Q1381" s="506"/>
      <c r="R1381" s="506"/>
      <c r="S1381" s="506"/>
      <c r="T1381" s="506"/>
      <c r="U1381" s="506"/>
      <c r="V1381" s="506"/>
      <c r="W1381" s="506"/>
      <c r="X1381" s="506"/>
      <c r="Y1381" s="506"/>
    </row>
    <row r="1382" spans="1:25" ht="13.5" customHeight="1" x14ac:dyDescent="0.25">
      <c r="A1382" s="522" t="s">
        <v>562</v>
      </c>
      <c r="B1382" s="542"/>
      <c r="C1382" s="548"/>
      <c r="D1382" s="548"/>
      <c r="E1382" s="548"/>
      <c r="F1382" s="558"/>
      <c r="G1382" s="510"/>
      <c r="H1382" s="506"/>
      <c r="I1382" s="506"/>
      <c r="J1382" s="506"/>
      <c r="K1382" s="506"/>
      <c r="L1382" s="506"/>
      <c r="M1382" s="506"/>
      <c r="N1382" s="506"/>
      <c r="O1382" s="506"/>
      <c r="P1382" s="506"/>
      <c r="Q1382" s="506"/>
      <c r="R1382" s="506"/>
      <c r="S1382" s="506"/>
      <c r="T1382" s="506"/>
      <c r="U1382" s="506"/>
      <c r="V1382" s="506"/>
      <c r="W1382" s="506"/>
      <c r="X1382" s="506"/>
      <c r="Y1382" s="506"/>
    </row>
    <row r="1383" spans="1:25" ht="13.5" customHeight="1" thickBot="1" x14ac:dyDescent="0.3">
      <c r="A1383" s="681" t="s">
        <v>4</v>
      </c>
      <c r="B1383" s="542"/>
      <c r="C1383" s="548"/>
      <c r="D1383" s="548"/>
      <c r="E1383" s="548"/>
      <c r="F1383" s="558"/>
      <c r="G1383" s="510"/>
      <c r="H1383" s="506"/>
      <c r="I1383" s="506"/>
      <c r="J1383" s="506"/>
      <c r="K1383" s="506"/>
      <c r="L1383" s="506"/>
      <c r="M1383" s="506"/>
      <c r="N1383" s="506"/>
      <c r="O1383" s="506"/>
      <c r="P1383" s="506"/>
      <c r="Q1383" s="506"/>
      <c r="R1383" s="506"/>
      <c r="S1383" s="506"/>
      <c r="T1383" s="506"/>
      <c r="U1383" s="506"/>
      <c r="V1383" s="506"/>
      <c r="W1383" s="506"/>
      <c r="X1383" s="506"/>
      <c r="Y1383" s="506"/>
    </row>
    <row r="1384" spans="1:25" ht="13.5" customHeight="1" thickBot="1" x14ac:dyDescent="0.3">
      <c r="A1384" s="656" t="s">
        <v>5</v>
      </c>
      <c r="B1384" s="657"/>
      <c r="C1384" s="658"/>
      <c r="D1384" s="694">
        <f>C1386+C1417+C1437</f>
        <v>16384210</v>
      </c>
      <c r="F1384" s="558"/>
      <c r="G1384" s="510"/>
      <c r="H1384" s="506"/>
      <c r="I1384" s="506"/>
      <c r="J1384" s="506"/>
      <c r="K1384" s="506"/>
      <c r="L1384" s="506"/>
      <c r="M1384" s="506"/>
      <c r="N1384" s="506"/>
      <c r="O1384" s="506"/>
      <c r="P1384" s="506"/>
      <c r="Q1384" s="506"/>
      <c r="R1384" s="506"/>
      <c r="S1384" s="506"/>
      <c r="T1384" s="506"/>
      <c r="U1384" s="506"/>
      <c r="V1384" s="506"/>
      <c r="W1384" s="506"/>
      <c r="X1384" s="506"/>
      <c r="Y1384" s="506"/>
    </row>
    <row r="1385" spans="1:25" ht="13.5" customHeight="1" thickBot="1" x14ac:dyDescent="0.3">
      <c r="A1385" s="541"/>
      <c r="B1385" s="541"/>
      <c r="C1385" s="642"/>
      <c r="D1385" s="642"/>
      <c r="E1385" s="684"/>
      <c r="F1385" s="558"/>
      <c r="G1385" s="510"/>
      <c r="H1385" s="506"/>
      <c r="I1385" s="506"/>
      <c r="J1385" s="506"/>
      <c r="K1385" s="506"/>
      <c r="L1385" s="506"/>
      <c r="M1385" s="506"/>
      <c r="N1385" s="506"/>
      <c r="O1385" s="506"/>
      <c r="P1385" s="506"/>
      <c r="Q1385" s="506"/>
      <c r="R1385" s="506"/>
      <c r="S1385" s="506"/>
      <c r="T1385" s="506"/>
      <c r="U1385" s="506"/>
      <c r="V1385" s="506"/>
      <c r="W1385" s="506"/>
      <c r="X1385" s="506"/>
      <c r="Y1385" s="506"/>
    </row>
    <row r="1386" spans="1:25" ht="13.5" customHeight="1" thickBot="1" x14ac:dyDescent="0.35">
      <c r="A1386" s="1415" t="s">
        <v>49</v>
      </c>
      <c r="B1386" s="1416"/>
      <c r="C1386" s="643">
        <f>C1387+C1389+C1392+C1395+C1397+C1400+C1408+C1411</f>
        <v>3514850</v>
      </c>
      <c r="D1386" s="587"/>
      <c r="E1386" s="685"/>
      <c r="F1386" s="558"/>
      <c r="G1386" s="510"/>
      <c r="H1386" s="506"/>
      <c r="I1386" s="506"/>
      <c r="J1386" s="506"/>
      <c r="K1386" s="506"/>
      <c r="L1386" s="506"/>
      <c r="M1386" s="506"/>
      <c r="N1386" s="506"/>
      <c r="O1386" s="506"/>
      <c r="P1386" s="506"/>
      <c r="Q1386" s="506"/>
      <c r="R1386" s="506"/>
      <c r="S1386" s="506"/>
      <c r="T1386" s="506"/>
      <c r="U1386" s="506"/>
      <c r="V1386" s="506"/>
      <c r="W1386" s="506"/>
      <c r="X1386" s="506"/>
      <c r="Y1386" s="506"/>
    </row>
    <row r="1387" spans="1:25" ht="13.5" customHeight="1" x14ac:dyDescent="0.3">
      <c r="A1387" s="499" t="s">
        <v>50</v>
      </c>
      <c r="B1387" s="530" t="s">
        <v>51</v>
      </c>
      <c r="C1387" s="603">
        <f>SUM(C1388)</f>
        <v>800000</v>
      </c>
      <c r="D1387" s="587"/>
      <c r="E1387" s="686"/>
      <c r="F1387" s="558"/>
      <c r="G1387" s="510"/>
      <c r="H1387" s="506"/>
      <c r="I1387" s="506"/>
      <c r="J1387" s="506"/>
      <c r="K1387" s="506"/>
      <c r="L1387" s="506"/>
      <c r="M1387" s="506"/>
      <c r="N1387" s="506"/>
      <c r="O1387" s="506"/>
      <c r="P1387" s="506"/>
      <c r="Q1387" s="506"/>
      <c r="R1387" s="506"/>
      <c r="S1387" s="506"/>
      <c r="T1387" s="506"/>
      <c r="U1387" s="506"/>
      <c r="V1387" s="506"/>
      <c r="W1387" s="506"/>
      <c r="X1387" s="506"/>
      <c r="Y1387" s="506"/>
    </row>
    <row r="1388" spans="1:25" ht="13.5" customHeight="1" x14ac:dyDescent="0.3">
      <c r="A1388" s="506" t="s">
        <v>52</v>
      </c>
      <c r="B1388" s="542" t="s">
        <v>357</v>
      </c>
      <c r="C1388" s="548">
        <v>800000</v>
      </c>
      <c r="D1388" s="542"/>
      <c r="E1388" s="544"/>
      <c r="F1388" s="558"/>
      <c r="G1388" s="510"/>
      <c r="H1388" s="506"/>
      <c r="I1388" s="506"/>
      <c r="J1388" s="506"/>
      <c r="K1388" s="506"/>
      <c r="L1388" s="506"/>
      <c r="M1388" s="506"/>
      <c r="N1388" s="506"/>
      <c r="O1388" s="506"/>
      <c r="P1388" s="506"/>
      <c r="Q1388" s="506"/>
      <c r="R1388" s="506"/>
      <c r="S1388" s="506"/>
      <c r="T1388" s="506"/>
      <c r="U1388" s="506"/>
      <c r="V1388" s="506"/>
      <c r="W1388" s="506"/>
      <c r="X1388" s="506"/>
      <c r="Y1388" s="506"/>
    </row>
    <row r="1389" spans="1:25" ht="13.5" customHeight="1" x14ac:dyDescent="0.25">
      <c r="A1389" s="499" t="s">
        <v>150</v>
      </c>
      <c r="B1389" s="530" t="s">
        <v>336</v>
      </c>
      <c r="C1389" s="531">
        <f>SUM(C1390:C1391)</f>
        <v>240000</v>
      </c>
      <c r="D1389" s="507"/>
      <c r="E1389" s="507"/>
      <c r="F1389" s="558"/>
      <c r="G1389" s="510"/>
      <c r="H1389" s="506"/>
      <c r="I1389" s="506"/>
      <c r="J1389" s="506"/>
      <c r="K1389" s="506"/>
      <c r="L1389" s="506"/>
      <c r="M1389" s="506"/>
      <c r="N1389" s="506"/>
      <c r="O1389" s="506"/>
      <c r="P1389" s="506"/>
      <c r="Q1389" s="506"/>
      <c r="R1389" s="506"/>
      <c r="S1389" s="506"/>
      <c r="T1389" s="506"/>
      <c r="U1389" s="506"/>
      <c r="V1389" s="506"/>
      <c r="W1389" s="506"/>
      <c r="X1389" s="506"/>
      <c r="Y1389" s="506"/>
    </row>
    <row r="1390" spans="1:25" ht="13.5" customHeight="1" x14ac:dyDescent="0.25">
      <c r="A1390" s="506" t="s">
        <v>172</v>
      </c>
      <c r="B1390" s="542" t="s">
        <v>173</v>
      </c>
      <c r="C1390" s="507">
        <v>160000</v>
      </c>
      <c r="D1390" s="507"/>
      <c r="E1390" s="506"/>
      <c r="F1390" s="558"/>
      <c r="G1390" s="510"/>
      <c r="H1390" s="506"/>
      <c r="I1390" s="506"/>
      <c r="J1390" s="506"/>
      <c r="K1390" s="506"/>
      <c r="L1390" s="506"/>
      <c r="M1390" s="506"/>
      <c r="N1390" s="506"/>
      <c r="O1390" s="506"/>
      <c r="P1390" s="506"/>
      <c r="Q1390" s="506"/>
      <c r="R1390" s="506"/>
      <c r="S1390" s="506"/>
      <c r="T1390" s="506"/>
      <c r="U1390" s="506"/>
      <c r="V1390" s="506"/>
      <c r="W1390" s="506"/>
      <c r="X1390" s="506"/>
      <c r="Y1390" s="506"/>
    </row>
    <row r="1391" spans="1:25" ht="13.5" customHeight="1" x14ac:dyDescent="0.25">
      <c r="A1391" s="506" t="s">
        <v>152</v>
      </c>
      <c r="B1391" s="542" t="s">
        <v>153</v>
      </c>
      <c r="C1391" s="507">
        <v>80000</v>
      </c>
      <c r="D1391" s="507"/>
      <c r="E1391" s="507"/>
      <c r="F1391" s="558"/>
      <c r="G1391" s="510"/>
      <c r="H1391" s="506"/>
      <c r="I1391" s="506"/>
      <c r="J1391" s="506"/>
      <c r="K1391" s="506"/>
      <c r="L1391" s="506"/>
      <c r="M1391" s="506"/>
      <c r="N1391" s="506"/>
      <c r="O1391" s="506"/>
      <c r="P1391" s="506"/>
      <c r="Q1391" s="506"/>
      <c r="R1391" s="506"/>
      <c r="S1391" s="506"/>
      <c r="T1391" s="506"/>
      <c r="U1391" s="506"/>
      <c r="V1391" s="506"/>
      <c r="W1391" s="506"/>
      <c r="X1391" s="506"/>
      <c r="Y1391" s="506"/>
    </row>
    <row r="1392" spans="1:25" ht="13.5" customHeight="1" x14ac:dyDescent="0.3">
      <c r="A1392" s="499" t="s">
        <v>54</v>
      </c>
      <c r="B1392" s="541" t="s">
        <v>55</v>
      </c>
      <c r="C1392" s="642">
        <f>SUM(C1393:C1394)</f>
        <v>160000</v>
      </c>
      <c r="D1392" s="688"/>
      <c r="E1392" s="543"/>
      <c r="F1392" s="558"/>
      <c r="G1392" s="510"/>
      <c r="H1392" s="506"/>
      <c r="I1392" s="506"/>
      <c r="J1392" s="506"/>
      <c r="K1392" s="506"/>
      <c r="L1392" s="506"/>
      <c r="M1392" s="506"/>
      <c r="N1392" s="506"/>
      <c r="O1392" s="506"/>
      <c r="P1392" s="506"/>
      <c r="Q1392" s="506"/>
      <c r="R1392" s="506"/>
      <c r="S1392" s="506"/>
      <c r="T1392" s="506"/>
      <c r="U1392" s="506"/>
      <c r="V1392" s="506"/>
      <c r="W1392" s="506"/>
      <c r="X1392" s="506"/>
      <c r="Y1392" s="506"/>
    </row>
    <row r="1393" spans="1:25" ht="13.5" customHeight="1" x14ac:dyDescent="0.25">
      <c r="A1393" s="506" t="s">
        <v>321</v>
      </c>
      <c r="B1393" s="542" t="s">
        <v>322</v>
      </c>
      <c r="C1393" s="507">
        <v>40000</v>
      </c>
      <c r="D1393" s="588"/>
      <c r="E1393" s="531"/>
      <c r="F1393" s="558"/>
      <c r="G1393" s="510"/>
      <c r="H1393" s="506"/>
      <c r="I1393" s="506"/>
      <c r="J1393" s="506"/>
      <c r="K1393" s="506"/>
      <c r="L1393" s="506"/>
      <c r="M1393" s="506"/>
      <c r="N1393" s="506"/>
      <c r="O1393" s="506"/>
      <c r="P1393" s="506"/>
      <c r="Q1393" s="506"/>
      <c r="R1393" s="506"/>
      <c r="S1393" s="506"/>
      <c r="T1393" s="506"/>
      <c r="U1393" s="506"/>
      <c r="V1393" s="506"/>
      <c r="W1393" s="506"/>
      <c r="X1393" s="506"/>
      <c r="Y1393" s="506"/>
    </row>
    <row r="1394" spans="1:25" ht="13.5" customHeight="1" x14ac:dyDescent="0.3">
      <c r="A1394" s="506" t="s">
        <v>56</v>
      </c>
      <c r="B1394" s="542" t="s">
        <v>57</v>
      </c>
      <c r="C1394" s="507">
        <v>120000</v>
      </c>
      <c r="D1394" s="543"/>
      <c r="E1394" s="543"/>
      <c r="F1394" s="558"/>
      <c r="G1394" s="510"/>
      <c r="H1394" s="506"/>
      <c r="I1394" s="506"/>
      <c r="J1394" s="506"/>
      <c r="K1394" s="506"/>
      <c r="L1394" s="506"/>
      <c r="M1394" s="506"/>
      <c r="N1394" s="506"/>
      <c r="O1394" s="506"/>
      <c r="P1394" s="506"/>
      <c r="Q1394" s="506"/>
      <c r="R1394" s="506"/>
      <c r="S1394" s="506"/>
      <c r="T1394" s="506"/>
      <c r="U1394" s="506"/>
      <c r="V1394" s="506"/>
      <c r="W1394" s="506"/>
      <c r="X1394" s="506"/>
      <c r="Y1394" s="506"/>
    </row>
    <row r="1395" spans="1:25" ht="13.5" customHeight="1" x14ac:dyDescent="0.3">
      <c r="A1395" s="499" t="s">
        <v>58</v>
      </c>
      <c r="B1395" s="541" t="s">
        <v>59</v>
      </c>
      <c r="C1395" s="531">
        <f>SUM(C1396)</f>
        <v>320000</v>
      </c>
      <c r="D1395" s="543"/>
      <c r="E1395" s="543"/>
      <c r="F1395" s="558"/>
      <c r="G1395" s="510"/>
      <c r="H1395" s="506"/>
      <c r="I1395" s="506"/>
      <c r="J1395" s="506"/>
      <c r="K1395" s="506"/>
      <c r="L1395" s="506"/>
      <c r="M1395" s="506"/>
      <c r="N1395" s="506"/>
      <c r="O1395" s="506"/>
      <c r="P1395" s="506"/>
      <c r="Q1395" s="506"/>
      <c r="R1395" s="506"/>
      <c r="S1395" s="506"/>
      <c r="T1395" s="506"/>
      <c r="U1395" s="506"/>
      <c r="V1395" s="506"/>
      <c r="W1395" s="506"/>
      <c r="X1395" s="506"/>
      <c r="Y1395" s="506"/>
    </row>
    <row r="1396" spans="1:25" ht="13.5" customHeight="1" x14ac:dyDescent="0.25">
      <c r="A1396" s="506" t="s">
        <v>60</v>
      </c>
      <c r="B1396" s="542" t="s">
        <v>61</v>
      </c>
      <c r="C1396" s="548">
        <v>320000</v>
      </c>
      <c r="D1396" s="542"/>
      <c r="E1396" s="542"/>
      <c r="F1396" s="558"/>
      <c r="G1396" s="510"/>
      <c r="H1396" s="506"/>
      <c r="I1396" s="506"/>
      <c r="J1396" s="506"/>
      <c r="K1396" s="506"/>
      <c r="L1396" s="506"/>
      <c r="M1396" s="506"/>
      <c r="N1396" s="506"/>
      <c r="O1396" s="506"/>
      <c r="P1396" s="506"/>
      <c r="Q1396" s="506"/>
      <c r="R1396" s="506"/>
      <c r="S1396" s="506"/>
      <c r="T1396" s="506"/>
      <c r="U1396" s="506"/>
      <c r="V1396" s="506"/>
      <c r="W1396" s="506"/>
      <c r="X1396" s="506"/>
      <c r="Y1396" s="506"/>
    </row>
    <row r="1397" spans="1:25" ht="13.5" customHeight="1" x14ac:dyDescent="0.25">
      <c r="A1397" s="499" t="s">
        <v>62</v>
      </c>
      <c r="B1397" s="531" t="s">
        <v>63</v>
      </c>
      <c r="C1397" s="642">
        <f>SUM(C1398:C1399)</f>
        <v>706000</v>
      </c>
      <c r="D1397" s="542"/>
      <c r="E1397" s="542"/>
      <c r="F1397" s="558"/>
      <c r="G1397" s="510"/>
      <c r="H1397" s="506"/>
      <c r="I1397" s="506"/>
      <c r="J1397" s="506"/>
      <c r="K1397" s="506"/>
      <c r="L1397" s="506"/>
      <c r="M1397" s="506"/>
      <c r="N1397" s="506"/>
      <c r="O1397" s="506"/>
      <c r="P1397" s="506"/>
      <c r="Q1397" s="506"/>
      <c r="R1397" s="506"/>
      <c r="S1397" s="506"/>
      <c r="T1397" s="506"/>
      <c r="U1397" s="506"/>
      <c r="V1397" s="506"/>
      <c r="W1397" s="506"/>
      <c r="X1397" s="506"/>
      <c r="Y1397" s="506"/>
    </row>
    <row r="1398" spans="1:25" ht="13.5" customHeight="1" x14ac:dyDescent="0.25">
      <c r="A1398" s="506" t="s">
        <v>64</v>
      </c>
      <c r="B1398" s="542" t="s">
        <v>65</v>
      </c>
      <c r="C1398" s="548">
        <v>550000</v>
      </c>
      <c r="D1398" s="542"/>
      <c r="E1398" s="542"/>
      <c r="F1398" s="558"/>
      <c r="G1398" s="510"/>
      <c r="H1398" s="506"/>
      <c r="I1398" s="506"/>
      <c r="J1398" s="506"/>
      <c r="K1398" s="506"/>
      <c r="L1398" s="506"/>
      <c r="M1398" s="506"/>
      <c r="N1398" s="506"/>
      <c r="O1398" s="506"/>
      <c r="P1398" s="506"/>
      <c r="Q1398" s="506"/>
      <c r="R1398" s="506"/>
      <c r="S1398" s="506"/>
      <c r="T1398" s="506"/>
      <c r="U1398" s="506"/>
      <c r="V1398" s="506"/>
      <c r="W1398" s="506"/>
      <c r="X1398" s="506"/>
      <c r="Y1398" s="506"/>
    </row>
    <row r="1399" spans="1:25" ht="13.5" customHeight="1" x14ac:dyDescent="0.25">
      <c r="A1399" s="506" t="s">
        <v>176</v>
      </c>
      <c r="B1399" s="542" t="s">
        <v>177</v>
      </c>
      <c r="C1399" s="548">
        <v>156000</v>
      </c>
      <c r="D1399" s="542"/>
      <c r="E1399" s="542"/>
      <c r="F1399" s="558"/>
      <c r="G1399" s="510"/>
      <c r="H1399" s="506"/>
      <c r="I1399" s="506"/>
      <c r="J1399" s="506"/>
      <c r="K1399" s="506"/>
      <c r="L1399" s="506"/>
      <c r="M1399" s="506"/>
      <c r="N1399" s="506"/>
      <c r="O1399" s="506"/>
      <c r="P1399" s="506"/>
      <c r="Q1399" s="506"/>
      <c r="R1399" s="506"/>
      <c r="S1399" s="506"/>
      <c r="T1399" s="506"/>
      <c r="U1399" s="506"/>
      <c r="V1399" s="506"/>
      <c r="W1399" s="506"/>
      <c r="X1399" s="506"/>
      <c r="Y1399" s="506"/>
    </row>
    <row r="1400" spans="1:25" ht="13.5" customHeight="1" x14ac:dyDescent="0.25">
      <c r="A1400" s="499" t="s">
        <v>66</v>
      </c>
      <c r="B1400" s="541" t="s">
        <v>154</v>
      </c>
      <c r="C1400" s="642">
        <f>SUM(C1401:C1407)</f>
        <v>298850</v>
      </c>
      <c r="D1400" s="542"/>
      <c r="E1400" s="542"/>
      <c r="F1400" s="558"/>
      <c r="G1400" s="510"/>
      <c r="H1400" s="506"/>
      <c r="I1400" s="506"/>
      <c r="J1400" s="506"/>
      <c r="K1400" s="506"/>
      <c r="L1400" s="506"/>
      <c r="M1400" s="506"/>
      <c r="N1400" s="506"/>
      <c r="O1400" s="506"/>
      <c r="P1400" s="506"/>
      <c r="Q1400" s="506"/>
      <c r="R1400" s="506"/>
      <c r="S1400" s="506"/>
      <c r="T1400" s="506"/>
      <c r="U1400" s="506"/>
      <c r="V1400" s="506"/>
      <c r="W1400" s="506"/>
      <c r="X1400" s="506"/>
      <c r="Y1400" s="506"/>
    </row>
    <row r="1401" spans="1:25" ht="13.5" customHeight="1" x14ac:dyDescent="0.25">
      <c r="A1401" s="506" t="s">
        <v>202</v>
      </c>
      <c r="B1401" s="542" t="s">
        <v>364</v>
      </c>
      <c r="C1401" s="548">
        <v>20000</v>
      </c>
      <c r="D1401" s="548"/>
      <c r="E1401" s="542"/>
      <c r="F1401" s="558"/>
      <c r="G1401" s="510"/>
      <c r="H1401" s="506"/>
      <c r="I1401" s="506"/>
      <c r="J1401" s="506"/>
      <c r="K1401" s="506"/>
      <c r="L1401" s="506"/>
      <c r="M1401" s="506"/>
      <c r="N1401" s="506"/>
      <c r="O1401" s="506"/>
      <c r="P1401" s="506"/>
      <c r="Q1401" s="506"/>
      <c r="R1401" s="506"/>
      <c r="S1401" s="506"/>
      <c r="T1401" s="506"/>
      <c r="U1401" s="506"/>
      <c r="V1401" s="506"/>
      <c r="W1401" s="506"/>
      <c r="X1401" s="506"/>
      <c r="Y1401" s="506"/>
    </row>
    <row r="1402" spans="1:25" ht="13.5" customHeight="1" x14ac:dyDescent="0.25">
      <c r="A1402" s="506" t="s">
        <v>204</v>
      </c>
      <c r="B1402" s="542" t="s">
        <v>205</v>
      </c>
      <c r="C1402" s="548">
        <v>32500</v>
      </c>
      <c r="D1402" s="548"/>
      <c r="E1402" s="542"/>
      <c r="F1402" s="558"/>
      <c r="G1402" s="510"/>
      <c r="H1402" s="506"/>
      <c r="I1402" s="506"/>
      <c r="J1402" s="506"/>
      <c r="K1402" s="506"/>
      <c r="L1402" s="506"/>
      <c r="M1402" s="506"/>
      <c r="N1402" s="506"/>
      <c r="O1402" s="506"/>
      <c r="P1402" s="506"/>
      <c r="Q1402" s="506"/>
      <c r="R1402" s="506"/>
      <c r="S1402" s="506"/>
      <c r="T1402" s="506"/>
      <c r="U1402" s="506"/>
      <c r="V1402" s="506"/>
      <c r="W1402" s="506"/>
      <c r="X1402" s="506"/>
      <c r="Y1402" s="506"/>
    </row>
    <row r="1403" spans="1:25" ht="13.5" customHeight="1" x14ac:dyDescent="0.25">
      <c r="A1403" s="506" t="s">
        <v>178</v>
      </c>
      <c r="B1403" s="542" t="s">
        <v>365</v>
      </c>
      <c r="C1403" s="548">
        <v>47450</v>
      </c>
      <c r="D1403" s="548"/>
      <c r="E1403" s="542"/>
      <c r="F1403" s="558"/>
      <c r="G1403" s="510"/>
      <c r="H1403" s="506"/>
      <c r="I1403" s="506"/>
      <c r="J1403" s="506"/>
      <c r="K1403" s="506"/>
      <c r="L1403" s="506"/>
      <c r="M1403" s="506"/>
      <c r="N1403" s="506"/>
      <c r="O1403" s="506"/>
      <c r="P1403" s="506"/>
      <c r="Q1403" s="506"/>
      <c r="R1403" s="506"/>
      <c r="S1403" s="506"/>
      <c r="T1403" s="506"/>
      <c r="U1403" s="506"/>
      <c r="V1403" s="506"/>
      <c r="W1403" s="506"/>
      <c r="X1403" s="506"/>
      <c r="Y1403" s="506"/>
    </row>
    <row r="1404" spans="1:25" ht="13.5" customHeight="1" x14ac:dyDescent="0.25">
      <c r="A1404" s="506" t="s">
        <v>70</v>
      </c>
      <c r="B1404" s="542" t="s">
        <v>71</v>
      </c>
      <c r="C1404" s="548">
        <v>49400</v>
      </c>
      <c r="D1404" s="548"/>
      <c r="E1404" s="542"/>
      <c r="F1404" s="558"/>
      <c r="G1404" s="510"/>
      <c r="H1404" s="506"/>
      <c r="I1404" s="506"/>
      <c r="J1404" s="506"/>
      <c r="K1404" s="506"/>
      <c r="L1404" s="506"/>
      <c r="M1404" s="506"/>
      <c r="N1404" s="506"/>
      <c r="O1404" s="506"/>
      <c r="P1404" s="506"/>
      <c r="Q1404" s="506"/>
      <c r="R1404" s="506"/>
      <c r="S1404" s="506"/>
      <c r="T1404" s="506"/>
      <c r="U1404" s="506"/>
      <c r="V1404" s="506"/>
      <c r="W1404" s="506"/>
      <c r="X1404" s="506"/>
      <c r="Y1404" s="506"/>
    </row>
    <row r="1405" spans="1:25" ht="13.5" customHeight="1" x14ac:dyDescent="0.25">
      <c r="A1405" s="506" t="s">
        <v>72</v>
      </c>
      <c r="B1405" s="507" t="s">
        <v>73</v>
      </c>
      <c r="C1405" s="507">
        <v>45500</v>
      </c>
      <c r="D1405" s="548"/>
      <c r="E1405" s="531"/>
      <c r="F1405" s="558"/>
      <c r="G1405" s="510"/>
      <c r="H1405" s="506"/>
      <c r="I1405" s="506"/>
      <c r="J1405" s="506"/>
      <c r="K1405" s="506"/>
      <c r="L1405" s="506"/>
      <c r="M1405" s="506"/>
      <c r="N1405" s="506"/>
      <c r="O1405" s="506"/>
      <c r="P1405" s="506"/>
      <c r="Q1405" s="506"/>
      <c r="R1405" s="506"/>
      <c r="S1405" s="506"/>
      <c r="T1405" s="506"/>
      <c r="U1405" s="506"/>
      <c r="V1405" s="506"/>
      <c r="W1405" s="506"/>
      <c r="X1405" s="506"/>
      <c r="Y1405" s="506"/>
    </row>
    <row r="1406" spans="1:25" ht="13.5" customHeight="1" x14ac:dyDescent="0.25">
      <c r="A1406" s="506" t="s">
        <v>74</v>
      </c>
      <c r="B1406" s="507" t="s">
        <v>75</v>
      </c>
      <c r="C1406" s="507">
        <v>71500</v>
      </c>
      <c r="D1406" s="548"/>
      <c r="E1406" s="531"/>
      <c r="F1406" s="558"/>
      <c r="G1406" s="510"/>
      <c r="H1406" s="506"/>
      <c r="I1406" s="506"/>
      <c r="J1406" s="506"/>
      <c r="K1406" s="506"/>
      <c r="L1406" s="506"/>
      <c r="M1406" s="506"/>
      <c r="N1406" s="506"/>
      <c r="O1406" s="506"/>
      <c r="P1406" s="506"/>
      <c r="Q1406" s="506"/>
      <c r="R1406" s="506"/>
      <c r="S1406" s="506"/>
      <c r="T1406" s="506"/>
      <c r="U1406" s="506"/>
      <c r="V1406" s="506"/>
      <c r="W1406" s="506"/>
      <c r="X1406" s="506"/>
      <c r="Y1406" s="506"/>
    </row>
    <row r="1407" spans="1:25" ht="13.5" customHeight="1" x14ac:dyDescent="0.25">
      <c r="A1407" s="506" t="s">
        <v>76</v>
      </c>
      <c r="B1407" s="507" t="s">
        <v>77</v>
      </c>
      <c r="C1407" s="507">
        <v>32500</v>
      </c>
      <c r="D1407" s="548"/>
      <c r="E1407" s="531"/>
      <c r="F1407" s="558"/>
      <c r="G1407" s="510"/>
      <c r="H1407" s="506"/>
      <c r="I1407" s="506"/>
      <c r="J1407" s="506"/>
      <c r="K1407" s="506"/>
      <c r="L1407" s="506"/>
      <c r="M1407" s="506"/>
      <c r="N1407" s="506"/>
      <c r="O1407" s="506"/>
      <c r="P1407" s="506"/>
      <c r="Q1407" s="506"/>
      <c r="R1407" s="506"/>
      <c r="S1407" s="506"/>
      <c r="T1407" s="506"/>
      <c r="U1407" s="506"/>
      <c r="V1407" s="506"/>
      <c r="W1407" s="506"/>
      <c r="X1407" s="506"/>
      <c r="Y1407" s="506"/>
    </row>
    <row r="1408" spans="1:25" ht="13.5" customHeight="1" x14ac:dyDescent="0.25">
      <c r="A1408" s="499" t="s">
        <v>78</v>
      </c>
      <c r="B1408" s="541" t="s">
        <v>79</v>
      </c>
      <c r="C1408" s="642">
        <f>SUM(C1409:C1410)</f>
        <v>140000</v>
      </c>
      <c r="D1408" s="542"/>
      <c r="E1408" s="542"/>
      <c r="F1408" s="558"/>
      <c r="G1408" s="510"/>
      <c r="H1408" s="506"/>
      <c r="I1408" s="506"/>
      <c r="J1408" s="506"/>
      <c r="K1408" s="506"/>
      <c r="L1408" s="506"/>
      <c r="M1408" s="506"/>
      <c r="N1408" s="506"/>
      <c r="O1408" s="506"/>
      <c r="P1408" s="506"/>
      <c r="Q1408" s="506"/>
      <c r="R1408" s="506"/>
      <c r="S1408" s="506"/>
      <c r="T1408" s="506"/>
      <c r="U1408" s="506"/>
      <c r="V1408" s="506"/>
      <c r="W1408" s="506"/>
      <c r="X1408" s="506"/>
      <c r="Y1408" s="506"/>
    </row>
    <row r="1409" spans="1:25" ht="13.5" customHeight="1" x14ac:dyDescent="0.25">
      <c r="A1409" s="506" t="s">
        <v>80</v>
      </c>
      <c r="B1409" s="542" t="s">
        <v>81</v>
      </c>
      <c r="C1409" s="548">
        <v>60000</v>
      </c>
      <c r="D1409" s="542"/>
      <c r="E1409" s="542"/>
      <c r="F1409" s="558"/>
      <c r="G1409" s="510"/>
      <c r="H1409" s="506"/>
      <c r="I1409" s="506"/>
      <c r="J1409" s="506"/>
      <c r="K1409" s="506"/>
      <c r="L1409" s="506"/>
      <c r="M1409" s="506"/>
      <c r="N1409" s="506"/>
      <c r="O1409" s="506"/>
      <c r="P1409" s="506"/>
      <c r="Q1409" s="506"/>
      <c r="R1409" s="506"/>
      <c r="S1409" s="506"/>
      <c r="T1409" s="506"/>
      <c r="U1409" s="506"/>
      <c r="V1409" s="506"/>
      <c r="W1409" s="506"/>
      <c r="X1409" s="506"/>
      <c r="Y1409" s="506"/>
    </row>
    <row r="1410" spans="1:25" ht="13.5" customHeight="1" x14ac:dyDescent="0.3">
      <c r="A1410" s="506" t="s">
        <v>82</v>
      </c>
      <c r="B1410" s="542" t="s">
        <v>83</v>
      </c>
      <c r="C1410" s="548">
        <v>80000</v>
      </c>
      <c r="D1410" s="542"/>
      <c r="E1410" s="544"/>
      <c r="F1410" s="558"/>
      <c r="G1410" s="510"/>
      <c r="H1410" s="506"/>
      <c r="I1410" s="506"/>
      <c r="J1410" s="506"/>
      <c r="K1410" s="506"/>
      <c r="L1410" s="506"/>
      <c r="M1410" s="506"/>
      <c r="N1410" s="506"/>
      <c r="O1410" s="506"/>
      <c r="P1410" s="506"/>
      <c r="Q1410" s="506"/>
      <c r="R1410" s="506"/>
      <c r="S1410" s="506"/>
      <c r="T1410" s="506"/>
      <c r="U1410" s="506"/>
      <c r="V1410" s="506"/>
      <c r="W1410" s="506"/>
      <c r="X1410" s="506"/>
      <c r="Y1410" s="506"/>
    </row>
    <row r="1411" spans="1:25" ht="13.5" customHeight="1" x14ac:dyDescent="0.3">
      <c r="A1411" s="499" t="s">
        <v>84</v>
      </c>
      <c r="B1411" s="531" t="s">
        <v>273</v>
      </c>
      <c r="C1411" s="642">
        <f>SUM(C1412:C1415)</f>
        <v>850000</v>
      </c>
      <c r="D1411" s="544"/>
      <c r="E1411" s="544"/>
      <c r="F1411" s="558"/>
      <c r="G1411" s="510"/>
      <c r="H1411" s="506"/>
      <c r="I1411" s="506"/>
      <c r="J1411" s="506"/>
      <c r="K1411" s="506"/>
      <c r="L1411" s="506"/>
      <c r="M1411" s="506"/>
      <c r="N1411" s="506"/>
      <c r="O1411" s="506"/>
      <c r="P1411" s="506"/>
      <c r="Q1411" s="506"/>
      <c r="R1411" s="506"/>
      <c r="S1411" s="506"/>
      <c r="T1411" s="506"/>
      <c r="U1411" s="506"/>
      <c r="V1411" s="506"/>
      <c r="W1411" s="506"/>
      <c r="X1411" s="506"/>
      <c r="Y1411" s="506"/>
    </row>
    <row r="1412" spans="1:25" ht="13.5" customHeight="1" x14ac:dyDescent="0.3">
      <c r="A1412" s="506" t="s">
        <v>86</v>
      </c>
      <c r="B1412" s="542" t="s">
        <v>87</v>
      </c>
      <c r="C1412" s="548">
        <v>250000</v>
      </c>
      <c r="D1412" s="548"/>
      <c r="E1412" s="544"/>
      <c r="F1412" s="558"/>
      <c r="G1412" s="510"/>
      <c r="H1412" s="506"/>
      <c r="I1412" s="506"/>
      <c r="J1412" s="506"/>
      <c r="K1412" s="506"/>
      <c r="L1412" s="506"/>
      <c r="M1412" s="506"/>
      <c r="N1412" s="506"/>
      <c r="O1412" s="506"/>
      <c r="P1412" s="506"/>
      <c r="Q1412" s="506"/>
      <c r="R1412" s="506"/>
      <c r="S1412" s="506"/>
      <c r="T1412" s="506"/>
      <c r="U1412" s="506"/>
      <c r="V1412" s="506"/>
      <c r="W1412" s="506"/>
      <c r="X1412" s="506"/>
      <c r="Y1412" s="506"/>
    </row>
    <row r="1413" spans="1:25" ht="13.5" customHeight="1" x14ac:dyDescent="0.3">
      <c r="A1413" s="506" t="s">
        <v>88</v>
      </c>
      <c r="B1413" s="542" t="s">
        <v>89</v>
      </c>
      <c r="C1413" s="548">
        <v>60000</v>
      </c>
      <c r="D1413" s="544"/>
      <c r="E1413" s="544"/>
      <c r="F1413" s="558"/>
      <c r="G1413" s="510"/>
      <c r="H1413" s="506"/>
      <c r="I1413" s="506"/>
      <c r="J1413" s="506"/>
      <c r="K1413" s="506"/>
      <c r="L1413" s="506"/>
      <c r="M1413" s="506"/>
      <c r="N1413" s="506"/>
      <c r="O1413" s="506"/>
      <c r="P1413" s="506"/>
      <c r="Q1413" s="506"/>
      <c r="R1413" s="506"/>
      <c r="S1413" s="506"/>
      <c r="T1413" s="506"/>
      <c r="U1413" s="506"/>
      <c r="V1413" s="506"/>
      <c r="W1413" s="506"/>
      <c r="X1413" s="506"/>
      <c r="Y1413" s="506"/>
    </row>
    <row r="1414" spans="1:25" ht="13.5" customHeight="1" x14ac:dyDescent="0.3">
      <c r="A1414" s="506" t="s">
        <v>274</v>
      </c>
      <c r="B1414" s="542" t="s">
        <v>85</v>
      </c>
      <c r="C1414" s="548">
        <v>60000</v>
      </c>
      <c r="D1414" s="548"/>
      <c r="E1414" s="544"/>
      <c r="F1414" s="558"/>
      <c r="G1414" s="510"/>
      <c r="H1414" s="506"/>
      <c r="I1414" s="506"/>
      <c r="J1414" s="506"/>
      <c r="K1414" s="506"/>
      <c r="L1414" s="506"/>
      <c r="M1414" s="506"/>
      <c r="N1414" s="506"/>
      <c r="O1414" s="506"/>
      <c r="P1414" s="506"/>
      <c r="Q1414" s="506"/>
      <c r="R1414" s="506"/>
      <c r="S1414" s="506"/>
      <c r="T1414" s="506"/>
      <c r="U1414" s="506"/>
      <c r="V1414" s="506"/>
      <c r="W1414" s="506"/>
      <c r="X1414" s="506"/>
      <c r="Y1414" s="506"/>
    </row>
    <row r="1415" spans="1:25" ht="13.5" customHeight="1" x14ac:dyDescent="0.25">
      <c r="A1415" s="506" t="s">
        <v>91</v>
      </c>
      <c r="B1415" s="542" t="s">
        <v>92</v>
      </c>
      <c r="C1415" s="507">
        <v>480000</v>
      </c>
      <c r="D1415" s="542"/>
      <c r="E1415" s="542"/>
      <c r="F1415" s="558"/>
      <c r="G1415" s="510"/>
      <c r="H1415" s="506"/>
      <c r="I1415" s="506"/>
      <c r="J1415" s="506"/>
      <c r="K1415" s="506"/>
      <c r="L1415" s="506"/>
      <c r="M1415" s="506"/>
      <c r="N1415" s="506"/>
      <c r="O1415" s="506"/>
      <c r="P1415" s="506"/>
      <c r="Q1415" s="506"/>
      <c r="R1415" s="506"/>
      <c r="S1415" s="506"/>
      <c r="T1415" s="506"/>
      <c r="U1415" s="506"/>
      <c r="V1415" s="506"/>
      <c r="W1415" s="506"/>
      <c r="X1415" s="506"/>
      <c r="Y1415" s="506"/>
    </row>
    <row r="1416" spans="1:25" ht="13.5" customHeight="1" thickBot="1" x14ac:dyDescent="0.35">
      <c r="A1416" s="506"/>
      <c r="B1416" s="542"/>
      <c r="C1416" s="548"/>
      <c r="D1416" s="548"/>
      <c r="E1416" s="544"/>
      <c r="F1416" s="558"/>
      <c r="G1416" s="510"/>
      <c r="H1416" s="506"/>
      <c r="I1416" s="506"/>
      <c r="J1416" s="506"/>
      <c r="K1416" s="506"/>
      <c r="L1416" s="506"/>
      <c r="M1416" s="506"/>
      <c r="N1416" s="506"/>
      <c r="O1416" s="506"/>
      <c r="P1416" s="506"/>
      <c r="Q1416" s="506"/>
      <c r="R1416" s="506"/>
      <c r="S1416" s="506"/>
      <c r="T1416" s="506"/>
      <c r="U1416" s="506"/>
      <c r="V1416" s="506"/>
      <c r="W1416" s="506"/>
      <c r="X1416" s="506"/>
      <c r="Y1416" s="506"/>
    </row>
    <row r="1417" spans="1:25" ht="13.5" customHeight="1" thickBot="1" x14ac:dyDescent="0.35">
      <c r="A1417" s="1417" t="s">
        <v>93</v>
      </c>
      <c r="B1417" s="1416"/>
      <c r="C1417" s="644">
        <f>C1418+C1421+C1425+C1428+C1430</f>
        <v>12558860</v>
      </c>
      <c r="D1417" s="544"/>
      <c r="E1417" s="544"/>
      <c r="F1417" s="558"/>
      <c r="G1417" s="510"/>
      <c r="H1417" s="506"/>
      <c r="I1417" s="506"/>
      <c r="J1417" s="506"/>
      <c r="K1417" s="506"/>
      <c r="L1417" s="506"/>
      <c r="M1417" s="506"/>
      <c r="N1417" s="506"/>
      <c r="O1417" s="506"/>
      <c r="P1417" s="506"/>
      <c r="Q1417" s="506"/>
      <c r="R1417" s="506"/>
      <c r="S1417" s="506"/>
      <c r="T1417" s="506"/>
      <c r="U1417" s="506"/>
      <c r="V1417" s="506"/>
      <c r="W1417" s="506"/>
      <c r="X1417" s="506"/>
      <c r="Y1417" s="506"/>
    </row>
    <row r="1418" spans="1:25" ht="13.5" customHeight="1" x14ac:dyDescent="0.3">
      <c r="A1418" s="541" t="s">
        <v>94</v>
      </c>
      <c r="B1418" s="530" t="s">
        <v>95</v>
      </c>
      <c r="C1418" s="603">
        <f>SUM(C1419:C1420)</f>
        <v>4100000</v>
      </c>
      <c r="D1418" s="587"/>
      <c r="E1418" s="587"/>
      <c r="F1418" s="558"/>
      <c r="G1418" s="510"/>
      <c r="H1418" s="506"/>
      <c r="I1418" s="506"/>
      <c r="J1418" s="506"/>
      <c r="K1418" s="506"/>
      <c r="L1418" s="506"/>
      <c r="M1418" s="506"/>
      <c r="N1418" s="506"/>
      <c r="O1418" s="506"/>
      <c r="P1418" s="506"/>
      <c r="Q1418" s="506"/>
      <c r="R1418" s="506"/>
      <c r="S1418" s="506"/>
      <c r="T1418" s="506"/>
      <c r="U1418" s="506"/>
      <c r="V1418" s="506"/>
      <c r="W1418" s="506"/>
      <c r="X1418" s="506"/>
      <c r="Y1418" s="506"/>
    </row>
    <row r="1419" spans="1:25" ht="13.5" customHeight="1" x14ac:dyDescent="0.3">
      <c r="A1419" s="542" t="s">
        <v>275</v>
      </c>
      <c r="B1419" s="533" t="s">
        <v>276</v>
      </c>
      <c r="C1419" s="548">
        <v>1955000</v>
      </c>
      <c r="D1419" s="548"/>
      <c r="E1419" s="544"/>
      <c r="F1419" s="558"/>
      <c r="G1419" s="510"/>
      <c r="H1419" s="506"/>
      <c r="I1419" s="506"/>
      <c r="J1419" s="506"/>
      <c r="K1419" s="506"/>
      <c r="L1419" s="506"/>
      <c r="M1419" s="506"/>
      <c r="N1419" s="506"/>
      <c r="O1419" s="506"/>
      <c r="P1419" s="506"/>
      <c r="Q1419" s="506"/>
      <c r="R1419" s="506"/>
      <c r="S1419" s="506"/>
      <c r="T1419" s="506"/>
      <c r="U1419" s="506"/>
      <c r="V1419" s="506"/>
      <c r="W1419" s="506"/>
      <c r="X1419" s="506"/>
      <c r="Y1419" s="506"/>
    </row>
    <row r="1420" spans="1:25" ht="13.5" customHeight="1" x14ac:dyDescent="0.3">
      <c r="A1420" s="542" t="s">
        <v>98</v>
      </c>
      <c r="B1420" s="542" t="s">
        <v>367</v>
      </c>
      <c r="C1420" s="548">
        <v>2145000</v>
      </c>
      <c r="D1420" s="548"/>
      <c r="E1420" s="544"/>
      <c r="F1420" s="558"/>
      <c r="G1420" s="510"/>
      <c r="H1420" s="506"/>
      <c r="I1420" s="506"/>
      <c r="J1420" s="506"/>
      <c r="K1420" s="506"/>
      <c r="L1420" s="506"/>
      <c r="M1420" s="506"/>
      <c r="N1420" s="506"/>
      <c r="O1420" s="506"/>
      <c r="P1420" s="506"/>
      <c r="Q1420" s="506"/>
      <c r="R1420" s="506"/>
      <c r="S1420" s="506"/>
      <c r="T1420" s="506"/>
      <c r="U1420" s="506"/>
      <c r="V1420" s="506"/>
      <c r="W1420" s="506"/>
      <c r="X1420" s="506"/>
      <c r="Y1420" s="506"/>
    </row>
    <row r="1421" spans="1:25" ht="13.5" customHeight="1" x14ac:dyDescent="0.25">
      <c r="A1421" s="541" t="s">
        <v>158</v>
      </c>
      <c r="B1421" s="541" t="s">
        <v>101</v>
      </c>
      <c r="C1421" s="531">
        <f>SUM(C1422:C1424)</f>
        <v>330000</v>
      </c>
      <c r="D1421" s="590"/>
      <c r="E1421" s="531"/>
      <c r="F1421" s="558"/>
      <c r="G1421" s="510"/>
      <c r="H1421" s="506"/>
      <c r="I1421" s="506"/>
      <c r="J1421" s="506"/>
      <c r="K1421" s="506"/>
      <c r="L1421" s="506"/>
      <c r="M1421" s="506"/>
      <c r="N1421" s="506"/>
      <c r="O1421" s="506"/>
      <c r="P1421" s="506"/>
      <c r="Q1421" s="506"/>
      <c r="R1421" s="506"/>
      <c r="S1421" s="506"/>
      <c r="T1421" s="506"/>
      <c r="U1421" s="506"/>
      <c r="V1421" s="506"/>
      <c r="W1421" s="506"/>
      <c r="X1421" s="506"/>
      <c r="Y1421" s="506"/>
    </row>
    <row r="1422" spans="1:25" ht="13.5" customHeight="1" x14ac:dyDescent="0.25">
      <c r="A1422" s="542" t="s">
        <v>206</v>
      </c>
      <c r="B1422" s="542" t="s">
        <v>207</v>
      </c>
      <c r="C1422" s="507">
        <v>40000</v>
      </c>
      <c r="D1422" s="590"/>
      <c r="E1422" s="531"/>
      <c r="F1422" s="558"/>
      <c r="G1422" s="510"/>
      <c r="H1422" s="506"/>
      <c r="I1422" s="506"/>
      <c r="J1422" s="506"/>
      <c r="K1422" s="506"/>
      <c r="L1422" s="506"/>
      <c r="M1422" s="506"/>
      <c r="N1422" s="506"/>
      <c r="O1422" s="506"/>
      <c r="P1422" s="506"/>
      <c r="Q1422" s="506"/>
      <c r="R1422" s="506"/>
      <c r="S1422" s="506"/>
      <c r="T1422" s="506"/>
      <c r="U1422" s="506"/>
      <c r="V1422" s="506"/>
      <c r="W1422" s="506"/>
      <c r="X1422" s="506"/>
      <c r="Y1422" s="506"/>
    </row>
    <row r="1423" spans="1:25" ht="13.5" customHeight="1" x14ac:dyDescent="0.25">
      <c r="A1423" s="542" t="s">
        <v>102</v>
      </c>
      <c r="B1423" s="542" t="s">
        <v>103</v>
      </c>
      <c r="C1423" s="507">
        <v>210000</v>
      </c>
      <c r="D1423" s="542"/>
      <c r="E1423" s="542"/>
      <c r="F1423" s="558"/>
      <c r="G1423" s="510"/>
      <c r="H1423" s="506"/>
      <c r="I1423" s="506"/>
      <c r="J1423" s="506"/>
      <c r="K1423" s="506"/>
      <c r="L1423" s="506"/>
      <c r="M1423" s="506"/>
      <c r="N1423" s="506"/>
      <c r="O1423" s="506"/>
      <c r="P1423" s="506"/>
      <c r="Q1423" s="506"/>
      <c r="R1423" s="506"/>
      <c r="S1423" s="506"/>
      <c r="T1423" s="506"/>
      <c r="U1423" s="506"/>
      <c r="V1423" s="506"/>
      <c r="W1423" s="506"/>
      <c r="X1423" s="506"/>
      <c r="Y1423" s="506"/>
    </row>
    <row r="1424" spans="1:25" ht="13.5" customHeight="1" x14ac:dyDescent="0.25">
      <c r="A1424" s="542" t="s">
        <v>104</v>
      </c>
      <c r="B1424" s="542" t="s">
        <v>105</v>
      </c>
      <c r="C1424" s="507">
        <v>80000</v>
      </c>
      <c r="D1424" s="508"/>
      <c r="E1424" s="531"/>
      <c r="F1424" s="558"/>
      <c r="G1424" s="510"/>
      <c r="H1424" s="506"/>
      <c r="I1424" s="506"/>
      <c r="J1424" s="506"/>
      <c r="K1424" s="506"/>
      <c r="L1424" s="506"/>
      <c r="M1424" s="506"/>
      <c r="N1424" s="506"/>
      <c r="O1424" s="506"/>
      <c r="P1424" s="506"/>
      <c r="Q1424" s="506"/>
      <c r="R1424" s="506"/>
      <c r="S1424" s="506"/>
      <c r="T1424" s="506"/>
      <c r="U1424" s="506"/>
      <c r="V1424" s="506"/>
      <c r="W1424" s="506"/>
      <c r="X1424" s="506"/>
      <c r="Y1424" s="506"/>
    </row>
    <row r="1425" spans="1:25" ht="13.5" customHeight="1" x14ac:dyDescent="0.3">
      <c r="A1425" s="499" t="s">
        <v>106</v>
      </c>
      <c r="B1425" s="541" t="s">
        <v>107</v>
      </c>
      <c r="C1425" s="642">
        <f>SUM(C1426:C1427)</f>
        <v>1467000</v>
      </c>
      <c r="D1425" s="548"/>
      <c r="E1425" s="544"/>
      <c r="F1425" s="558"/>
      <c r="G1425" s="510"/>
      <c r="H1425" s="506"/>
      <c r="I1425" s="506"/>
      <c r="J1425" s="506"/>
      <c r="K1425" s="506"/>
      <c r="L1425" s="506"/>
      <c r="M1425" s="506"/>
      <c r="N1425" s="506"/>
      <c r="O1425" s="506"/>
      <c r="P1425" s="506"/>
      <c r="Q1425" s="506"/>
      <c r="R1425" s="506"/>
      <c r="S1425" s="506"/>
      <c r="T1425" s="506"/>
      <c r="U1425" s="506"/>
      <c r="V1425" s="506"/>
      <c r="W1425" s="506"/>
      <c r="X1425" s="506"/>
      <c r="Y1425" s="506"/>
    </row>
    <row r="1426" spans="1:25" ht="13.5" customHeight="1" x14ac:dyDescent="0.3">
      <c r="A1426" s="542" t="s">
        <v>108</v>
      </c>
      <c r="B1426" s="542" t="s">
        <v>109</v>
      </c>
      <c r="C1426" s="548">
        <v>40000</v>
      </c>
      <c r="D1426" s="543"/>
      <c r="E1426" s="544"/>
      <c r="F1426" s="558"/>
      <c r="G1426" s="510"/>
      <c r="H1426" s="506"/>
      <c r="I1426" s="506"/>
      <c r="J1426" s="506"/>
      <c r="K1426" s="506"/>
      <c r="L1426" s="506"/>
      <c r="M1426" s="506"/>
      <c r="N1426" s="506"/>
      <c r="O1426" s="506"/>
      <c r="P1426" s="506"/>
      <c r="Q1426" s="506"/>
      <c r="R1426" s="506"/>
      <c r="S1426" s="506"/>
      <c r="T1426" s="506"/>
      <c r="U1426" s="506"/>
      <c r="V1426" s="506"/>
      <c r="W1426" s="506"/>
      <c r="X1426" s="506"/>
      <c r="Y1426" s="506"/>
    </row>
    <row r="1427" spans="1:25" ht="13.5" customHeight="1" x14ac:dyDescent="0.3">
      <c r="A1427" s="542" t="s">
        <v>110</v>
      </c>
      <c r="B1427" s="542" t="s">
        <v>111</v>
      </c>
      <c r="C1427" s="548">
        <v>1427000</v>
      </c>
      <c r="D1427" s="543"/>
      <c r="E1427" s="544"/>
      <c r="F1427" s="558"/>
      <c r="G1427" s="510"/>
      <c r="H1427" s="506"/>
      <c r="I1427" s="506"/>
      <c r="J1427" s="506"/>
      <c r="K1427" s="506"/>
      <c r="L1427" s="506"/>
      <c r="M1427" s="506"/>
      <c r="N1427" s="506"/>
      <c r="O1427" s="506"/>
      <c r="P1427" s="506"/>
      <c r="Q1427" s="506"/>
      <c r="R1427" s="506"/>
      <c r="S1427" s="506"/>
      <c r="T1427" s="506"/>
      <c r="U1427" s="506"/>
      <c r="V1427" s="506"/>
      <c r="W1427" s="506"/>
      <c r="X1427" s="506"/>
      <c r="Y1427" s="506"/>
    </row>
    <row r="1428" spans="1:25" ht="13.5" customHeight="1" x14ac:dyDescent="0.3">
      <c r="A1428" s="499" t="s">
        <v>279</v>
      </c>
      <c r="B1428" s="531" t="s">
        <v>117</v>
      </c>
      <c r="C1428" s="642">
        <f>SUM(C1429)</f>
        <v>136500</v>
      </c>
      <c r="D1428" s="543"/>
      <c r="E1428" s="544"/>
      <c r="F1428" s="558"/>
      <c r="G1428" s="510"/>
      <c r="H1428" s="506"/>
      <c r="I1428" s="506"/>
      <c r="J1428" s="506"/>
      <c r="K1428" s="506"/>
      <c r="L1428" s="506"/>
      <c r="M1428" s="506"/>
      <c r="N1428" s="506"/>
      <c r="O1428" s="506"/>
      <c r="P1428" s="506"/>
      <c r="Q1428" s="506"/>
      <c r="R1428" s="506"/>
      <c r="S1428" s="506"/>
      <c r="T1428" s="506"/>
      <c r="U1428" s="506"/>
      <c r="V1428" s="506"/>
      <c r="W1428" s="506"/>
      <c r="X1428" s="506"/>
      <c r="Y1428" s="506"/>
    </row>
    <row r="1429" spans="1:25" ht="13.5" customHeight="1" x14ac:dyDescent="0.3">
      <c r="A1429" s="506" t="s">
        <v>118</v>
      </c>
      <c r="B1429" s="542" t="s">
        <v>117</v>
      </c>
      <c r="C1429" s="548">
        <v>136500</v>
      </c>
      <c r="D1429" s="543"/>
      <c r="E1429" s="544"/>
      <c r="F1429" s="558"/>
      <c r="G1429" s="510"/>
      <c r="H1429" s="506"/>
      <c r="I1429" s="506"/>
      <c r="J1429" s="506"/>
      <c r="K1429" s="506"/>
      <c r="L1429" s="506"/>
      <c r="M1429" s="506"/>
      <c r="N1429" s="506"/>
      <c r="O1429" s="506"/>
      <c r="P1429" s="506"/>
      <c r="Q1429" s="506"/>
      <c r="R1429" s="506"/>
      <c r="S1429" s="506"/>
      <c r="T1429" s="506"/>
      <c r="U1429" s="506"/>
      <c r="V1429" s="506"/>
      <c r="W1429" s="506"/>
      <c r="X1429" s="506"/>
      <c r="Y1429" s="506"/>
    </row>
    <row r="1430" spans="1:25" ht="13.5" customHeight="1" x14ac:dyDescent="0.3">
      <c r="A1430" s="499" t="s">
        <v>119</v>
      </c>
      <c r="B1430" s="541" t="s">
        <v>122</v>
      </c>
      <c r="C1430" s="642">
        <f>SUM(C1431:C1435)</f>
        <v>6525360</v>
      </c>
      <c r="D1430" s="543"/>
      <c r="E1430" s="544"/>
      <c r="F1430" s="558"/>
      <c r="G1430" s="510"/>
      <c r="H1430" s="506"/>
      <c r="I1430" s="506"/>
      <c r="J1430" s="506"/>
      <c r="K1430" s="506"/>
      <c r="L1430" s="506"/>
      <c r="M1430" s="506"/>
      <c r="N1430" s="506"/>
      <c r="O1430" s="506"/>
      <c r="P1430" s="506"/>
      <c r="Q1430" s="506"/>
      <c r="R1430" s="506"/>
      <c r="S1430" s="506"/>
      <c r="T1430" s="506"/>
      <c r="U1430" s="506"/>
      <c r="V1430" s="506"/>
      <c r="W1430" s="506"/>
      <c r="X1430" s="506"/>
      <c r="Y1430" s="506"/>
    </row>
    <row r="1431" spans="1:25" ht="13.5" customHeight="1" x14ac:dyDescent="0.3">
      <c r="A1431" s="506" t="s">
        <v>121</v>
      </c>
      <c r="B1431" s="542" t="s">
        <v>122</v>
      </c>
      <c r="C1431" s="548">
        <v>3500000</v>
      </c>
      <c r="D1431" s="543"/>
      <c r="E1431" s="544"/>
      <c r="F1431" s="558"/>
      <c r="G1431" s="510"/>
      <c r="H1431" s="506"/>
      <c r="I1431" s="506"/>
      <c r="J1431" s="506"/>
      <c r="K1431" s="506"/>
      <c r="L1431" s="506"/>
      <c r="M1431" s="506"/>
      <c r="N1431" s="506"/>
      <c r="O1431" s="506"/>
      <c r="P1431" s="506"/>
      <c r="Q1431" s="506"/>
      <c r="R1431" s="506"/>
      <c r="S1431" s="506"/>
      <c r="T1431" s="506"/>
      <c r="U1431" s="506"/>
      <c r="V1431" s="506"/>
      <c r="W1431" s="506"/>
      <c r="X1431" s="506"/>
      <c r="Y1431" s="506"/>
    </row>
    <row r="1432" spans="1:25" s="1124" customFormat="1" ht="13.5" customHeight="1" x14ac:dyDescent="0.3">
      <c r="A1432" s="506" t="s">
        <v>501</v>
      </c>
      <c r="B1432" s="542" t="s">
        <v>502</v>
      </c>
      <c r="C1432" s="548">
        <v>900000</v>
      </c>
      <c r="D1432" s="543"/>
      <c r="E1432" s="544"/>
      <c r="F1432" s="558"/>
      <c r="G1432" s="510"/>
      <c r="H1432" s="506"/>
      <c r="I1432" s="506"/>
      <c r="J1432" s="506"/>
      <c r="K1432" s="506"/>
      <c r="L1432" s="506"/>
      <c r="M1432" s="506"/>
      <c r="N1432" s="506"/>
      <c r="O1432" s="506"/>
      <c r="P1432" s="506"/>
      <c r="Q1432" s="506"/>
      <c r="R1432" s="506"/>
      <c r="S1432" s="506"/>
      <c r="T1432" s="506"/>
      <c r="U1432" s="506"/>
      <c r="V1432" s="506"/>
      <c r="W1432" s="506"/>
      <c r="X1432" s="506"/>
      <c r="Y1432" s="506"/>
    </row>
    <row r="1433" spans="1:25" ht="13.5" customHeight="1" x14ac:dyDescent="0.3">
      <c r="A1433" s="506" t="s">
        <v>123</v>
      </c>
      <c r="B1433" s="542" t="s">
        <v>360</v>
      </c>
      <c r="C1433" s="548">
        <v>145080</v>
      </c>
      <c r="D1433" s="548"/>
      <c r="E1433" s="543"/>
      <c r="F1433" s="558"/>
      <c r="G1433" s="510"/>
      <c r="H1433" s="506"/>
      <c r="I1433" s="506"/>
      <c r="J1433" s="506"/>
      <c r="K1433" s="506"/>
      <c r="L1433" s="506"/>
      <c r="M1433" s="506"/>
      <c r="N1433" s="506"/>
      <c r="O1433" s="506"/>
      <c r="P1433" s="506"/>
      <c r="Q1433" s="506"/>
      <c r="R1433" s="506"/>
      <c r="S1433" s="506"/>
      <c r="T1433" s="506"/>
      <c r="U1433" s="506"/>
      <c r="V1433" s="506"/>
      <c r="W1433" s="506"/>
      <c r="X1433" s="506"/>
      <c r="Y1433" s="506"/>
    </row>
    <row r="1434" spans="1:25" ht="13.5" customHeight="1" x14ac:dyDescent="0.3">
      <c r="A1434" s="542" t="s">
        <v>125</v>
      </c>
      <c r="B1434" s="542" t="s">
        <v>166</v>
      </c>
      <c r="C1434" s="548">
        <v>717280</v>
      </c>
      <c r="D1434" s="543"/>
      <c r="E1434" s="544"/>
      <c r="F1434" s="558"/>
      <c r="G1434" s="510"/>
      <c r="H1434" s="506"/>
      <c r="I1434" s="506"/>
      <c r="J1434" s="506"/>
      <c r="K1434" s="506"/>
      <c r="L1434" s="506"/>
      <c r="M1434" s="506"/>
      <c r="N1434" s="506"/>
      <c r="O1434" s="506"/>
      <c r="P1434" s="506"/>
      <c r="Q1434" s="506"/>
      <c r="R1434" s="506"/>
      <c r="S1434" s="506"/>
      <c r="T1434" s="506"/>
      <c r="U1434" s="506"/>
      <c r="V1434" s="506"/>
      <c r="W1434" s="506"/>
      <c r="X1434" s="506"/>
      <c r="Y1434" s="506"/>
    </row>
    <row r="1435" spans="1:25" ht="13.5" customHeight="1" x14ac:dyDescent="0.25">
      <c r="A1435" s="506" t="s">
        <v>127</v>
      </c>
      <c r="B1435" s="507" t="s">
        <v>120</v>
      </c>
      <c r="C1435" s="507">
        <v>1263000</v>
      </c>
      <c r="D1435" s="537"/>
      <c r="E1435" s="542"/>
      <c r="F1435" s="558"/>
      <c r="G1435" s="510"/>
      <c r="H1435" s="506"/>
      <c r="I1435" s="506"/>
      <c r="J1435" s="506"/>
      <c r="K1435" s="506"/>
      <c r="L1435" s="506"/>
      <c r="M1435" s="506"/>
      <c r="N1435" s="506"/>
      <c r="O1435" s="506"/>
      <c r="P1435" s="506"/>
      <c r="Q1435" s="506"/>
      <c r="R1435" s="506"/>
      <c r="S1435" s="506"/>
      <c r="T1435" s="506"/>
      <c r="U1435" s="506"/>
      <c r="V1435" s="506"/>
      <c r="W1435" s="506"/>
      <c r="X1435" s="506"/>
      <c r="Y1435" s="506"/>
    </row>
    <row r="1436" spans="1:25" ht="13.5" customHeight="1" thickBot="1" x14ac:dyDescent="0.35">
      <c r="A1436" s="542"/>
      <c r="B1436" s="542"/>
      <c r="C1436" s="548"/>
      <c r="D1436" s="548"/>
      <c r="E1436" s="544"/>
      <c r="F1436" s="558"/>
      <c r="G1436" s="510"/>
      <c r="H1436" s="506"/>
      <c r="I1436" s="506"/>
      <c r="J1436" s="506"/>
      <c r="K1436" s="506"/>
      <c r="L1436" s="506"/>
      <c r="M1436" s="506"/>
      <c r="N1436" s="506"/>
      <c r="O1436" s="506"/>
      <c r="P1436" s="506"/>
      <c r="Q1436" s="506"/>
      <c r="R1436" s="506"/>
      <c r="S1436" s="506"/>
      <c r="T1436" s="506"/>
      <c r="U1436" s="506"/>
      <c r="V1436" s="506"/>
      <c r="W1436" s="506"/>
      <c r="X1436" s="506"/>
      <c r="Y1436" s="506"/>
    </row>
    <row r="1437" spans="1:25" ht="13.5" customHeight="1" thickBot="1" x14ac:dyDescent="0.35">
      <c r="A1437" s="1418" t="s">
        <v>135</v>
      </c>
      <c r="B1437" s="1416"/>
      <c r="C1437" s="690">
        <f>C1438+C1440+C1444</f>
        <v>310500</v>
      </c>
      <c r="D1437" s="548"/>
      <c r="E1437" s="544"/>
      <c r="F1437" s="558"/>
      <c r="G1437" s="510"/>
      <c r="H1437" s="506"/>
      <c r="I1437" s="506"/>
      <c r="J1437" s="506"/>
      <c r="K1437" s="506"/>
      <c r="L1437" s="506"/>
      <c r="M1437" s="506"/>
      <c r="N1437" s="506"/>
      <c r="O1437" s="506"/>
      <c r="P1437" s="506"/>
      <c r="Q1437" s="506"/>
      <c r="R1437" s="506"/>
      <c r="S1437" s="506"/>
      <c r="T1437" s="506"/>
      <c r="U1437" s="506"/>
      <c r="V1437" s="506"/>
      <c r="W1437" s="506"/>
      <c r="X1437" s="506"/>
      <c r="Y1437" s="506"/>
    </row>
    <row r="1438" spans="1:25" ht="13.5" customHeight="1" x14ac:dyDescent="0.3">
      <c r="A1438" s="499" t="s">
        <v>369</v>
      </c>
      <c r="B1438" s="530" t="s">
        <v>370</v>
      </c>
      <c r="C1438" s="603">
        <f>SUM(C1439)</f>
        <v>90000</v>
      </c>
      <c r="D1438" s="590"/>
      <c r="E1438" s="587"/>
      <c r="F1438" s="558"/>
      <c r="G1438" s="510"/>
      <c r="H1438" s="506"/>
      <c r="I1438" s="506"/>
      <c r="J1438" s="506"/>
      <c r="K1438" s="506"/>
      <c r="L1438" s="506"/>
      <c r="M1438" s="506"/>
      <c r="N1438" s="506"/>
      <c r="O1438" s="506"/>
      <c r="P1438" s="506"/>
      <c r="Q1438" s="506"/>
      <c r="R1438" s="506"/>
      <c r="S1438" s="506"/>
      <c r="T1438" s="506"/>
      <c r="U1438" s="506"/>
      <c r="V1438" s="506"/>
      <c r="W1438" s="506"/>
      <c r="X1438" s="506"/>
      <c r="Y1438" s="506"/>
    </row>
    <row r="1439" spans="1:25" ht="13.5" customHeight="1" x14ac:dyDescent="0.3">
      <c r="A1439" s="506" t="s">
        <v>375</v>
      </c>
      <c r="B1439" s="542" t="s">
        <v>376</v>
      </c>
      <c r="C1439" s="548">
        <v>90000</v>
      </c>
      <c r="D1439" s="548"/>
      <c r="E1439" s="544"/>
      <c r="F1439" s="558"/>
      <c r="G1439" s="510"/>
      <c r="H1439" s="506"/>
      <c r="I1439" s="506"/>
      <c r="J1439" s="506"/>
      <c r="K1439" s="506"/>
      <c r="L1439" s="506"/>
      <c r="M1439" s="506"/>
      <c r="N1439" s="506"/>
      <c r="O1439" s="506"/>
      <c r="P1439" s="506"/>
      <c r="Q1439" s="506"/>
      <c r="R1439" s="506"/>
      <c r="S1439" s="506"/>
      <c r="T1439" s="506"/>
      <c r="U1439" s="506"/>
      <c r="V1439" s="506"/>
      <c r="W1439" s="506"/>
      <c r="X1439" s="506"/>
      <c r="Y1439" s="506"/>
    </row>
    <row r="1440" spans="1:25" ht="13.5" customHeight="1" x14ac:dyDescent="0.3">
      <c r="A1440" s="499" t="s">
        <v>136</v>
      </c>
      <c r="B1440" s="530" t="s">
        <v>137</v>
      </c>
      <c r="C1440" s="642">
        <f>SUM(C1441:C1443)</f>
        <v>170500</v>
      </c>
      <c r="D1440" s="548"/>
      <c r="E1440" s="544"/>
      <c r="F1440" s="558"/>
      <c r="G1440" s="510"/>
      <c r="H1440" s="506"/>
      <c r="I1440" s="506"/>
      <c r="J1440" s="506"/>
      <c r="K1440" s="506"/>
      <c r="L1440" s="506"/>
      <c r="M1440" s="506"/>
      <c r="N1440" s="506"/>
      <c r="O1440" s="506"/>
      <c r="P1440" s="506"/>
      <c r="Q1440" s="506"/>
      <c r="R1440" s="506"/>
      <c r="S1440" s="506"/>
      <c r="T1440" s="506"/>
      <c r="U1440" s="506"/>
      <c r="V1440" s="506"/>
      <c r="W1440" s="506"/>
      <c r="X1440" s="506"/>
      <c r="Y1440" s="506"/>
    </row>
    <row r="1441" spans="1:25" ht="13.5" customHeight="1" x14ac:dyDescent="0.3">
      <c r="A1441" s="506" t="s">
        <v>138</v>
      </c>
      <c r="B1441" s="542" t="s">
        <v>139</v>
      </c>
      <c r="C1441" s="548">
        <v>70500</v>
      </c>
      <c r="D1441" s="548"/>
      <c r="E1441" s="544"/>
      <c r="F1441" s="558"/>
      <c r="G1441" s="510"/>
      <c r="H1441" s="506"/>
      <c r="I1441" s="506"/>
      <c r="J1441" s="506"/>
      <c r="K1441" s="506"/>
      <c r="L1441" s="506"/>
      <c r="M1441" s="506"/>
      <c r="N1441" s="506"/>
      <c r="O1441" s="506"/>
      <c r="P1441" s="506"/>
      <c r="Q1441" s="506"/>
      <c r="R1441" s="506"/>
      <c r="S1441" s="506"/>
      <c r="T1441" s="506"/>
      <c r="U1441" s="506"/>
      <c r="V1441" s="506"/>
      <c r="W1441" s="506"/>
      <c r="X1441" s="506"/>
      <c r="Y1441" s="506"/>
    </row>
    <row r="1442" spans="1:25" ht="13.5" customHeight="1" x14ac:dyDescent="0.3">
      <c r="A1442" s="506" t="s">
        <v>140</v>
      </c>
      <c r="B1442" s="542" t="s">
        <v>141</v>
      </c>
      <c r="C1442" s="548">
        <v>40000</v>
      </c>
      <c r="D1442" s="548"/>
      <c r="E1442" s="544"/>
      <c r="F1442" s="558"/>
      <c r="G1442" s="510"/>
      <c r="H1442" s="506"/>
      <c r="I1442" s="506"/>
      <c r="J1442" s="506"/>
      <c r="K1442" s="506"/>
      <c r="L1442" s="506"/>
      <c r="M1442" s="506"/>
      <c r="N1442" s="506"/>
      <c r="O1442" s="506"/>
      <c r="P1442" s="506"/>
      <c r="Q1442" s="506"/>
      <c r="R1442" s="506"/>
      <c r="S1442" s="506"/>
      <c r="T1442" s="506"/>
      <c r="U1442" s="506"/>
      <c r="V1442" s="506"/>
      <c r="W1442" s="506"/>
      <c r="X1442" s="506"/>
      <c r="Y1442" s="506"/>
    </row>
    <row r="1443" spans="1:25" ht="13.5" customHeight="1" x14ac:dyDescent="0.25">
      <c r="A1443" s="506" t="s">
        <v>142</v>
      </c>
      <c r="B1443" s="507" t="s">
        <v>143</v>
      </c>
      <c r="C1443" s="507">
        <v>60000</v>
      </c>
      <c r="D1443" s="508"/>
      <c r="E1443" s="531"/>
      <c r="F1443" s="558"/>
      <c r="G1443" s="510"/>
      <c r="H1443" s="506"/>
      <c r="I1443" s="506"/>
      <c r="J1443" s="506"/>
      <c r="K1443" s="506"/>
      <c r="L1443" s="506"/>
      <c r="M1443" s="506"/>
      <c r="N1443" s="506"/>
      <c r="O1443" s="506"/>
      <c r="P1443" s="506"/>
      <c r="Q1443" s="506"/>
      <c r="R1443" s="506"/>
      <c r="S1443" s="506"/>
      <c r="T1443" s="506"/>
      <c r="U1443" s="506"/>
      <c r="V1443" s="506"/>
      <c r="W1443" s="506"/>
      <c r="X1443" s="506"/>
      <c r="Y1443" s="506"/>
    </row>
    <row r="1444" spans="1:25" ht="13.5" customHeight="1" x14ac:dyDescent="0.3">
      <c r="A1444" s="499" t="s">
        <v>144</v>
      </c>
      <c r="B1444" s="531" t="s">
        <v>318</v>
      </c>
      <c r="C1444" s="642">
        <f>SUM(C1445)</f>
        <v>50000</v>
      </c>
      <c r="D1444" s="548"/>
      <c r="E1444" s="544"/>
      <c r="F1444" s="558"/>
      <c r="G1444" s="510"/>
      <c r="H1444" s="506"/>
      <c r="I1444" s="506"/>
      <c r="J1444" s="506"/>
      <c r="K1444" s="506"/>
      <c r="L1444" s="506"/>
      <c r="M1444" s="506"/>
      <c r="N1444" s="506"/>
      <c r="O1444" s="506"/>
      <c r="P1444" s="506"/>
      <c r="Q1444" s="506"/>
      <c r="R1444" s="506"/>
      <c r="S1444" s="506"/>
      <c r="T1444" s="506"/>
      <c r="U1444" s="506"/>
      <c r="V1444" s="506"/>
      <c r="W1444" s="506"/>
      <c r="X1444" s="506"/>
      <c r="Y1444" s="506"/>
    </row>
    <row r="1445" spans="1:25" ht="13.5" customHeight="1" x14ac:dyDescent="0.3">
      <c r="A1445" s="506" t="s">
        <v>146</v>
      </c>
      <c r="B1445" s="542" t="s">
        <v>147</v>
      </c>
      <c r="C1445" s="548">
        <v>50000</v>
      </c>
      <c r="D1445" s="548"/>
      <c r="E1445" s="544"/>
      <c r="F1445" s="558"/>
      <c r="G1445" s="510"/>
      <c r="H1445" s="506"/>
      <c r="I1445" s="506"/>
      <c r="J1445" s="506"/>
      <c r="K1445" s="506"/>
      <c r="L1445" s="506"/>
      <c r="M1445" s="506"/>
      <c r="N1445" s="506"/>
      <c r="O1445" s="506"/>
      <c r="P1445" s="506"/>
      <c r="Q1445" s="506"/>
      <c r="R1445" s="506"/>
      <c r="S1445" s="506"/>
      <c r="T1445" s="506"/>
      <c r="U1445" s="506"/>
      <c r="V1445" s="506"/>
      <c r="W1445" s="506"/>
      <c r="X1445" s="506"/>
      <c r="Y1445" s="506"/>
    </row>
    <row r="1446" spans="1:25" ht="13.5" customHeight="1" x14ac:dyDescent="0.3">
      <c r="A1446" s="506"/>
      <c r="B1446" s="542"/>
      <c r="C1446" s="548"/>
      <c r="D1446" s="548"/>
      <c r="E1446" s="544"/>
      <c r="F1446" s="558"/>
      <c r="G1446" s="510"/>
      <c r="H1446" s="506"/>
      <c r="I1446" s="506"/>
      <c r="J1446" s="506"/>
      <c r="K1446" s="506"/>
      <c r="L1446" s="506"/>
      <c r="M1446" s="506"/>
      <c r="N1446" s="506"/>
      <c r="O1446" s="506"/>
      <c r="P1446" s="506"/>
      <c r="Q1446" s="506"/>
      <c r="R1446" s="506"/>
      <c r="S1446" s="506"/>
      <c r="T1446" s="506"/>
      <c r="U1446" s="506"/>
      <c r="V1446" s="506"/>
      <c r="W1446" s="506"/>
      <c r="X1446" s="506"/>
      <c r="Y1446" s="506"/>
    </row>
    <row r="1447" spans="1:25" ht="13.5" customHeight="1" x14ac:dyDescent="0.3">
      <c r="A1447" s="506"/>
      <c r="B1447" s="542"/>
      <c r="C1447" s="548"/>
      <c r="D1447" s="548"/>
      <c r="E1447" s="544"/>
      <c r="F1447" s="558"/>
      <c r="G1447" s="510"/>
      <c r="H1447" s="506"/>
      <c r="I1447" s="506"/>
      <c r="J1447" s="506"/>
      <c r="K1447" s="506"/>
      <c r="L1447" s="506"/>
      <c r="M1447" s="506"/>
      <c r="N1447" s="506"/>
      <c r="O1447" s="506"/>
      <c r="P1447" s="506"/>
      <c r="Q1447" s="506"/>
      <c r="R1447" s="506"/>
      <c r="S1447" s="506"/>
      <c r="T1447" s="506"/>
      <c r="U1447" s="506"/>
      <c r="V1447" s="506"/>
      <c r="W1447" s="506"/>
      <c r="X1447" s="506"/>
      <c r="Y1447" s="506"/>
    </row>
    <row r="1448" spans="1:25" ht="13.5" customHeight="1" x14ac:dyDescent="0.3">
      <c r="A1448" s="506"/>
      <c r="B1448" s="542"/>
      <c r="C1448" s="548"/>
      <c r="D1448" s="548"/>
      <c r="E1448" s="544"/>
      <c r="F1448" s="558"/>
      <c r="G1448" s="510"/>
      <c r="H1448" s="506"/>
      <c r="I1448" s="506"/>
      <c r="J1448" s="506"/>
      <c r="K1448" s="506"/>
      <c r="L1448" s="506"/>
      <c r="M1448" s="506"/>
      <c r="N1448" s="506"/>
      <c r="O1448" s="506"/>
      <c r="P1448" s="506"/>
      <c r="Q1448" s="506"/>
      <c r="R1448" s="506"/>
      <c r="S1448" s="506"/>
      <c r="T1448" s="506"/>
      <c r="U1448" s="506"/>
      <c r="V1448" s="506"/>
      <c r="W1448" s="506"/>
      <c r="X1448" s="506"/>
      <c r="Y1448" s="506"/>
    </row>
    <row r="1449" spans="1:25" ht="13.5" customHeight="1" x14ac:dyDescent="0.3">
      <c r="A1449" s="506"/>
      <c r="B1449" s="542"/>
      <c r="C1449" s="548"/>
      <c r="D1449" s="548"/>
      <c r="E1449" s="544"/>
      <c r="F1449" s="558"/>
      <c r="G1449" s="510"/>
      <c r="H1449" s="506"/>
      <c r="I1449" s="506"/>
      <c r="J1449" s="506"/>
      <c r="K1449" s="506"/>
      <c r="L1449" s="506"/>
      <c r="M1449" s="506"/>
      <c r="N1449" s="506"/>
      <c r="O1449" s="506"/>
      <c r="P1449" s="506"/>
      <c r="Q1449" s="506"/>
      <c r="R1449" s="506"/>
      <c r="S1449" s="506"/>
      <c r="T1449" s="506"/>
      <c r="U1449" s="506"/>
      <c r="V1449" s="506"/>
      <c r="W1449" s="506"/>
      <c r="X1449" s="506"/>
      <c r="Y1449" s="506"/>
    </row>
    <row r="1450" spans="1:25" ht="13.5" customHeight="1" x14ac:dyDescent="0.3">
      <c r="A1450" s="506"/>
      <c r="B1450" s="542"/>
      <c r="C1450" s="548"/>
      <c r="D1450" s="548"/>
      <c r="E1450" s="544"/>
      <c r="F1450" s="558"/>
      <c r="G1450" s="510"/>
      <c r="H1450" s="506"/>
      <c r="I1450" s="506"/>
      <c r="J1450" s="506"/>
      <c r="K1450" s="506"/>
      <c r="L1450" s="506"/>
      <c r="M1450" s="506"/>
      <c r="N1450" s="506"/>
      <c r="O1450" s="506"/>
      <c r="P1450" s="506"/>
      <c r="Q1450" s="506"/>
      <c r="R1450" s="506"/>
      <c r="S1450" s="506"/>
      <c r="T1450" s="506"/>
      <c r="U1450" s="506"/>
      <c r="V1450" s="506"/>
      <c r="W1450" s="506"/>
      <c r="X1450" s="506"/>
      <c r="Y1450" s="506"/>
    </row>
    <row r="1451" spans="1:25" ht="13.5" customHeight="1" x14ac:dyDescent="0.3">
      <c r="A1451" s="506"/>
      <c r="B1451" s="542"/>
      <c r="C1451" s="548"/>
      <c r="D1451" s="548"/>
      <c r="E1451" s="544"/>
      <c r="F1451" s="558"/>
      <c r="G1451" s="510"/>
      <c r="H1451" s="506"/>
      <c r="I1451" s="506"/>
      <c r="J1451" s="506"/>
      <c r="K1451" s="506"/>
      <c r="L1451" s="506"/>
      <c r="M1451" s="506"/>
      <c r="N1451" s="506"/>
      <c r="O1451" s="506"/>
      <c r="P1451" s="506"/>
      <c r="Q1451" s="506"/>
      <c r="R1451" s="506"/>
      <c r="S1451" s="506"/>
      <c r="T1451" s="506"/>
      <c r="U1451" s="506"/>
      <c r="V1451" s="506"/>
      <c r="W1451" s="506"/>
      <c r="X1451" s="506"/>
      <c r="Y1451" s="506"/>
    </row>
    <row r="1452" spans="1:25" ht="13.5" customHeight="1" x14ac:dyDescent="0.3">
      <c r="A1452" s="506"/>
      <c r="B1452" s="542"/>
      <c r="C1452" s="548"/>
      <c r="D1452" s="548"/>
      <c r="E1452" s="544"/>
      <c r="F1452" s="558"/>
      <c r="G1452" s="510"/>
      <c r="H1452" s="506"/>
      <c r="I1452" s="506"/>
      <c r="J1452" s="506"/>
      <c r="K1452" s="506"/>
      <c r="L1452" s="506"/>
      <c r="M1452" s="506"/>
      <c r="N1452" s="506"/>
      <c r="O1452" s="506"/>
      <c r="P1452" s="506"/>
      <c r="Q1452" s="506"/>
      <c r="R1452" s="506"/>
      <c r="S1452" s="506"/>
      <c r="T1452" s="506"/>
      <c r="U1452" s="506"/>
      <c r="V1452" s="506"/>
      <c r="W1452" s="506"/>
      <c r="X1452" s="506"/>
      <c r="Y1452" s="506"/>
    </row>
    <row r="1453" spans="1:25" ht="13.5" customHeight="1" x14ac:dyDescent="0.3">
      <c r="A1453" s="506"/>
      <c r="B1453" s="542"/>
      <c r="C1453" s="548"/>
      <c r="D1453" s="548"/>
      <c r="E1453" s="544"/>
      <c r="F1453" s="558"/>
      <c r="G1453" s="510"/>
      <c r="H1453" s="506"/>
      <c r="I1453" s="506"/>
      <c r="J1453" s="506"/>
      <c r="K1453" s="506"/>
      <c r="L1453" s="506"/>
      <c r="M1453" s="506"/>
      <c r="N1453" s="506"/>
      <c r="O1453" s="506"/>
      <c r="P1453" s="506"/>
      <c r="Q1453" s="506"/>
      <c r="R1453" s="506"/>
      <c r="S1453" s="506"/>
      <c r="T1453" s="506"/>
      <c r="U1453" s="506"/>
      <c r="V1453" s="506"/>
      <c r="W1453" s="506"/>
      <c r="X1453" s="506"/>
      <c r="Y1453" s="506"/>
    </row>
    <row r="1454" spans="1:25" ht="13.5" customHeight="1" x14ac:dyDescent="0.3">
      <c r="A1454" s="506"/>
      <c r="B1454" s="542"/>
      <c r="C1454" s="548"/>
      <c r="D1454" s="548"/>
      <c r="E1454" s="544"/>
      <c r="F1454" s="558"/>
      <c r="G1454" s="510"/>
      <c r="H1454" s="506"/>
      <c r="I1454" s="506"/>
      <c r="J1454" s="506"/>
      <c r="K1454" s="506"/>
      <c r="L1454" s="506"/>
      <c r="M1454" s="506"/>
      <c r="N1454" s="506"/>
      <c r="O1454" s="506"/>
      <c r="P1454" s="506"/>
      <c r="Q1454" s="506"/>
      <c r="R1454" s="506"/>
      <c r="S1454" s="506"/>
      <c r="T1454" s="506"/>
      <c r="U1454" s="506"/>
      <c r="V1454" s="506"/>
      <c r="W1454" s="506"/>
      <c r="X1454" s="506"/>
      <c r="Y1454" s="506"/>
    </row>
    <row r="1455" spans="1:25" ht="13.5" customHeight="1" x14ac:dyDescent="0.3">
      <c r="A1455" s="506"/>
      <c r="B1455" s="542"/>
      <c r="C1455" s="548"/>
      <c r="D1455" s="548"/>
      <c r="E1455" s="544"/>
      <c r="F1455" s="558"/>
      <c r="G1455" s="510"/>
      <c r="H1455" s="506"/>
      <c r="I1455" s="506"/>
      <c r="J1455" s="506"/>
      <c r="K1455" s="506"/>
      <c r="L1455" s="506"/>
      <c r="M1455" s="506"/>
      <c r="N1455" s="506"/>
      <c r="O1455" s="506"/>
      <c r="P1455" s="506"/>
      <c r="Q1455" s="506"/>
      <c r="R1455" s="506"/>
      <c r="S1455" s="506"/>
      <c r="T1455" s="506"/>
      <c r="U1455" s="506"/>
      <c r="V1455" s="506"/>
      <c r="W1455" s="506"/>
      <c r="X1455" s="506"/>
      <c r="Y1455" s="506"/>
    </row>
    <row r="1456" spans="1:25" ht="13.5" customHeight="1" x14ac:dyDescent="0.3">
      <c r="A1456" s="506"/>
      <c r="B1456" s="542"/>
      <c r="C1456" s="548"/>
      <c r="D1456" s="548"/>
      <c r="E1456" s="544"/>
      <c r="F1456" s="558"/>
      <c r="G1456" s="510"/>
      <c r="H1456" s="506"/>
      <c r="I1456" s="506"/>
      <c r="J1456" s="506"/>
      <c r="K1456" s="506"/>
      <c r="L1456" s="506"/>
      <c r="M1456" s="506"/>
      <c r="N1456" s="506"/>
      <c r="O1456" s="506"/>
      <c r="P1456" s="506"/>
      <c r="Q1456" s="506"/>
      <c r="R1456" s="506"/>
      <c r="S1456" s="506"/>
      <c r="T1456" s="506"/>
      <c r="U1456" s="506"/>
      <c r="V1456" s="506"/>
      <c r="W1456" s="506"/>
      <c r="X1456" s="506"/>
      <c r="Y1456" s="506"/>
    </row>
    <row r="1457" spans="1:25" ht="13.5" customHeight="1" x14ac:dyDescent="0.3">
      <c r="A1457" s="506"/>
      <c r="B1457" s="542"/>
      <c r="C1457" s="548"/>
      <c r="D1457" s="548"/>
      <c r="E1457" s="544"/>
      <c r="F1457" s="558"/>
      <c r="G1457" s="510"/>
      <c r="H1457" s="506"/>
      <c r="I1457" s="506"/>
      <c r="J1457" s="506"/>
      <c r="K1457" s="506"/>
      <c r="L1457" s="506"/>
      <c r="M1457" s="506"/>
      <c r="N1457" s="506"/>
      <c r="O1457" s="506"/>
      <c r="P1457" s="506"/>
      <c r="Q1457" s="506"/>
      <c r="R1457" s="506"/>
      <c r="S1457" s="506"/>
      <c r="T1457" s="506"/>
      <c r="U1457" s="506"/>
      <c r="V1457" s="506"/>
      <c r="W1457" s="506"/>
      <c r="X1457" s="506"/>
      <c r="Y1457" s="506"/>
    </row>
    <row r="1458" spans="1:25" ht="13.5" customHeight="1" x14ac:dyDescent="0.3">
      <c r="A1458" s="506"/>
      <c r="B1458" s="542"/>
      <c r="C1458" s="548"/>
      <c r="D1458" s="548"/>
      <c r="E1458" s="544"/>
      <c r="F1458" s="558"/>
      <c r="G1458" s="510"/>
      <c r="H1458" s="506"/>
      <c r="I1458" s="506"/>
      <c r="J1458" s="506"/>
      <c r="K1458" s="506"/>
      <c r="L1458" s="506"/>
      <c r="M1458" s="506"/>
      <c r="N1458" s="506"/>
      <c r="O1458" s="506"/>
      <c r="P1458" s="506"/>
      <c r="Q1458" s="506"/>
      <c r="R1458" s="506"/>
      <c r="S1458" s="506"/>
      <c r="T1458" s="506"/>
      <c r="U1458" s="506"/>
      <c r="V1458" s="506"/>
      <c r="W1458" s="506"/>
      <c r="X1458" s="506"/>
      <c r="Y1458" s="506"/>
    </row>
    <row r="1459" spans="1:25" ht="13.5" customHeight="1" x14ac:dyDescent="0.3">
      <c r="A1459" s="506"/>
      <c r="B1459" s="542"/>
      <c r="C1459" s="548"/>
      <c r="D1459" s="548"/>
      <c r="E1459" s="544"/>
      <c r="F1459" s="558"/>
      <c r="G1459" s="510"/>
      <c r="H1459" s="506"/>
      <c r="I1459" s="506"/>
      <c r="J1459" s="506"/>
      <c r="K1459" s="506"/>
      <c r="L1459" s="506"/>
      <c r="M1459" s="506"/>
      <c r="N1459" s="506"/>
      <c r="O1459" s="506"/>
      <c r="P1459" s="506"/>
      <c r="Q1459" s="506"/>
      <c r="R1459" s="506"/>
      <c r="S1459" s="506"/>
      <c r="T1459" s="506"/>
      <c r="U1459" s="506"/>
      <c r="V1459" s="506"/>
      <c r="W1459" s="506"/>
      <c r="X1459" s="506"/>
      <c r="Y1459" s="506"/>
    </row>
    <row r="1460" spans="1:25" ht="13.5" customHeight="1" x14ac:dyDescent="0.3">
      <c r="A1460" s="506"/>
      <c r="B1460" s="542"/>
      <c r="C1460" s="548"/>
      <c r="D1460" s="548"/>
      <c r="E1460" s="544"/>
      <c r="F1460" s="558"/>
      <c r="G1460" s="510"/>
      <c r="H1460" s="506"/>
      <c r="I1460" s="506"/>
      <c r="J1460" s="506"/>
      <c r="K1460" s="506"/>
      <c r="L1460" s="506"/>
      <c r="M1460" s="506"/>
      <c r="N1460" s="506"/>
      <c r="O1460" s="506"/>
      <c r="P1460" s="506"/>
      <c r="Q1460" s="506"/>
      <c r="R1460" s="506"/>
      <c r="S1460" s="506"/>
      <c r="T1460" s="506"/>
      <c r="U1460" s="506"/>
      <c r="V1460" s="506"/>
      <c r="W1460" s="506"/>
      <c r="X1460" s="506"/>
      <c r="Y1460" s="506"/>
    </row>
    <row r="1461" spans="1:25" ht="13.5" customHeight="1" x14ac:dyDescent="0.3">
      <c r="A1461" s="506"/>
      <c r="B1461" s="542"/>
      <c r="C1461" s="548"/>
      <c r="D1461" s="548"/>
      <c r="E1461" s="544"/>
      <c r="F1461" s="558"/>
      <c r="G1461" s="510"/>
      <c r="H1461" s="506"/>
      <c r="I1461" s="506"/>
      <c r="J1461" s="506"/>
      <c r="K1461" s="506"/>
      <c r="L1461" s="506"/>
      <c r="M1461" s="506"/>
      <c r="N1461" s="506"/>
      <c r="O1461" s="506"/>
      <c r="P1461" s="506"/>
      <c r="Q1461" s="506"/>
      <c r="R1461" s="506"/>
      <c r="S1461" s="506"/>
      <c r="T1461" s="506"/>
      <c r="U1461" s="506"/>
      <c r="V1461" s="506"/>
      <c r="W1461" s="506"/>
      <c r="X1461" s="506"/>
      <c r="Y1461" s="506"/>
    </row>
    <row r="1462" spans="1:25" ht="13.5" customHeight="1" x14ac:dyDescent="0.3">
      <c r="A1462" s="506"/>
      <c r="B1462" s="542"/>
      <c r="C1462" s="548"/>
      <c r="D1462" s="548"/>
      <c r="E1462" s="544"/>
      <c r="F1462" s="558"/>
      <c r="G1462" s="510"/>
      <c r="H1462" s="506"/>
      <c r="I1462" s="506"/>
      <c r="J1462" s="506"/>
      <c r="K1462" s="506"/>
      <c r="L1462" s="506"/>
      <c r="M1462" s="506"/>
      <c r="N1462" s="506"/>
      <c r="O1462" s="506"/>
      <c r="P1462" s="506"/>
      <c r="Q1462" s="506"/>
      <c r="R1462" s="506"/>
      <c r="S1462" s="506"/>
      <c r="T1462" s="506"/>
      <c r="U1462" s="506"/>
      <c r="V1462" s="506"/>
      <c r="W1462" s="506"/>
      <c r="X1462" s="506"/>
      <c r="Y1462" s="506"/>
    </row>
    <row r="1463" spans="1:25" ht="13.5" customHeight="1" x14ac:dyDescent="0.3">
      <c r="A1463" s="506"/>
      <c r="B1463" s="542"/>
      <c r="C1463" s="548"/>
      <c r="D1463" s="548"/>
      <c r="E1463" s="544"/>
      <c r="F1463" s="558"/>
      <c r="G1463" s="510"/>
      <c r="H1463" s="506"/>
      <c r="I1463" s="506"/>
      <c r="J1463" s="506"/>
      <c r="K1463" s="506"/>
      <c r="L1463" s="506"/>
      <c r="M1463" s="506"/>
      <c r="N1463" s="506"/>
      <c r="O1463" s="506"/>
      <c r="P1463" s="506"/>
      <c r="Q1463" s="506"/>
      <c r="R1463" s="506"/>
      <c r="S1463" s="506"/>
      <c r="T1463" s="506"/>
      <c r="U1463" s="506"/>
      <c r="V1463" s="506"/>
      <c r="W1463" s="506"/>
      <c r="X1463" s="506"/>
      <c r="Y1463" s="506"/>
    </row>
    <row r="1464" spans="1:25" ht="13.5" customHeight="1" x14ac:dyDescent="0.3">
      <c r="A1464" s="506"/>
      <c r="B1464" s="542"/>
      <c r="C1464" s="548"/>
      <c r="D1464" s="548"/>
      <c r="E1464" s="544"/>
      <c r="F1464" s="558"/>
      <c r="G1464" s="510"/>
      <c r="H1464" s="506"/>
      <c r="I1464" s="506"/>
      <c r="J1464" s="506"/>
      <c r="K1464" s="506"/>
      <c r="L1464" s="506"/>
      <c r="M1464" s="506"/>
      <c r="N1464" s="506"/>
      <c r="O1464" s="506"/>
      <c r="P1464" s="506"/>
      <c r="Q1464" s="506"/>
      <c r="R1464" s="506"/>
      <c r="S1464" s="506"/>
      <c r="T1464" s="506"/>
      <c r="U1464" s="506"/>
      <c r="V1464" s="506"/>
      <c r="W1464" s="506"/>
      <c r="X1464" s="506"/>
      <c r="Y1464" s="506"/>
    </row>
    <row r="1465" spans="1:25" ht="13.5" customHeight="1" x14ac:dyDescent="0.3">
      <c r="A1465" s="506"/>
      <c r="B1465" s="542"/>
      <c r="C1465" s="548"/>
      <c r="D1465" s="548"/>
      <c r="E1465" s="544"/>
      <c r="F1465" s="558"/>
      <c r="G1465" s="510"/>
      <c r="H1465" s="506"/>
      <c r="I1465" s="506"/>
      <c r="J1465" s="506"/>
      <c r="K1465" s="506"/>
      <c r="L1465" s="506"/>
      <c r="M1465" s="506"/>
      <c r="N1465" s="506"/>
      <c r="O1465" s="506"/>
      <c r="P1465" s="506"/>
      <c r="Q1465" s="506"/>
      <c r="R1465" s="506"/>
      <c r="S1465" s="506"/>
      <c r="T1465" s="506"/>
      <c r="U1465" s="506"/>
      <c r="V1465" s="506"/>
      <c r="W1465" s="506"/>
      <c r="X1465" s="506"/>
      <c r="Y1465" s="506"/>
    </row>
    <row r="1466" spans="1:25" ht="13.5" customHeight="1" x14ac:dyDescent="0.3">
      <c r="A1466" s="506"/>
      <c r="B1466" s="542"/>
      <c r="C1466" s="548"/>
      <c r="D1466" s="548"/>
      <c r="E1466" s="544"/>
      <c r="F1466" s="558"/>
      <c r="G1466" s="510"/>
      <c r="H1466" s="506"/>
      <c r="I1466" s="506"/>
      <c r="J1466" s="506"/>
      <c r="K1466" s="506"/>
      <c r="L1466" s="506"/>
      <c r="M1466" s="506"/>
      <c r="N1466" s="506"/>
      <c r="O1466" s="506"/>
      <c r="P1466" s="506"/>
      <c r="Q1466" s="506"/>
      <c r="R1466" s="506"/>
      <c r="S1466" s="506"/>
      <c r="T1466" s="506"/>
      <c r="U1466" s="506"/>
      <c r="V1466" s="506"/>
      <c r="W1466" s="506"/>
      <c r="X1466" s="506"/>
      <c r="Y1466" s="506"/>
    </row>
    <row r="1467" spans="1:25" ht="13.5" customHeight="1" x14ac:dyDescent="0.3">
      <c r="A1467" s="506"/>
      <c r="B1467" s="542"/>
      <c r="C1467" s="548"/>
      <c r="D1467" s="548"/>
      <c r="E1467" s="544"/>
      <c r="F1467" s="558"/>
      <c r="G1467" s="510"/>
      <c r="H1467" s="506"/>
      <c r="I1467" s="506"/>
      <c r="J1467" s="506"/>
      <c r="K1467" s="506"/>
      <c r="L1467" s="506"/>
      <c r="M1467" s="506"/>
      <c r="N1467" s="506"/>
      <c r="O1467" s="506"/>
      <c r="P1467" s="506"/>
      <c r="Q1467" s="506"/>
      <c r="R1467" s="506"/>
      <c r="S1467" s="506"/>
      <c r="T1467" s="506"/>
      <c r="U1467" s="506"/>
      <c r="V1467" s="506"/>
      <c r="W1467" s="506"/>
      <c r="X1467" s="506"/>
      <c r="Y1467" s="506"/>
    </row>
    <row r="1468" spans="1:25" ht="13.5" customHeight="1" x14ac:dyDescent="0.3">
      <c r="A1468" s="506"/>
      <c r="B1468" s="542"/>
      <c r="C1468" s="548"/>
      <c r="D1468" s="548"/>
      <c r="E1468" s="544"/>
      <c r="F1468" s="558"/>
      <c r="G1468" s="510"/>
      <c r="H1468" s="506"/>
      <c r="I1468" s="506"/>
      <c r="J1468" s="506"/>
      <c r="K1468" s="506"/>
      <c r="L1468" s="506"/>
      <c r="M1468" s="506"/>
      <c r="N1468" s="506"/>
      <c r="O1468" s="506"/>
      <c r="P1468" s="506"/>
      <c r="Q1468" s="506"/>
      <c r="R1468" s="506"/>
      <c r="S1468" s="506"/>
      <c r="T1468" s="506"/>
      <c r="U1468" s="506"/>
      <c r="V1468" s="506"/>
      <c r="W1468" s="506"/>
      <c r="X1468" s="506"/>
      <c r="Y1468" s="506"/>
    </row>
    <row r="1469" spans="1:25" ht="13.5" customHeight="1" x14ac:dyDescent="0.3">
      <c r="A1469" s="506"/>
      <c r="B1469" s="542"/>
      <c r="C1469" s="548"/>
      <c r="D1469" s="548"/>
      <c r="E1469" s="544"/>
      <c r="F1469" s="558"/>
      <c r="G1469" s="510"/>
      <c r="H1469" s="506"/>
      <c r="I1469" s="506"/>
      <c r="J1469" s="506"/>
      <c r="K1469" s="506"/>
      <c r="L1469" s="506"/>
      <c r="M1469" s="506"/>
      <c r="N1469" s="506"/>
      <c r="O1469" s="506"/>
      <c r="P1469" s="506"/>
      <c r="Q1469" s="506"/>
      <c r="R1469" s="506"/>
      <c r="S1469" s="506"/>
      <c r="T1469" s="506"/>
      <c r="U1469" s="506"/>
      <c r="V1469" s="506"/>
      <c r="W1469" s="506"/>
      <c r="X1469" s="506"/>
      <c r="Y1469" s="506"/>
    </row>
    <row r="1470" spans="1:25" ht="13.5" customHeight="1" x14ac:dyDescent="0.3">
      <c r="A1470" s="506"/>
      <c r="B1470" s="542"/>
      <c r="C1470" s="548"/>
      <c r="D1470" s="548"/>
      <c r="E1470" s="544"/>
      <c r="F1470" s="558"/>
      <c r="G1470" s="510"/>
      <c r="H1470" s="506"/>
      <c r="I1470" s="506"/>
      <c r="J1470" s="506"/>
      <c r="K1470" s="506"/>
      <c r="L1470" s="506"/>
      <c r="M1470" s="506"/>
      <c r="N1470" s="506"/>
      <c r="O1470" s="506"/>
      <c r="P1470" s="506"/>
      <c r="Q1470" s="506"/>
      <c r="R1470" s="506"/>
      <c r="S1470" s="506"/>
      <c r="T1470" s="506"/>
      <c r="U1470" s="506"/>
      <c r="V1470" s="506"/>
      <c r="W1470" s="506"/>
      <c r="X1470" s="506"/>
      <c r="Y1470" s="506"/>
    </row>
    <row r="1471" spans="1:25" ht="13.5" customHeight="1" x14ac:dyDescent="0.3">
      <c r="A1471" s="506"/>
      <c r="B1471" s="542"/>
      <c r="C1471" s="548"/>
      <c r="D1471" s="548"/>
      <c r="E1471" s="544"/>
      <c r="F1471" s="558"/>
      <c r="G1471" s="510"/>
      <c r="H1471" s="506"/>
      <c r="I1471" s="506"/>
      <c r="J1471" s="506"/>
      <c r="K1471" s="506"/>
      <c r="L1471" s="506"/>
      <c r="M1471" s="506"/>
      <c r="N1471" s="506"/>
      <c r="O1471" s="506"/>
      <c r="P1471" s="506"/>
      <c r="Q1471" s="506"/>
      <c r="R1471" s="506"/>
      <c r="S1471" s="506"/>
      <c r="T1471" s="506"/>
      <c r="U1471" s="506"/>
      <c r="V1471" s="506"/>
      <c r="W1471" s="506"/>
      <c r="X1471" s="506"/>
      <c r="Y1471" s="506"/>
    </row>
    <row r="1472" spans="1:25" ht="13.5" customHeight="1" x14ac:dyDescent="0.3">
      <c r="A1472" s="506"/>
      <c r="B1472" s="542"/>
      <c r="C1472" s="548"/>
      <c r="D1472" s="548"/>
      <c r="E1472" s="544"/>
      <c r="F1472" s="558"/>
      <c r="G1472" s="510"/>
      <c r="H1472" s="506"/>
      <c r="I1472" s="506"/>
      <c r="J1472" s="506"/>
      <c r="K1472" s="506"/>
      <c r="L1472" s="506"/>
      <c r="M1472" s="506"/>
      <c r="N1472" s="506"/>
      <c r="O1472" s="506"/>
      <c r="P1472" s="506"/>
      <c r="Q1472" s="506"/>
      <c r="R1472" s="506"/>
      <c r="S1472" s="506"/>
      <c r="T1472" s="506"/>
      <c r="U1472" s="506"/>
      <c r="V1472" s="506"/>
      <c r="W1472" s="506"/>
      <c r="X1472" s="506"/>
      <c r="Y1472" s="506"/>
    </row>
    <row r="1473" spans="1:25" ht="13.5" customHeight="1" x14ac:dyDescent="0.3">
      <c r="A1473" s="506"/>
      <c r="B1473" s="542"/>
      <c r="C1473" s="548"/>
      <c r="D1473" s="548"/>
      <c r="E1473" s="544"/>
      <c r="F1473" s="558"/>
      <c r="G1473" s="510"/>
      <c r="H1473" s="506"/>
      <c r="I1473" s="506"/>
      <c r="J1473" s="506"/>
      <c r="K1473" s="506"/>
      <c r="L1473" s="506"/>
      <c r="M1473" s="506"/>
      <c r="N1473" s="506"/>
      <c r="O1473" s="506"/>
      <c r="P1473" s="506"/>
      <c r="Q1473" s="506"/>
      <c r="R1473" s="506"/>
      <c r="S1473" s="506"/>
      <c r="T1473" s="506"/>
      <c r="U1473" s="506"/>
      <c r="V1473" s="506"/>
      <c r="W1473" s="506"/>
      <c r="X1473" s="506"/>
      <c r="Y1473" s="506"/>
    </row>
    <row r="1474" spans="1:25" ht="13.5" customHeight="1" x14ac:dyDescent="0.3">
      <c r="A1474" s="506"/>
      <c r="B1474" s="542"/>
      <c r="C1474" s="548"/>
      <c r="D1474" s="548"/>
      <c r="E1474" s="544"/>
      <c r="F1474" s="558"/>
      <c r="G1474" s="510"/>
      <c r="H1474" s="506"/>
      <c r="I1474" s="506"/>
      <c r="J1474" s="506"/>
      <c r="K1474" s="506"/>
      <c r="L1474" s="506"/>
      <c r="M1474" s="506"/>
      <c r="N1474" s="506"/>
      <c r="O1474" s="506"/>
      <c r="P1474" s="506"/>
      <c r="Q1474" s="506"/>
      <c r="R1474" s="506"/>
      <c r="S1474" s="506"/>
      <c r="T1474" s="506"/>
      <c r="U1474" s="506"/>
      <c r="V1474" s="506"/>
      <c r="W1474" s="506"/>
      <c r="X1474" s="506"/>
      <c r="Y1474" s="506"/>
    </row>
    <row r="1475" spans="1:25" ht="13.5" customHeight="1" x14ac:dyDescent="0.3">
      <c r="A1475" s="506"/>
      <c r="B1475" s="542"/>
      <c r="C1475" s="548"/>
      <c r="D1475" s="548"/>
      <c r="E1475" s="544"/>
      <c r="F1475" s="558"/>
      <c r="G1475" s="510"/>
      <c r="H1475" s="506"/>
      <c r="I1475" s="506"/>
      <c r="J1475" s="506"/>
      <c r="K1475" s="506"/>
      <c r="L1475" s="506"/>
      <c r="M1475" s="506"/>
      <c r="N1475" s="506"/>
      <c r="O1475" s="506"/>
      <c r="P1475" s="506"/>
      <c r="Q1475" s="506"/>
      <c r="R1475" s="506"/>
      <c r="S1475" s="506"/>
      <c r="T1475" s="506"/>
      <c r="U1475" s="506"/>
      <c r="V1475" s="506"/>
      <c r="W1475" s="506"/>
      <c r="X1475" s="506"/>
      <c r="Y1475" s="506"/>
    </row>
    <row r="1476" spans="1:25" ht="13.5" customHeight="1" x14ac:dyDescent="0.3">
      <c r="A1476" s="506"/>
      <c r="B1476" s="542"/>
      <c r="C1476" s="548"/>
      <c r="D1476" s="548"/>
      <c r="E1476" s="544"/>
      <c r="F1476" s="558"/>
      <c r="G1476" s="510"/>
      <c r="H1476" s="506"/>
      <c r="I1476" s="506"/>
      <c r="J1476" s="506"/>
      <c r="K1476" s="506"/>
      <c r="L1476" s="506"/>
      <c r="M1476" s="506"/>
      <c r="N1476" s="506"/>
      <c r="O1476" s="506"/>
      <c r="P1476" s="506"/>
      <c r="Q1476" s="506"/>
      <c r="R1476" s="506"/>
      <c r="S1476" s="506"/>
      <c r="T1476" s="506"/>
      <c r="U1476" s="506"/>
      <c r="V1476" s="506"/>
      <c r="W1476" s="506"/>
      <c r="X1476" s="506"/>
      <c r="Y1476" s="506"/>
    </row>
    <row r="1477" spans="1:25" ht="13.5" customHeight="1" x14ac:dyDescent="0.3">
      <c r="A1477" s="506"/>
      <c r="B1477" s="542"/>
      <c r="C1477" s="548"/>
      <c r="D1477" s="548"/>
      <c r="E1477" s="544"/>
      <c r="F1477" s="558"/>
      <c r="G1477" s="510"/>
      <c r="H1477" s="506"/>
      <c r="I1477" s="506"/>
      <c r="J1477" s="506"/>
      <c r="K1477" s="506"/>
      <c r="L1477" s="506"/>
      <c r="M1477" s="506"/>
      <c r="N1477" s="506"/>
      <c r="O1477" s="506"/>
      <c r="P1477" s="506"/>
      <c r="Q1477" s="506"/>
      <c r="R1477" s="506"/>
      <c r="S1477" s="506"/>
      <c r="T1477" s="506"/>
      <c r="U1477" s="506"/>
      <c r="V1477" s="506"/>
      <c r="W1477" s="506"/>
      <c r="X1477" s="506"/>
      <c r="Y1477" s="506"/>
    </row>
    <row r="1478" spans="1:25" ht="13.5" customHeight="1" x14ac:dyDescent="0.3">
      <c r="A1478" s="506"/>
      <c r="B1478" s="542"/>
      <c r="C1478" s="548"/>
      <c r="D1478" s="548"/>
      <c r="E1478" s="544"/>
      <c r="F1478" s="558"/>
      <c r="G1478" s="510"/>
      <c r="H1478" s="506"/>
      <c r="I1478" s="506"/>
      <c r="J1478" s="506"/>
      <c r="K1478" s="506"/>
      <c r="L1478" s="506"/>
      <c r="M1478" s="506"/>
      <c r="N1478" s="506"/>
      <c r="O1478" s="506"/>
      <c r="P1478" s="506"/>
      <c r="Q1478" s="506"/>
      <c r="R1478" s="506"/>
      <c r="S1478" s="506"/>
      <c r="T1478" s="506"/>
      <c r="U1478" s="506"/>
      <c r="V1478" s="506"/>
      <c r="W1478" s="506"/>
      <c r="X1478" s="506"/>
      <c r="Y1478" s="506"/>
    </row>
    <row r="1479" spans="1:25" ht="13.5" customHeight="1" x14ac:dyDescent="0.3">
      <c r="A1479" s="506"/>
      <c r="B1479" s="542"/>
      <c r="C1479" s="548"/>
      <c r="D1479" s="548"/>
      <c r="E1479" s="544"/>
      <c r="F1479" s="558"/>
      <c r="G1479" s="510"/>
      <c r="H1479" s="506"/>
      <c r="I1479" s="506"/>
      <c r="J1479" s="506"/>
      <c r="K1479" s="506"/>
      <c r="L1479" s="506"/>
      <c r="M1479" s="506"/>
      <c r="N1479" s="506"/>
      <c r="O1479" s="506"/>
      <c r="P1479" s="506"/>
      <c r="Q1479" s="506"/>
      <c r="R1479" s="506"/>
      <c r="S1479" s="506"/>
      <c r="T1479" s="506"/>
      <c r="U1479" s="506"/>
      <c r="V1479" s="506"/>
      <c r="W1479" s="506"/>
      <c r="X1479" s="506"/>
      <c r="Y1479" s="506"/>
    </row>
    <row r="1480" spans="1:25" ht="13.5" customHeight="1" x14ac:dyDescent="0.3">
      <c r="A1480" s="506"/>
      <c r="B1480" s="542"/>
      <c r="C1480" s="548"/>
      <c r="D1480" s="548"/>
      <c r="E1480" s="544"/>
      <c r="F1480" s="558"/>
      <c r="G1480" s="510"/>
      <c r="H1480" s="506"/>
      <c r="I1480" s="506"/>
      <c r="J1480" s="506"/>
      <c r="K1480" s="506"/>
      <c r="L1480" s="506"/>
      <c r="M1480" s="506"/>
      <c r="N1480" s="506"/>
      <c r="O1480" s="506"/>
      <c r="P1480" s="506"/>
      <c r="Q1480" s="506"/>
      <c r="R1480" s="506"/>
      <c r="S1480" s="506"/>
      <c r="T1480" s="506"/>
      <c r="U1480" s="506"/>
      <c r="V1480" s="506"/>
      <c r="W1480" s="506"/>
      <c r="X1480" s="506"/>
      <c r="Y1480" s="506"/>
    </row>
    <row r="1481" spans="1:25" ht="13.5" customHeight="1" x14ac:dyDescent="0.3">
      <c r="A1481" s="506"/>
      <c r="B1481" s="542"/>
      <c r="C1481" s="548"/>
      <c r="D1481" s="548"/>
      <c r="E1481" s="544"/>
      <c r="F1481" s="558"/>
      <c r="G1481" s="510"/>
      <c r="H1481" s="506"/>
      <c r="I1481" s="506"/>
      <c r="J1481" s="506"/>
      <c r="K1481" s="506"/>
      <c r="L1481" s="506"/>
      <c r="M1481" s="506"/>
      <c r="N1481" s="506"/>
      <c r="O1481" s="506"/>
      <c r="P1481" s="506"/>
      <c r="Q1481" s="506"/>
      <c r="R1481" s="506"/>
      <c r="S1481" s="506"/>
      <c r="T1481" s="506"/>
      <c r="U1481" s="506"/>
      <c r="V1481" s="506"/>
      <c r="W1481" s="506"/>
      <c r="X1481" s="506"/>
      <c r="Y1481" s="506"/>
    </row>
    <row r="1482" spans="1:25" ht="13.5" customHeight="1" x14ac:dyDescent="0.3">
      <c r="A1482" s="506"/>
      <c r="B1482" s="542"/>
      <c r="C1482" s="548"/>
      <c r="D1482" s="548"/>
      <c r="E1482" s="544"/>
      <c r="F1482" s="558"/>
      <c r="G1482" s="510"/>
      <c r="H1482" s="506"/>
      <c r="I1482" s="506"/>
      <c r="J1482" s="506"/>
      <c r="K1482" s="506"/>
      <c r="L1482" s="506"/>
      <c r="M1482" s="506"/>
      <c r="N1482" s="506"/>
      <c r="O1482" s="506"/>
      <c r="P1482" s="506"/>
      <c r="Q1482" s="506"/>
      <c r="R1482" s="506"/>
      <c r="S1482" s="506"/>
      <c r="T1482" s="506"/>
      <c r="U1482" s="506"/>
      <c r="V1482" s="506"/>
      <c r="W1482" s="506"/>
      <c r="X1482" s="506"/>
      <c r="Y1482" s="506"/>
    </row>
    <row r="1483" spans="1:25" ht="13.5" customHeight="1" x14ac:dyDescent="0.3">
      <c r="A1483" s="506"/>
      <c r="B1483" s="542"/>
      <c r="C1483" s="548"/>
      <c r="D1483" s="548"/>
      <c r="E1483" s="544"/>
      <c r="F1483" s="558"/>
      <c r="G1483" s="510"/>
      <c r="H1483" s="506"/>
      <c r="I1483" s="506"/>
      <c r="J1483" s="506"/>
      <c r="K1483" s="506"/>
      <c r="L1483" s="506"/>
      <c r="M1483" s="506"/>
      <c r="N1483" s="506"/>
      <c r="O1483" s="506"/>
      <c r="P1483" s="506"/>
      <c r="Q1483" s="506"/>
      <c r="R1483" s="506"/>
      <c r="S1483" s="506"/>
      <c r="T1483" s="506"/>
      <c r="U1483" s="506"/>
      <c r="V1483" s="506"/>
      <c r="W1483" s="506"/>
      <c r="X1483" s="506"/>
      <c r="Y1483" s="506"/>
    </row>
    <row r="1484" spans="1:25" ht="13.5" customHeight="1" x14ac:dyDescent="0.3">
      <c r="A1484" s="506"/>
      <c r="B1484" s="542"/>
      <c r="C1484" s="548"/>
      <c r="D1484" s="548"/>
      <c r="E1484" s="544"/>
      <c r="F1484" s="558"/>
      <c r="G1484" s="510"/>
      <c r="H1484" s="506"/>
      <c r="I1484" s="506"/>
      <c r="J1484" s="506"/>
      <c r="K1484" s="506"/>
      <c r="L1484" s="506"/>
      <c r="M1484" s="506"/>
      <c r="N1484" s="506"/>
      <c r="O1484" s="506"/>
      <c r="P1484" s="506"/>
      <c r="Q1484" s="506"/>
      <c r="R1484" s="506"/>
      <c r="S1484" s="506"/>
      <c r="T1484" s="506"/>
      <c r="U1484" s="506"/>
      <c r="V1484" s="506"/>
      <c r="W1484" s="506"/>
      <c r="X1484" s="506"/>
      <c r="Y1484" s="506"/>
    </row>
    <row r="1485" spans="1:25" ht="13.5" customHeight="1" x14ac:dyDescent="0.3">
      <c r="A1485" s="506"/>
      <c r="B1485" s="542"/>
      <c r="C1485" s="548"/>
      <c r="D1485" s="548"/>
      <c r="E1485" s="544"/>
      <c r="F1485" s="558"/>
      <c r="G1485" s="510"/>
      <c r="H1485" s="506"/>
      <c r="I1485" s="506"/>
      <c r="J1485" s="506"/>
      <c r="K1485" s="506"/>
      <c r="L1485" s="506"/>
      <c r="M1485" s="506"/>
      <c r="N1485" s="506"/>
      <c r="O1485" s="506"/>
      <c r="P1485" s="506"/>
      <c r="Q1485" s="506"/>
      <c r="R1485" s="506"/>
      <c r="S1485" s="506"/>
      <c r="T1485" s="506"/>
      <c r="U1485" s="506"/>
      <c r="V1485" s="506"/>
      <c r="W1485" s="506"/>
      <c r="X1485" s="506"/>
      <c r="Y1485" s="506"/>
    </row>
    <row r="1486" spans="1:25" ht="13.5" customHeight="1" x14ac:dyDescent="0.3">
      <c r="A1486" s="506"/>
      <c r="B1486" s="542"/>
      <c r="C1486" s="548"/>
      <c r="D1486" s="548"/>
      <c r="E1486" s="544"/>
      <c r="F1486" s="558"/>
      <c r="G1486" s="510"/>
      <c r="H1486" s="506"/>
      <c r="I1486" s="506"/>
      <c r="J1486" s="506"/>
      <c r="K1486" s="506"/>
      <c r="L1486" s="506"/>
      <c r="M1486" s="506"/>
      <c r="N1486" s="506"/>
      <c r="O1486" s="506"/>
      <c r="P1486" s="506"/>
      <c r="Q1486" s="506"/>
      <c r="R1486" s="506"/>
      <c r="S1486" s="506"/>
      <c r="T1486" s="506"/>
      <c r="U1486" s="506"/>
      <c r="V1486" s="506"/>
      <c r="W1486" s="506"/>
      <c r="X1486" s="506"/>
      <c r="Y1486" s="506"/>
    </row>
    <row r="1487" spans="1:25" ht="13.5" customHeight="1" x14ac:dyDescent="0.3">
      <c r="A1487" s="506"/>
      <c r="B1487" s="542"/>
      <c r="C1487" s="548"/>
      <c r="D1487" s="548"/>
      <c r="E1487" s="544"/>
      <c r="F1487" s="558"/>
      <c r="G1487" s="510"/>
      <c r="H1487" s="506"/>
      <c r="I1487" s="506"/>
      <c r="J1487" s="506"/>
      <c r="K1487" s="506"/>
      <c r="L1487" s="506"/>
      <c r="M1487" s="506"/>
      <c r="N1487" s="506"/>
      <c r="O1487" s="506"/>
      <c r="P1487" s="506"/>
      <c r="Q1487" s="506"/>
      <c r="R1487" s="506"/>
      <c r="S1487" s="506"/>
      <c r="T1487" s="506"/>
      <c r="U1487" s="506"/>
      <c r="V1487" s="506"/>
      <c r="W1487" s="506"/>
      <c r="X1487" s="506"/>
      <c r="Y1487" s="506"/>
    </row>
    <row r="1488" spans="1:25" ht="13.5" customHeight="1" x14ac:dyDescent="0.3">
      <c r="A1488" s="506"/>
      <c r="B1488" s="542"/>
      <c r="C1488" s="548"/>
      <c r="D1488" s="548"/>
      <c r="E1488" s="544"/>
      <c r="F1488" s="558"/>
      <c r="G1488" s="510"/>
      <c r="H1488" s="506"/>
      <c r="I1488" s="506"/>
      <c r="J1488" s="506"/>
      <c r="K1488" s="506"/>
      <c r="L1488" s="506"/>
      <c r="M1488" s="506"/>
      <c r="N1488" s="506"/>
      <c r="O1488" s="506"/>
      <c r="P1488" s="506"/>
      <c r="Q1488" s="506"/>
      <c r="R1488" s="506"/>
      <c r="S1488" s="506"/>
      <c r="T1488" s="506"/>
      <c r="U1488" s="506"/>
      <c r="V1488" s="506"/>
      <c r="W1488" s="506"/>
      <c r="X1488" s="506"/>
      <c r="Y1488" s="506"/>
    </row>
    <row r="1489" spans="1:25" ht="13.5" customHeight="1" x14ac:dyDescent="0.3">
      <c r="A1489" s="506"/>
      <c r="B1489" s="542"/>
      <c r="C1489" s="548"/>
      <c r="D1489" s="548"/>
      <c r="E1489" s="544"/>
      <c r="F1489" s="558"/>
      <c r="G1489" s="510"/>
      <c r="H1489" s="506"/>
      <c r="I1489" s="506"/>
      <c r="J1489" s="506"/>
      <c r="K1489" s="506"/>
      <c r="L1489" s="506"/>
      <c r="M1489" s="506"/>
      <c r="N1489" s="506"/>
      <c r="O1489" s="506"/>
      <c r="P1489" s="506"/>
      <c r="Q1489" s="506"/>
      <c r="R1489" s="506"/>
      <c r="S1489" s="506"/>
      <c r="T1489" s="506"/>
      <c r="U1489" s="506"/>
      <c r="V1489" s="506"/>
      <c r="W1489" s="506"/>
      <c r="X1489" s="506"/>
      <c r="Y1489" s="506"/>
    </row>
    <row r="1490" spans="1:25" ht="13.5" customHeight="1" x14ac:dyDescent="0.3">
      <c r="A1490" s="506"/>
      <c r="B1490" s="542"/>
      <c r="C1490" s="548"/>
      <c r="D1490" s="548"/>
      <c r="E1490" s="544"/>
      <c r="F1490" s="558"/>
      <c r="G1490" s="510"/>
      <c r="H1490" s="506"/>
      <c r="I1490" s="506"/>
      <c r="J1490" s="506"/>
      <c r="K1490" s="506"/>
      <c r="L1490" s="506"/>
      <c r="M1490" s="506"/>
      <c r="N1490" s="506"/>
      <c r="O1490" s="506"/>
      <c r="P1490" s="506"/>
      <c r="Q1490" s="506"/>
      <c r="R1490" s="506"/>
      <c r="S1490" s="506"/>
      <c r="T1490" s="506"/>
      <c r="U1490" s="506"/>
      <c r="V1490" s="506"/>
      <c r="W1490" s="506"/>
      <c r="X1490" s="506"/>
      <c r="Y1490" s="506"/>
    </row>
    <row r="1491" spans="1:25" ht="13.5" customHeight="1" x14ac:dyDescent="0.3">
      <c r="A1491" s="506"/>
      <c r="B1491" s="542"/>
      <c r="C1491" s="548"/>
      <c r="D1491" s="548"/>
      <c r="E1491" s="544"/>
      <c r="F1491" s="558"/>
      <c r="G1491" s="510"/>
      <c r="H1491" s="506"/>
      <c r="I1491" s="506"/>
      <c r="J1491" s="506"/>
      <c r="K1491" s="506"/>
      <c r="L1491" s="506"/>
      <c r="M1491" s="506"/>
      <c r="N1491" s="506"/>
      <c r="O1491" s="506"/>
      <c r="P1491" s="506"/>
      <c r="Q1491" s="506"/>
      <c r="R1491" s="506"/>
      <c r="S1491" s="506"/>
      <c r="T1491" s="506"/>
      <c r="U1491" s="506"/>
      <c r="V1491" s="506"/>
      <c r="W1491" s="506"/>
      <c r="X1491" s="506"/>
      <c r="Y1491" s="506"/>
    </row>
    <row r="1492" spans="1:25" ht="13.5" customHeight="1" x14ac:dyDescent="0.3">
      <c r="A1492" s="506"/>
      <c r="B1492" s="542"/>
      <c r="C1492" s="548"/>
      <c r="D1492" s="548"/>
      <c r="E1492" s="544"/>
      <c r="F1492" s="558"/>
      <c r="G1492" s="510"/>
      <c r="H1492" s="506"/>
      <c r="I1492" s="506"/>
      <c r="J1492" s="506"/>
      <c r="K1492" s="506"/>
      <c r="L1492" s="506"/>
      <c r="M1492" s="506"/>
      <c r="N1492" s="506"/>
      <c r="O1492" s="506"/>
      <c r="P1492" s="506"/>
      <c r="Q1492" s="506"/>
      <c r="R1492" s="506"/>
      <c r="S1492" s="506"/>
      <c r="T1492" s="506"/>
      <c r="U1492" s="506"/>
      <c r="V1492" s="506"/>
      <c r="W1492" s="506"/>
      <c r="X1492" s="506"/>
      <c r="Y1492" s="506"/>
    </row>
    <row r="1493" spans="1:25" ht="13.5" customHeight="1" x14ac:dyDescent="0.3">
      <c r="A1493" s="506"/>
      <c r="B1493" s="542"/>
      <c r="C1493" s="548"/>
      <c r="D1493" s="548"/>
      <c r="E1493" s="544"/>
      <c r="F1493" s="558"/>
      <c r="G1493" s="510"/>
      <c r="H1493" s="506"/>
      <c r="I1493" s="506"/>
      <c r="J1493" s="506"/>
      <c r="K1493" s="506"/>
      <c r="L1493" s="506"/>
      <c r="M1493" s="506"/>
      <c r="N1493" s="506"/>
      <c r="O1493" s="506"/>
      <c r="P1493" s="506"/>
      <c r="Q1493" s="506"/>
      <c r="R1493" s="506"/>
      <c r="S1493" s="506"/>
      <c r="T1493" s="506"/>
      <c r="U1493" s="506"/>
      <c r="V1493" s="506"/>
      <c r="W1493" s="506"/>
      <c r="X1493" s="506"/>
      <c r="Y1493" s="506"/>
    </row>
    <row r="1494" spans="1:25" ht="13.5" customHeight="1" x14ac:dyDescent="0.3">
      <c r="A1494" s="506"/>
      <c r="B1494" s="542"/>
      <c r="C1494" s="548"/>
      <c r="D1494" s="548"/>
      <c r="E1494" s="544"/>
      <c r="F1494" s="558"/>
      <c r="G1494" s="510"/>
      <c r="H1494" s="506"/>
      <c r="I1494" s="506"/>
      <c r="J1494" s="506"/>
      <c r="K1494" s="506"/>
      <c r="L1494" s="506"/>
      <c r="M1494" s="506"/>
      <c r="N1494" s="506"/>
      <c r="O1494" s="506"/>
      <c r="P1494" s="506"/>
      <c r="Q1494" s="506"/>
      <c r="R1494" s="506"/>
      <c r="S1494" s="506"/>
      <c r="T1494" s="506"/>
      <c r="U1494" s="506"/>
      <c r="V1494" s="506"/>
      <c r="W1494" s="506"/>
      <c r="X1494" s="506"/>
      <c r="Y1494" s="506"/>
    </row>
    <row r="1495" spans="1:25" ht="13.5" customHeight="1" x14ac:dyDescent="0.3">
      <c r="A1495" s="506"/>
      <c r="B1495" s="542"/>
      <c r="C1495" s="548"/>
      <c r="D1495" s="548"/>
      <c r="E1495" s="544"/>
      <c r="F1495" s="558"/>
      <c r="G1495" s="510"/>
      <c r="H1495" s="506"/>
      <c r="I1495" s="506"/>
      <c r="J1495" s="506"/>
      <c r="K1495" s="506"/>
      <c r="L1495" s="506"/>
      <c r="M1495" s="506"/>
      <c r="N1495" s="506"/>
      <c r="O1495" s="506"/>
      <c r="P1495" s="506"/>
      <c r="Q1495" s="506"/>
      <c r="R1495" s="506"/>
      <c r="S1495" s="506"/>
      <c r="T1495" s="506"/>
      <c r="U1495" s="506"/>
      <c r="V1495" s="506"/>
      <c r="W1495" s="506"/>
      <c r="X1495" s="506"/>
      <c r="Y1495" s="506"/>
    </row>
    <row r="1496" spans="1:25" ht="13.5" customHeight="1" x14ac:dyDescent="0.3">
      <c r="A1496" s="506"/>
      <c r="B1496" s="542"/>
      <c r="C1496" s="548"/>
      <c r="D1496" s="548"/>
      <c r="E1496" s="544"/>
      <c r="F1496" s="558"/>
      <c r="G1496" s="510"/>
      <c r="H1496" s="506"/>
      <c r="I1496" s="506"/>
      <c r="J1496" s="506"/>
      <c r="K1496" s="506"/>
      <c r="L1496" s="506"/>
      <c r="M1496" s="506"/>
      <c r="N1496" s="506"/>
      <c r="O1496" s="506"/>
      <c r="P1496" s="506"/>
      <c r="Q1496" s="506"/>
      <c r="R1496" s="506"/>
      <c r="S1496" s="506"/>
      <c r="T1496" s="506"/>
      <c r="U1496" s="506"/>
      <c r="V1496" s="506"/>
      <c r="W1496" s="506"/>
      <c r="X1496" s="506"/>
      <c r="Y1496" s="506"/>
    </row>
    <row r="1497" spans="1:25" ht="13.5" customHeight="1" x14ac:dyDescent="0.3">
      <c r="A1497" s="506"/>
      <c r="B1497" s="542"/>
      <c r="C1497" s="548"/>
      <c r="D1497" s="548"/>
      <c r="E1497" s="544"/>
      <c r="F1497" s="558"/>
      <c r="G1497" s="510"/>
      <c r="H1497" s="506"/>
      <c r="I1497" s="506"/>
      <c r="J1497" s="506"/>
      <c r="K1497" s="506"/>
      <c r="L1497" s="506"/>
      <c r="M1497" s="506"/>
      <c r="N1497" s="506"/>
      <c r="O1497" s="506"/>
      <c r="P1497" s="506"/>
      <c r="Q1497" s="506"/>
      <c r="R1497" s="506"/>
      <c r="S1497" s="506"/>
      <c r="T1497" s="506"/>
      <c r="U1497" s="506"/>
      <c r="V1497" s="506"/>
      <c r="W1497" s="506"/>
      <c r="X1497" s="506"/>
      <c r="Y1497" s="506"/>
    </row>
    <row r="1498" spans="1:25" ht="13.5" customHeight="1" x14ac:dyDescent="0.3">
      <c r="A1498" s="506"/>
      <c r="B1498" s="542"/>
      <c r="C1498" s="548"/>
      <c r="D1498" s="548"/>
      <c r="E1498" s="544"/>
      <c r="F1498" s="558"/>
      <c r="G1498" s="510"/>
      <c r="H1498" s="506"/>
      <c r="I1498" s="506"/>
      <c r="J1498" s="506"/>
      <c r="K1498" s="506"/>
      <c r="L1498" s="506"/>
      <c r="M1498" s="506"/>
      <c r="N1498" s="506"/>
      <c r="O1498" s="506"/>
      <c r="P1498" s="506"/>
      <c r="Q1498" s="506"/>
      <c r="R1498" s="506"/>
      <c r="S1498" s="506"/>
      <c r="T1498" s="506"/>
      <c r="U1498" s="506"/>
      <c r="V1498" s="506"/>
      <c r="W1498" s="506"/>
      <c r="X1498" s="506"/>
      <c r="Y1498" s="506"/>
    </row>
    <row r="1499" spans="1:25" ht="13.5" customHeight="1" x14ac:dyDescent="0.3">
      <c r="A1499" s="506"/>
      <c r="B1499" s="542"/>
      <c r="C1499" s="548"/>
      <c r="D1499" s="548"/>
      <c r="E1499" s="544"/>
      <c r="F1499" s="558"/>
      <c r="G1499" s="510"/>
      <c r="H1499" s="506"/>
      <c r="I1499" s="506"/>
      <c r="J1499" s="506"/>
      <c r="K1499" s="506"/>
      <c r="L1499" s="506"/>
      <c r="M1499" s="506"/>
      <c r="N1499" s="506"/>
      <c r="O1499" s="506"/>
      <c r="P1499" s="506"/>
      <c r="Q1499" s="506"/>
      <c r="R1499" s="506"/>
      <c r="S1499" s="506"/>
      <c r="T1499" s="506"/>
      <c r="U1499" s="506"/>
      <c r="V1499" s="506"/>
      <c r="W1499" s="506"/>
      <c r="X1499" s="506"/>
      <c r="Y1499" s="506"/>
    </row>
    <row r="1500" spans="1:25" ht="13.5" customHeight="1" x14ac:dyDescent="0.3">
      <c r="A1500" s="506"/>
      <c r="B1500" s="542"/>
      <c r="C1500" s="548"/>
      <c r="D1500" s="548"/>
      <c r="E1500" s="544"/>
      <c r="F1500" s="558"/>
      <c r="G1500" s="510"/>
      <c r="H1500" s="506"/>
      <c r="I1500" s="506"/>
      <c r="J1500" s="506"/>
      <c r="K1500" s="506"/>
      <c r="L1500" s="506"/>
      <c r="M1500" s="506"/>
      <c r="N1500" s="506"/>
      <c r="O1500" s="506"/>
      <c r="P1500" s="506"/>
      <c r="Q1500" s="506"/>
      <c r="R1500" s="506"/>
      <c r="S1500" s="506"/>
      <c r="T1500" s="506"/>
      <c r="U1500" s="506"/>
      <c r="V1500" s="506"/>
      <c r="W1500" s="506"/>
      <c r="X1500" s="506"/>
      <c r="Y1500" s="506"/>
    </row>
    <row r="1501" spans="1:25" ht="13.5" customHeight="1" x14ac:dyDescent="0.3">
      <c r="A1501" s="506"/>
      <c r="B1501" s="542"/>
      <c r="C1501" s="548"/>
      <c r="D1501" s="548"/>
      <c r="E1501" s="544"/>
      <c r="F1501" s="558"/>
      <c r="G1501" s="510"/>
      <c r="H1501" s="506"/>
      <c r="I1501" s="506"/>
      <c r="J1501" s="506"/>
      <c r="K1501" s="506"/>
      <c r="L1501" s="506"/>
      <c r="M1501" s="506"/>
      <c r="N1501" s="506"/>
      <c r="O1501" s="506"/>
      <c r="P1501" s="506"/>
      <c r="Q1501" s="506"/>
      <c r="R1501" s="506"/>
      <c r="S1501" s="506"/>
      <c r="T1501" s="506"/>
      <c r="U1501" s="506"/>
      <c r="V1501" s="506"/>
      <c r="W1501" s="506"/>
      <c r="X1501" s="506"/>
      <c r="Y1501" s="506"/>
    </row>
    <row r="1502" spans="1:25" ht="13.5" customHeight="1" x14ac:dyDescent="0.3">
      <c r="A1502" s="506"/>
      <c r="B1502" s="542"/>
      <c r="C1502" s="548"/>
      <c r="D1502" s="548"/>
      <c r="E1502" s="544"/>
      <c r="F1502" s="558"/>
      <c r="G1502" s="510"/>
      <c r="H1502" s="506"/>
      <c r="I1502" s="506"/>
      <c r="J1502" s="506"/>
      <c r="K1502" s="506"/>
      <c r="L1502" s="506"/>
      <c r="M1502" s="506"/>
      <c r="N1502" s="506"/>
      <c r="O1502" s="506"/>
      <c r="P1502" s="506"/>
      <c r="Q1502" s="506"/>
      <c r="R1502" s="506"/>
      <c r="S1502" s="506"/>
      <c r="T1502" s="506"/>
      <c r="U1502" s="506"/>
      <c r="V1502" s="506"/>
      <c r="W1502" s="506"/>
      <c r="X1502" s="506"/>
      <c r="Y1502" s="506"/>
    </row>
    <row r="1503" spans="1:25" ht="13.5" customHeight="1" x14ac:dyDescent="0.3">
      <c r="A1503" s="506"/>
      <c r="B1503" s="542"/>
      <c r="C1503" s="548"/>
      <c r="D1503" s="548"/>
      <c r="E1503" s="544"/>
      <c r="F1503" s="558"/>
      <c r="G1503" s="510"/>
      <c r="H1503" s="506"/>
      <c r="I1503" s="506"/>
      <c r="J1503" s="506"/>
      <c r="K1503" s="506"/>
      <c r="L1503" s="506"/>
      <c r="M1503" s="506"/>
      <c r="N1503" s="506"/>
      <c r="O1503" s="506"/>
      <c r="P1503" s="506"/>
      <c r="Q1503" s="506"/>
      <c r="R1503" s="506"/>
      <c r="S1503" s="506"/>
      <c r="T1503" s="506"/>
      <c r="U1503" s="506"/>
      <c r="V1503" s="506"/>
      <c r="W1503" s="506"/>
      <c r="X1503" s="506"/>
      <c r="Y1503" s="506"/>
    </row>
    <row r="1504" spans="1:25" ht="13.5" customHeight="1" x14ac:dyDescent="0.3">
      <c r="A1504" s="506"/>
      <c r="B1504" s="542"/>
      <c r="C1504" s="548"/>
      <c r="D1504" s="548"/>
      <c r="E1504" s="544"/>
      <c r="F1504" s="558"/>
      <c r="G1504" s="510"/>
      <c r="H1504" s="506"/>
      <c r="I1504" s="506"/>
      <c r="J1504" s="506"/>
      <c r="K1504" s="506"/>
      <c r="L1504" s="506"/>
      <c r="M1504" s="506"/>
      <c r="N1504" s="506"/>
      <c r="O1504" s="506"/>
      <c r="P1504" s="506"/>
      <c r="Q1504" s="506"/>
      <c r="R1504" s="506"/>
      <c r="S1504" s="506"/>
      <c r="T1504" s="506"/>
      <c r="U1504" s="506"/>
      <c r="V1504" s="506"/>
      <c r="W1504" s="506"/>
      <c r="X1504" s="506"/>
      <c r="Y1504" s="506"/>
    </row>
    <row r="1505" spans="1:25" ht="13.5" customHeight="1" x14ac:dyDescent="0.3">
      <c r="A1505" s="506"/>
      <c r="B1505" s="542"/>
      <c r="C1505" s="548"/>
      <c r="D1505" s="548"/>
      <c r="E1505" s="544"/>
      <c r="F1505" s="558"/>
      <c r="G1505" s="510"/>
      <c r="H1505" s="506"/>
      <c r="I1505" s="506"/>
      <c r="J1505" s="506"/>
      <c r="K1505" s="506"/>
      <c r="L1505" s="506"/>
      <c r="M1505" s="506"/>
      <c r="N1505" s="506"/>
      <c r="O1505" s="506"/>
      <c r="P1505" s="506"/>
      <c r="Q1505" s="506"/>
      <c r="R1505" s="506"/>
      <c r="S1505" s="506"/>
      <c r="T1505" s="506"/>
      <c r="U1505" s="506"/>
      <c r="V1505" s="506"/>
      <c r="W1505" s="506"/>
      <c r="X1505" s="506"/>
      <c r="Y1505" s="506"/>
    </row>
    <row r="1506" spans="1:25" ht="13.5" customHeight="1" x14ac:dyDescent="0.3">
      <c r="A1506" s="506"/>
      <c r="B1506" s="542"/>
      <c r="C1506" s="548"/>
      <c r="D1506" s="548"/>
      <c r="E1506" s="544"/>
      <c r="F1506" s="558"/>
      <c r="G1506" s="510"/>
      <c r="H1506" s="506"/>
      <c r="I1506" s="506"/>
      <c r="J1506" s="506"/>
      <c r="K1506" s="506"/>
      <c r="L1506" s="506"/>
      <c r="M1506" s="506"/>
      <c r="N1506" s="506"/>
      <c r="O1506" s="506"/>
      <c r="P1506" s="506"/>
      <c r="Q1506" s="506"/>
      <c r="R1506" s="506"/>
      <c r="S1506" s="506"/>
      <c r="T1506" s="506"/>
      <c r="U1506" s="506"/>
      <c r="V1506" s="506"/>
      <c r="W1506" s="506"/>
      <c r="X1506" s="506"/>
      <c r="Y1506" s="506"/>
    </row>
    <row r="1507" spans="1:25" ht="13.5" customHeight="1" x14ac:dyDescent="0.3">
      <c r="A1507" s="506"/>
      <c r="B1507" s="542"/>
      <c r="C1507" s="548"/>
      <c r="D1507" s="548"/>
      <c r="E1507" s="544"/>
      <c r="F1507" s="558"/>
      <c r="G1507" s="510"/>
      <c r="H1507" s="506"/>
      <c r="I1507" s="506"/>
      <c r="J1507" s="506"/>
      <c r="K1507" s="506"/>
      <c r="L1507" s="506"/>
      <c r="M1507" s="506"/>
      <c r="N1507" s="506"/>
      <c r="O1507" s="506"/>
      <c r="P1507" s="506"/>
      <c r="Q1507" s="506"/>
      <c r="R1507" s="506"/>
      <c r="S1507" s="506"/>
      <c r="T1507" s="506"/>
      <c r="U1507" s="506"/>
      <c r="V1507" s="506"/>
      <c r="W1507" s="506"/>
      <c r="X1507" s="506"/>
      <c r="Y1507" s="506"/>
    </row>
    <row r="1508" spans="1:25" ht="13.5" customHeight="1" x14ac:dyDescent="0.3">
      <c r="A1508" s="506"/>
      <c r="B1508" s="542"/>
      <c r="C1508" s="548"/>
      <c r="D1508" s="548"/>
      <c r="E1508" s="544"/>
      <c r="F1508" s="558"/>
      <c r="G1508" s="510"/>
      <c r="H1508" s="506"/>
      <c r="I1508" s="506"/>
      <c r="J1508" s="506"/>
      <c r="K1508" s="506"/>
      <c r="L1508" s="506"/>
      <c r="M1508" s="506"/>
      <c r="N1508" s="506"/>
      <c r="O1508" s="506"/>
      <c r="P1508" s="506"/>
      <c r="Q1508" s="506"/>
      <c r="R1508" s="506"/>
      <c r="S1508" s="506"/>
      <c r="T1508" s="506"/>
      <c r="U1508" s="506"/>
      <c r="V1508" s="506"/>
      <c r="W1508" s="506"/>
      <c r="X1508" s="506"/>
      <c r="Y1508" s="506"/>
    </row>
    <row r="1509" spans="1:25" ht="13.5" customHeight="1" x14ac:dyDescent="0.3">
      <c r="A1509" s="506"/>
      <c r="B1509" s="542"/>
      <c r="C1509" s="548"/>
      <c r="D1509" s="548"/>
      <c r="E1509" s="544"/>
      <c r="F1509" s="558"/>
      <c r="G1509" s="510"/>
      <c r="H1509" s="506"/>
      <c r="I1509" s="506"/>
      <c r="J1509" s="506"/>
      <c r="K1509" s="506"/>
      <c r="L1509" s="506"/>
      <c r="M1509" s="506"/>
      <c r="N1509" s="506"/>
      <c r="O1509" s="506"/>
      <c r="P1509" s="506"/>
      <c r="Q1509" s="506"/>
      <c r="R1509" s="506"/>
      <c r="S1509" s="506"/>
      <c r="T1509" s="506"/>
      <c r="U1509" s="506"/>
      <c r="V1509" s="506"/>
      <c r="W1509" s="506"/>
      <c r="X1509" s="506"/>
      <c r="Y1509" s="506"/>
    </row>
    <row r="1510" spans="1:25" ht="13.5" customHeight="1" x14ac:dyDescent="0.3">
      <c r="A1510" s="506"/>
      <c r="B1510" s="542"/>
      <c r="C1510" s="548"/>
      <c r="D1510" s="548"/>
      <c r="E1510" s="544"/>
      <c r="F1510" s="558"/>
      <c r="G1510" s="510"/>
      <c r="H1510" s="506"/>
      <c r="I1510" s="506"/>
      <c r="J1510" s="506"/>
      <c r="K1510" s="506"/>
      <c r="L1510" s="506"/>
      <c r="M1510" s="506"/>
      <c r="N1510" s="506"/>
      <c r="O1510" s="506"/>
      <c r="P1510" s="506"/>
      <c r="Q1510" s="506"/>
      <c r="R1510" s="506"/>
      <c r="S1510" s="506"/>
      <c r="T1510" s="506"/>
      <c r="U1510" s="506"/>
      <c r="V1510" s="506"/>
      <c r="W1510" s="506"/>
      <c r="X1510" s="506"/>
      <c r="Y1510" s="506"/>
    </row>
    <row r="1511" spans="1:25" ht="13.5" customHeight="1" x14ac:dyDescent="0.3">
      <c r="A1511" s="506"/>
      <c r="B1511" s="542"/>
      <c r="C1511" s="548"/>
      <c r="D1511" s="548"/>
      <c r="E1511" s="544"/>
      <c r="F1511" s="558"/>
      <c r="G1511" s="510"/>
      <c r="H1511" s="506"/>
      <c r="I1511" s="506"/>
      <c r="J1511" s="506"/>
      <c r="K1511" s="506"/>
      <c r="L1511" s="506"/>
      <c r="M1511" s="506"/>
      <c r="N1511" s="506"/>
      <c r="O1511" s="506"/>
      <c r="P1511" s="506"/>
      <c r="Q1511" s="506"/>
      <c r="R1511" s="506"/>
      <c r="S1511" s="506"/>
      <c r="T1511" s="506"/>
      <c r="U1511" s="506"/>
      <c r="V1511" s="506"/>
      <c r="W1511" s="506"/>
      <c r="X1511" s="506"/>
      <c r="Y1511" s="506"/>
    </row>
    <row r="1512" spans="1:25" ht="13.5" customHeight="1" x14ac:dyDescent="0.3">
      <c r="A1512" s="506"/>
      <c r="B1512" s="542"/>
      <c r="C1512" s="548"/>
      <c r="D1512" s="548"/>
      <c r="E1512" s="544"/>
      <c r="F1512" s="558"/>
      <c r="G1512" s="510"/>
      <c r="H1512" s="506"/>
      <c r="I1512" s="506"/>
      <c r="J1512" s="506"/>
      <c r="K1512" s="506"/>
      <c r="L1512" s="506"/>
      <c r="M1512" s="506"/>
      <c r="N1512" s="506"/>
      <c r="O1512" s="506"/>
      <c r="P1512" s="506"/>
      <c r="Q1512" s="506"/>
      <c r="R1512" s="506"/>
      <c r="S1512" s="506"/>
      <c r="T1512" s="506"/>
      <c r="U1512" s="506"/>
      <c r="V1512" s="506"/>
      <c r="W1512" s="506"/>
      <c r="X1512" s="506"/>
      <c r="Y1512" s="506"/>
    </row>
    <row r="1513" spans="1:25" ht="13.5" customHeight="1" x14ac:dyDescent="0.3">
      <c r="A1513" s="506"/>
      <c r="B1513" s="542"/>
      <c r="C1513" s="548"/>
      <c r="D1513" s="548"/>
      <c r="E1513" s="544"/>
      <c r="F1513" s="558"/>
      <c r="G1513" s="510"/>
      <c r="H1513" s="506"/>
      <c r="I1513" s="506"/>
      <c r="J1513" s="506"/>
      <c r="K1513" s="506"/>
      <c r="L1513" s="506"/>
      <c r="M1513" s="506"/>
      <c r="N1513" s="506"/>
      <c r="O1513" s="506"/>
      <c r="P1513" s="506"/>
      <c r="Q1513" s="506"/>
      <c r="R1513" s="506"/>
      <c r="S1513" s="506"/>
      <c r="T1513" s="506"/>
      <c r="U1513" s="506"/>
      <c r="V1513" s="506"/>
      <c r="W1513" s="506"/>
      <c r="X1513" s="506"/>
      <c r="Y1513" s="506"/>
    </row>
    <row r="1514" spans="1:25" ht="13.5" customHeight="1" x14ac:dyDescent="0.3">
      <c r="A1514" s="506"/>
      <c r="B1514" s="542"/>
      <c r="C1514" s="548"/>
      <c r="D1514" s="548"/>
      <c r="E1514" s="544"/>
      <c r="F1514" s="558"/>
      <c r="G1514" s="510"/>
      <c r="H1514" s="506"/>
      <c r="I1514" s="506"/>
      <c r="J1514" s="506"/>
      <c r="K1514" s="506"/>
      <c r="L1514" s="506"/>
      <c r="M1514" s="506"/>
      <c r="N1514" s="506"/>
      <c r="O1514" s="506"/>
      <c r="P1514" s="506"/>
      <c r="Q1514" s="506"/>
      <c r="R1514" s="506"/>
      <c r="S1514" s="506"/>
      <c r="T1514" s="506"/>
      <c r="U1514" s="506"/>
      <c r="V1514" s="506"/>
      <c r="W1514" s="506"/>
      <c r="X1514" s="506"/>
      <c r="Y1514" s="506"/>
    </row>
    <row r="1515" spans="1:25" ht="13.5" customHeight="1" x14ac:dyDescent="0.3">
      <c r="A1515" s="506"/>
      <c r="B1515" s="542"/>
      <c r="C1515" s="548"/>
      <c r="D1515" s="548"/>
      <c r="E1515" s="544"/>
      <c r="F1515" s="558"/>
      <c r="G1515" s="510"/>
      <c r="H1515" s="506"/>
      <c r="I1515" s="506"/>
      <c r="J1515" s="506"/>
      <c r="K1515" s="506"/>
      <c r="L1515" s="506"/>
      <c r="M1515" s="506"/>
      <c r="N1515" s="506"/>
      <c r="O1515" s="506"/>
      <c r="P1515" s="506"/>
      <c r="Q1515" s="506"/>
      <c r="R1515" s="506"/>
      <c r="S1515" s="506"/>
      <c r="T1515" s="506"/>
      <c r="U1515" s="506"/>
      <c r="V1515" s="506"/>
      <c r="W1515" s="506"/>
      <c r="X1515" s="506"/>
      <c r="Y1515" s="506"/>
    </row>
    <row r="1516" spans="1:25" ht="13.5" customHeight="1" x14ac:dyDescent="0.3">
      <c r="A1516" s="506"/>
      <c r="B1516" s="542"/>
      <c r="C1516" s="548"/>
      <c r="D1516" s="548"/>
      <c r="E1516" s="544"/>
      <c r="F1516" s="558"/>
      <c r="G1516" s="510"/>
      <c r="H1516" s="506"/>
      <c r="I1516" s="506"/>
      <c r="J1516" s="506"/>
      <c r="K1516" s="506"/>
      <c r="L1516" s="506"/>
      <c r="M1516" s="506"/>
      <c r="N1516" s="506"/>
      <c r="O1516" s="506"/>
      <c r="P1516" s="506"/>
      <c r="Q1516" s="506"/>
      <c r="R1516" s="506"/>
      <c r="S1516" s="506"/>
      <c r="T1516" s="506"/>
      <c r="U1516" s="506"/>
      <c r="V1516" s="506"/>
      <c r="W1516" s="506"/>
      <c r="X1516" s="506"/>
      <c r="Y1516" s="506"/>
    </row>
    <row r="1517" spans="1:25" ht="13.5" customHeight="1" x14ac:dyDescent="0.3">
      <c r="A1517" s="506"/>
      <c r="B1517" s="542"/>
      <c r="C1517" s="548"/>
      <c r="D1517" s="548"/>
      <c r="E1517" s="544"/>
      <c r="F1517" s="558"/>
      <c r="G1517" s="510"/>
      <c r="H1517" s="506"/>
      <c r="I1517" s="506"/>
      <c r="J1517" s="506"/>
      <c r="K1517" s="506"/>
      <c r="L1517" s="506"/>
      <c r="M1517" s="506"/>
      <c r="N1517" s="506"/>
      <c r="O1517" s="506"/>
      <c r="P1517" s="506"/>
      <c r="Q1517" s="506"/>
      <c r="R1517" s="506"/>
      <c r="S1517" s="506"/>
      <c r="T1517" s="506"/>
      <c r="U1517" s="506"/>
      <c r="V1517" s="506"/>
      <c r="W1517" s="506"/>
      <c r="X1517" s="506"/>
      <c r="Y1517" s="506"/>
    </row>
    <row r="1518" spans="1:25" ht="13.5" customHeight="1" x14ac:dyDescent="0.3">
      <c r="A1518" s="506"/>
      <c r="B1518" s="542"/>
      <c r="C1518" s="548"/>
      <c r="D1518" s="548"/>
      <c r="E1518" s="544"/>
      <c r="F1518" s="558"/>
      <c r="G1518" s="510"/>
      <c r="H1518" s="506"/>
      <c r="I1518" s="506"/>
      <c r="J1518" s="506"/>
      <c r="K1518" s="506"/>
      <c r="L1518" s="506"/>
      <c r="M1518" s="506"/>
      <c r="N1518" s="506"/>
      <c r="O1518" s="506"/>
      <c r="P1518" s="506"/>
      <c r="Q1518" s="506"/>
      <c r="R1518" s="506"/>
      <c r="S1518" s="506"/>
      <c r="T1518" s="506"/>
      <c r="U1518" s="506"/>
      <c r="V1518" s="506"/>
      <c r="W1518" s="506"/>
      <c r="X1518" s="506"/>
      <c r="Y1518" s="506"/>
    </row>
    <row r="1519" spans="1:25" ht="13.5" customHeight="1" x14ac:dyDescent="0.3">
      <c r="A1519" s="506"/>
      <c r="B1519" s="542"/>
      <c r="C1519" s="548"/>
      <c r="D1519" s="548"/>
      <c r="E1519" s="544"/>
      <c r="F1519" s="558"/>
      <c r="G1519" s="510"/>
      <c r="H1519" s="506"/>
      <c r="I1519" s="506"/>
      <c r="J1519" s="506"/>
      <c r="K1519" s="506"/>
      <c r="L1519" s="506"/>
      <c r="M1519" s="506"/>
      <c r="N1519" s="506"/>
      <c r="O1519" s="506"/>
      <c r="P1519" s="506"/>
      <c r="Q1519" s="506"/>
      <c r="R1519" s="506"/>
      <c r="S1519" s="506"/>
      <c r="T1519" s="506"/>
      <c r="U1519" s="506"/>
      <c r="V1519" s="506"/>
      <c r="W1519" s="506"/>
      <c r="X1519" s="506"/>
      <c r="Y1519" s="506"/>
    </row>
    <row r="1520" spans="1:25" ht="13.5" customHeight="1" x14ac:dyDescent="0.3">
      <c r="A1520" s="506"/>
      <c r="B1520" s="542"/>
      <c r="C1520" s="548"/>
      <c r="D1520" s="548"/>
      <c r="E1520" s="544"/>
      <c r="F1520" s="558"/>
      <c r="G1520" s="510"/>
      <c r="H1520" s="506"/>
      <c r="I1520" s="506"/>
      <c r="J1520" s="506"/>
      <c r="K1520" s="506"/>
      <c r="L1520" s="506"/>
      <c r="M1520" s="506"/>
      <c r="N1520" s="506"/>
      <c r="O1520" s="506"/>
      <c r="P1520" s="506"/>
      <c r="Q1520" s="506"/>
      <c r="R1520" s="506"/>
      <c r="S1520" s="506"/>
      <c r="T1520" s="506"/>
      <c r="U1520" s="506"/>
      <c r="V1520" s="506"/>
      <c r="W1520" s="506"/>
      <c r="X1520" s="506"/>
      <c r="Y1520" s="506"/>
    </row>
    <row r="1521" spans="1:25" ht="13.5" customHeight="1" x14ac:dyDescent="0.3">
      <c r="A1521" s="506"/>
      <c r="B1521" s="542"/>
      <c r="C1521" s="548"/>
      <c r="D1521" s="548"/>
      <c r="E1521" s="544"/>
      <c r="F1521" s="558"/>
      <c r="G1521" s="510"/>
      <c r="H1521" s="506"/>
      <c r="I1521" s="506"/>
      <c r="J1521" s="506"/>
      <c r="K1521" s="506"/>
      <c r="L1521" s="506"/>
      <c r="M1521" s="506"/>
      <c r="N1521" s="506"/>
      <c r="O1521" s="506"/>
      <c r="P1521" s="506"/>
      <c r="Q1521" s="506"/>
      <c r="R1521" s="506"/>
      <c r="S1521" s="506"/>
      <c r="T1521" s="506"/>
      <c r="U1521" s="506"/>
      <c r="V1521" s="506"/>
      <c r="W1521" s="506"/>
      <c r="X1521" s="506"/>
      <c r="Y1521" s="506"/>
    </row>
    <row r="1522" spans="1:25" ht="13.5" customHeight="1" x14ac:dyDescent="0.3">
      <c r="A1522" s="506"/>
      <c r="B1522" s="542"/>
      <c r="C1522" s="548"/>
      <c r="D1522" s="548"/>
      <c r="E1522" s="544"/>
      <c r="F1522" s="558"/>
      <c r="G1522" s="510"/>
      <c r="H1522" s="506"/>
      <c r="I1522" s="506"/>
      <c r="J1522" s="506"/>
      <c r="K1522" s="506"/>
      <c r="L1522" s="506"/>
      <c r="M1522" s="506"/>
      <c r="N1522" s="506"/>
      <c r="O1522" s="506"/>
      <c r="P1522" s="506"/>
      <c r="Q1522" s="506"/>
      <c r="R1522" s="506"/>
      <c r="S1522" s="506"/>
      <c r="T1522" s="506"/>
      <c r="U1522" s="506"/>
      <c r="V1522" s="506"/>
      <c r="W1522" s="506"/>
      <c r="X1522" s="506"/>
      <c r="Y1522" s="506"/>
    </row>
    <row r="1523" spans="1:25" ht="13.5" customHeight="1" x14ac:dyDescent="0.3">
      <c r="A1523" s="506"/>
      <c r="B1523" s="542"/>
      <c r="C1523" s="548"/>
      <c r="D1523" s="548"/>
      <c r="E1523" s="544"/>
      <c r="F1523" s="558"/>
      <c r="G1523" s="510"/>
      <c r="H1523" s="506"/>
      <c r="I1523" s="506"/>
      <c r="J1523" s="506"/>
      <c r="K1523" s="506"/>
      <c r="L1523" s="506"/>
      <c r="M1523" s="506"/>
      <c r="N1523" s="506"/>
      <c r="O1523" s="506"/>
      <c r="P1523" s="506"/>
      <c r="Q1523" s="506"/>
      <c r="R1523" s="506"/>
      <c r="S1523" s="506"/>
      <c r="T1523" s="506"/>
      <c r="U1523" s="506"/>
      <c r="V1523" s="506"/>
      <c r="W1523" s="506"/>
      <c r="X1523" s="506"/>
      <c r="Y1523" s="506"/>
    </row>
    <row r="1524" spans="1:25" ht="13.5" customHeight="1" x14ac:dyDescent="0.3">
      <c r="A1524" s="506"/>
      <c r="B1524" s="542"/>
      <c r="C1524" s="548"/>
      <c r="D1524" s="548"/>
      <c r="E1524" s="544"/>
      <c r="F1524" s="558"/>
      <c r="G1524" s="510"/>
      <c r="H1524" s="506"/>
      <c r="I1524" s="506"/>
      <c r="J1524" s="506"/>
      <c r="K1524" s="506"/>
      <c r="L1524" s="506"/>
      <c r="M1524" s="506"/>
      <c r="N1524" s="506"/>
      <c r="O1524" s="506"/>
      <c r="P1524" s="506"/>
      <c r="Q1524" s="506"/>
      <c r="R1524" s="506"/>
      <c r="S1524" s="506"/>
      <c r="T1524" s="506"/>
      <c r="U1524" s="506"/>
      <c r="V1524" s="506"/>
      <c r="W1524" s="506"/>
      <c r="X1524" s="506"/>
      <c r="Y1524" s="506"/>
    </row>
    <row r="1525" spans="1:25" ht="13.5" customHeight="1" x14ac:dyDescent="0.3">
      <c r="A1525" s="506"/>
      <c r="B1525" s="542"/>
      <c r="C1525" s="548"/>
      <c r="D1525" s="548"/>
      <c r="E1525" s="544"/>
      <c r="F1525" s="558"/>
      <c r="G1525" s="510"/>
      <c r="H1525" s="506"/>
      <c r="I1525" s="506"/>
      <c r="J1525" s="506"/>
      <c r="K1525" s="506"/>
      <c r="L1525" s="506"/>
      <c r="M1525" s="506"/>
      <c r="N1525" s="506"/>
      <c r="O1525" s="506"/>
      <c r="P1525" s="506"/>
      <c r="Q1525" s="506"/>
      <c r="R1525" s="506"/>
      <c r="S1525" s="506"/>
      <c r="T1525" s="506"/>
      <c r="U1525" s="506"/>
      <c r="V1525" s="506"/>
      <c r="W1525" s="506"/>
      <c r="X1525" s="506"/>
      <c r="Y1525" s="506"/>
    </row>
    <row r="1526" spans="1:25" ht="13.5" customHeight="1" x14ac:dyDescent="0.3">
      <c r="A1526" s="506"/>
      <c r="B1526" s="542"/>
      <c r="C1526" s="548"/>
      <c r="D1526" s="548"/>
      <c r="E1526" s="544"/>
      <c r="F1526" s="558"/>
      <c r="G1526" s="510"/>
      <c r="H1526" s="506"/>
      <c r="I1526" s="506"/>
      <c r="J1526" s="506"/>
      <c r="K1526" s="506"/>
      <c r="L1526" s="506"/>
      <c r="M1526" s="506"/>
      <c r="N1526" s="506"/>
      <c r="O1526" s="506"/>
      <c r="P1526" s="506"/>
      <c r="Q1526" s="506"/>
      <c r="R1526" s="506"/>
      <c r="S1526" s="506"/>
      <c r="T1526" s="506"/>
      <c r="U1526" s="506"/>
      <c r="V1526" s="506"/>
      <c r="W1526" s="506"/>
      <c r="X1526" s="506"/>
      <c r="Y1526" s="506"/>
    </row>
    <row r="1527" spans="1:25" ht="13.5" customHeight="1" x14ac:dyDescent="0.3">
      <c r="A1527" s="506"/>
      <c r="B1527" s="542"/>
      <c r="C1527" s="548"/>
      <c r="D1527" s="548"/>
      <c r="E1527" s="544"/>
      <c r="F1527" s="558"/>
      <c r="G1527" s="510"/>
      <c r="H1527" s="506"/>
      <c r="I1527" s="506"/>
      <c r="J1527" s="506"/>
      <c r="K1527" s="506"/>
      <c r="L1527" s="506"/>
      <c r="M1527" s="506"/>
      <c r="N1527" s="506"/>
      <c r="O1527" s="506"/>
      <c r="P1527" s="506"/>
      <c r="Q1527" s="506"/>
      <c r="R1527" s="506"/>
      <c r="S1527" s="506"/>
      <c r="T1527" s="506"/>
      <c r="U1527" s="506"/>
      <c r="V1527" s="506"/>
      <c r="W1527" s="506"/>
      <c r="X1527" s="506"/>
      <c r="Y1527" s="506"/>
    </row>
    <row r="1528" spans="1:25" ht="13.5" customHeight="1" x14ac:dyDescent="0.3">
      <c r="A1528" s="506"/>
      <c r="B1528" s="542"/>
      <c r="C1528" s="548"/>
      <c r="D1528" s="548"/>
      <c r="E1528" s="544"/>
      <c r="F1528" s="558"/>
      <c r="G1528" s="510"/>
      <c r="H1528" s="506"/>
      <c r="I1528" s="506"/>
      <c r="J1528" s="506"/>
      <c r="K1528" s="506"/>
      <c r="L1528" s="506"/>
      <c r="M1528" s="506"/>
      <c r="N1528" s="506"/>
      <c r="O1528" s="506"/>
      <c r="P1528" s="506"/>
      <c r="Q1528" s="506"/>
      <c r="R1528" s="506"/>
      <c r="S1528" s="506"/>
      <c r="T1528" s="506"/>
      <c r="U1528" s="506"/>
      <c r="V1528" s="506"/>
      <c r="W1528" s="506"/>
      <c r="X1528" s="506"/>
      <c r="Y1528" s="506"/>
    </row>
    <row r="1529" spans="1:25" ht="13.5" customHeight="1" x14ac:dyDescent="0.3">
      <c r="A1529" s="506"/>
      <c r="B1529" s="542"/>
      <c r="C1529" s="548"/>
      <c r="D1529" s="548"/>
      <c r="E1529" s="544"/>
      <c r="F1529" s="558"/>
      <c r="G1529" s="510"/>
      <c r="H1529" s="506"/>
      <c r="I1529" s="506"/>
      <c r="J1529" s="506"/>
      <c r="K1529" s="506"/>
      <c r="L1529" s="506"/>
      <c r="M1529" s="506"/>
      <c r="N1529" s="506"/>
      <c r="O1529" s="506"/>
      <c r="P1529" s="506"/>
      <c r="Q1529" s="506"/>
      <c r="R1529" s="506"/>
      <c r="S1529" s="506"/>
      <c r="T1529" s="506"/>
      <c r="U1529" s="506"/>
      <c r="V1529" s="506"/>
      <c r="W1529" s="506"/>
      <c r="X1529" s="506"/>
      <c r="Y1529" s="506"/>
    </row>
    <row r="1530" spans="1:25" ht="13.5" customHeight="1" x14ac:dyDescent="0.3">
      <c r="A1530" s="506"/>
      <c r="B1530" s="542"/>
      <c r="C1530" s="548"/>
      <c r="D1530" s="548"/>
      <c r="E1530" s="544"/>
      <c r="F1530" s="558"/>
      <c r="G1530" s="510"/>
      <c r="H1530" s="506"/>
      <c r="I1530" s="506"/>
      <c r="J1530" s="506"/>
      <c r="K1530" s="506"/>
      <c r="L1530" s="506"/>
      <c r="M1530" s="506"/>
      <c r="N1530" s="506"/>
      <c r="O1530" s="506"/>
      <c r="P1530" s="506"/>
      <c r="Q1530" s="506"/>
      <c r="R1530" s="506"/>
      <c r="S1530" s="506"/>
      <c r="T1530" s="506"/>
      <c r="U1530" s="506"/>
      <c r="V1530" s="506"/>
      <c r="W1530" s="506"/>
      <c r="X1530" s="506"/>
      <c r="Y1530" s="506"/>
    </row>
    <row r="1531" spans="1:25" ht="13.5" customHeight="1" x14ac:dyDescent="0.3">
      <c r="A1531" s="506"/>
      <c r="B1531" s="542"/>
      <c r="C1531" s="548"/>
      <c r="D1531" s="548"/>
      <c r="E1531" s="544"/>
      <c r="F1531" s="558"/>
      <c r="G1531" s="510"/>
      <c r="H1531" s="506"/>
      <c r="I1531" s="506"/>
      <c r="J1531" s="506"/>
      <c r="K1531" s="506"/>
      <c r="L1531" s="506"/>
      <c r="M1531" s="506"/>
      <c r="N1531" s="506"/>
      <c r="O1531" s="506"/>
      <c r="P1531" s="506"/>
      <c r="Q1531" s="506"/>
      <c r="R1531" s="506"/>
      <c r="S1531" s="506"/>
      <c r="T1531" s="506"/>
      <c r="U1531" s="506"/>
      <c r="V1531" s="506"/>
      <c r="W1531" s="506"/>
      <c r="X1531" s="506"/>
      <c r="Y1531" s="506"/>
    </row>
    <row r="1532" spans="1:25" ht="13.5" customHeight="1" x14ac:dyDescent="0.3">
      <c r="A1532" s="506"/>
      <c r="B1532" s="542"/>
      <c r="C1532" s="548"/>
      <c r="D1532" s="548"/>
      <c r="E1532" s="544"/>
      <c r="F1532" s="558"/>
      <c r="G1532" s="510"/>
      <c r="H1532" s="506"/>
      <c r="I1532" s="506"/>
      <c r="J1532" s="506"/>
      <c r="K1532" s="506"/>
      <c r="L1532" s="506"/>
      <c r="M1532" s="506"/>
      <c r="N1532" s="506"/>
      <c r="O1532" s="506"/>
      <c r="P1532" s="506"/>
      <c r="Q1532" s="506"/>
      <c r="R1532" s="506"/>
      <c r="S1532" s="506"/>
      <c r="T1532" s="506"/>
      <c r="U1532" s="506"/>
      <c r="V1532" s="506"/>
      <c r="W1532" s="506"/>
      <c r="X1532" s="506"/>
      <c r="Y1532" s="506"/>
    </row>
    <row r="1533" spans="1:25" ht="13.5" customHeight="1" x14ac:dyDescent="0.3">
      <c r="A1533" s="506"/>
      <c r="B1533" s="542"/>
      <c r="C1533" s="548"/>
      <c r="D1533" s="548"/>
      <c r="E1533" s="544"/>
      <c r="F1533" s="558"/>
      <c r="G1533" s="510"/>
      <c r="H1533" s="506"/>
      <c r="I1533" s="506"/>
      <c r="J1533" s="506"/>
      <c r="K1533" s="506"/>
      <c r="L1533" s="506"/>
      <c r="M1533" s="506"/>
      <c r="N1533" s="506"/>
      <c r="O1533" s="506"/>
      <c r="P1533" s="506"/>
      <c r="Q1533" s="506"/>
      <c r="R1533" s="506"/>
      <c r="S1533" s="506"/>
      <c r="T1533" s="506"/>
      <c r="U1533" s="506"/>
      <c r="V1533" s="506"/>
      <c r="W1533" s="506"/>
      <c r="X1533" s="506"/>
      <c r="Y1533" s="506"/>
    </row>
    <row r="1534" spans="1:25" ht="13.5" customHeight="1" x14ac:dyDescent="0.3">
      <c r="A1534" s="506"/>
      <c r="B1534" s="542"/>
      <c r="C1534" s="548"/>
      <c r="D1534" s="548"/>
      <c r="E1534" s="544"/>
      <c r="F1534" s="558"/>
      <c r="G1534" s="510"/>
      <c r="H1534" s="506"/>
      <c r="I1534" s="506"/>
      <c r="J1534" s="506"/>
      <c r="K1534" s="506"/>
      <c r="L1534" s="506"/>
      <c r="M1534" s="506"/>
      <c r="N1534" s="506"/>
      <c r="O1534" s="506"/>
      <c r="P1534" s="506"/>
      <c r="Q1534" s="506"/>
      <c r="R1534" s="506"/>
      <c r="S1534" s="506"/>
      <c r="T1534" s="506"/>
      <c r="U1534" s="506"/>
      <c r="V1534" s="506"/>
      <c r="W1534" s="506"/>
      <c r="X1534" s="506"/>
      <c r="Y1534" s="506"/>
    </row>
    <row r="1535" spans="1:25" ht="13.5" customHeight="1" x14ac:dyDescent="0.3">
      <c r="A1535" s="506"/>
      <c r="B1535" s="542"/>
      <c r="C1535" s="548"/>
      <c r="D1535" s="548"/>
      <c r="E1535" s="544"/>
      <c r="F1535" s="558"/>
      <c r="G1535" s="510"/>
      <c r="H1535" s="506"/>
      <c r="I1535" s="506"/>
      <c r="J1535" s="506"/>
      <c r="K1535" s="506"/>
      <c r="L1535" s="506"/>
      <c r="M1535" s="506"/>
      <c r="N1535" s="506"/>
      <c r="O1535" s="506"/>
      <c r="P1535" s="506"/>
      <c r="Q1535" s="506"/>
      <c r="R1535" s="506"/>
      <c r="S1535" s="506"/>
      <c r="T1535" s="506"/>
      <c r="U1535" s="506"/>
      <c r="V1535" s="506"/>
      <c r="W1535" s="506"/>
      <c r="X1535" s="506"/>
      <c r="Y1535" s="506"/>
    </row>
    <row r="1536" spans="1:25" ht="13.5" customHeight="1" x14ac:dyDescent="0.3">
      <c r="A1536" s="506"/>
      <c r="B1536" s="542"/>
      <c r="C1536" s="548"/>
      <c r="D1536" s="548"/>
      <c r="E1536" s="544"/>
      <c r="F1536" s="558"/>
      <c r="G1536" s="510"/>
      <c r="H1536" s="506"/>
      <c r="I1536" s="506"/>
      <c r="J1536" s="506"/>
      <c r="K1536" s="506"/>
      <c r="L1536" s="506"/>
      <c r="M1536" s="506"/>
      <c r="N1536" s="506"/>
      <c r="O1536" s="506"/>
      <c r="P1536" s="506"/>
      <c r="Q1536" s="506"/>
      <c r="R1536" s="506"/>
      <c r="S1536" s="506"/>
      <c r="T1536" s="506"/>
      <c r="U1536" s="506"/>
      <c r="V1536" s="506"/>
      <c r="W1536" s="506"/>
      <c r="X1536" s="506"/>
      <c r="Y1536" s="506"/>
    </row>
    <row r="1537" spans="1:25" ht="13.5" customHeight="1" x14ac:dyDescent="0.3">
      <c r="A1537" s="506"/>
      <c r="B1537" s="542"/>
      <c r="C1537" s="548"/>
      <c r="D1537" s="548"/>
      <c r="E1537" s="544"/>
      <c r="F1537" s="558"/>
      <c r="G1537" s="510"/>
      <c r="H1537" s="506"/>
      <c r="I1537" s="506"/>
      <c r="J1537" s="506"/>
      <c r="K1537" s="506"/>
      <c r="L1537" s="506"/>
      <c r="M1537" s="506"/>
      <c r="N1537" s="506"/>
      <c r="O1537" s="506"/>
      <c r="P1537" s="506"/>
      <c r="Q1537" s="506"/>
      <c r="R1537" s="506"/>
      <c r="S1537" s="506"/>
      <c r="T1537" s="506"/>
      <c r="U1537" s="506"/>
      <c r="V1537" s="506"/>
      <c r="W1537" s="506"/>
      <c r="X1537" s="506"/>
      <c r="Y1537" s="506"/>
    </row>
    <row r="1538" spans="1:25" ht="13.5" customHeight="1" x14ac:dyDescent="0.3">
      <c r="A1538" s="506"/>
      <c r="B1538" s="542"/>
      <c r="C1538" s="548"/>
      <c r="D1538" s="548"/>
      <c r="E1538" s="544"/>
      <c r="F1538" s="558"/>
      <c r="G1538" s="510"/>
      <c r="H1538" s="506"/>
      <c r="I1538" s="506"/>
      <c r="J1538" s="506"/>
      <c r="K1538" s="506"/>
      <c r="L1538" s="506"/>
      <c r="M1538" s="506"/>
      <c r="N1538" s="506"/>
      <c r="O1538" s="506"/>
      <c r="P1538" s="506"/>
      <c r="Q1538" s="506"/>
      <c r="R1538" s="506"/>
      <c r="S1538" s="506"/>
      <c r="T1538" s="506"/>
      <c r="U1538" s="506"/>
      <c r="V1538" s="506"/>
      <c r="W1538" s="506"/>
      <c r="X1538" s="506"/>
      <c r="Y1538" s="506"/>
    </row>
    <row r="1539" spans="1:25" ht="13.5" customHeight="1" x14ac:dyDescent="0.3">
      <c r="A1539" s="506"/>
      <c r="B1539" s="542"/>
      <c r="C1539" s="548"/>
      <c r="D1539" s="548"/>
      <c r="E1539" s="544"/>
      <c r="F1539" s="558"/>
      <c r="G1539" s="510"/>
      <c r="H1539" s="506"/>
      <c r="I1539" s="506"/>
      <c r="J1539" s="506"/>
      <c r="K1539" s="506"/>
      <c r="L1539" s="506"/>
      <c r="M1539" s="506"/>
      <c r="N1539" s="506"/>
      <c r="O1539" s="506"/>
      <c r="P1539" s="506"/>
      <c r="Q1539" s="506"/>
      <c r="R1539" s="506"/>
      <c r="S1539" s="506"/>
      <c r="T1539" s="506"/>
      <c r="U1539" s="506"/>
      <c r="V1539" s="506"/>
      <c r="W1539" s="506"/>
      <c r="X1539" s="506"/>
      <c r="Y1539" s="506"/>
    </row>
    <row r="1540" spans="1:25" ht="13.5" customHeight="1" x14ac:dyDescent="0.3">
      <c r="A1540" s="506"/>
      <c r="B1540" s="542"/>
      <c r="C1540" s="548"/>
      <c r="D1540" s="548"/>
      <c r="E1540" s="544"/>
      <c r="F1540" s="558"/>
      <c r="G1540" s="510"/>
      <c r="H1540" s="506"/>
      <c r="I1540" s="506"/>
      <c r="J1540" s="506"/>
      <c r="K1540" s="506"/>
      <c r="L1540" s="506"/>
      <c r="M1540" s="506"/>
      <c r="N1540" s="506"/>
      <c r="O1540" s="506"/>
      <c r="P1540" s="506"/>
      <c r="Q1540" s="506"/>
      <c r="R1540" s="506"/>
      <c r="S1540" s="506"/>
      <c r="T1540" s="506"/>
      <c r="U1540" s="506"/>
      <c r="V1540" s="506"/>
      <c r="W1540" s="506"/>
      <c r="X1540" s="506"/>
      <c r="Y1540" s="506"/>
    </row>
    <row r="1541" spans="1:25" ht="13.5" customHeight="1" x14ac:dyDescent="0.3">
      <c r="A1541" s="506"/>
      <c r="B1541" s="542"/>
      <c r="C1541" s="548"/>
      <c r="D1541" s="548"/>
      <c r="E1541" s="544"/>
      <c r="F1541" s="558"/>
      <c r="G1541" s="510"/>
      <c r="H1541" s="506"/>
      <c r="I1541" s="506"/>
      <c r="J1541" s="506"/>
      <c r="K1541" s="506"/>
      <c r="L1541" s="506"/>
      <c r="M1541" s="506"/>
      <c r="N1541" s="506"/>
      <c r="O1541" s="506"/>
      <c r="P1541" s="506"/>
      <c r="Q1541" s="506"/>
      <c r="R1541" s="506"/>
      <c r="S1541" s="506"/>
      <c r="T1541" s="506"/>
      <c r="U1541" s="506"/>
      <c r="V1541" s="506"/>
      <c r="W1541" s="506"/>
      <c r="X1541" s="506"/>
      <c r="Y1541" s="506"/>
    </row>
    <row r="1542" spans="1:25" ht="13.5" customHeight="1" x14ac:dyDescent="0.3">
      <c r="A1542" s="506"/>
      <c r="B1542" s="542"/>
      <c r="C1542" s="548"/>
      <c r="D1542" s="548"/>
      <c r="E1542" s="544"/>
      <c r="F1542" s="558"/>
      <c r="G1542" s="510"/>
      <c r="H1542" s="506"/>
      <c r="I1542" s="506"/>
      <c r="J1542" s="506"/>
      <c r="K1542" s="506"/>
      <c r="L1542" s="506"/>
      <c r="M1542" s="506"/>
      <c r="N1542" s="506"/>
      <c r="O1542" s="506"/>
      <c r="P1542" s="506"/>
      <c r="Q1542" s="506"/>
      <c r="R1542" s="506"/>
      <c r="S1542" s="506"/>
      <c r="T1542" s="506"/>
      <c r="U1542" s="506"/>
      <c r="V1542" s="506"/>
      <c r="W1542" s="506"/>
      <c r="X1542" s="506"/>
      <c r="Y1542" s="506"/>
    </row>
    <row r="1543" spans="1:25" ht="13.5" customHeight="1" x14ac:dyDescent="0.3">
      <c r="A1543" s="506"/>
      <c r="B1543" s="542"/>
      <c r="C1543" s="548"/>
      <c r="D1543" s="548"/>
      <c r="E1543" s="544"/>
      <c r="F1543" s="558"/>
      <c r="G1543" s="510"/>
      <c r="H1543" s="506"/>
      <c r="I1543" s="506"/>
      <c r="J1543" s="506"/>
      <c r="K1543" s="506"/>
      <c r="L1543" s="506"/>
      <c r="M1543" s="506"/>
      <c r="N1543" s="506"/>
      <c r="O1543" s="506"/>
      <c r="P1543" s="506"/>
      <c r="Q1543" s="506"/>
      <c r="R1543" s="506"/>
      <c r="S1543" s="506"/>
      <c r="T1543" s="506"/>
      <c r="U1543" s="506"/>
      <c r="V1543" s="506"/>
      <c r="W1543" s="506"/>
      <c r="X1543" s="506"/>
      <c r="Y1543" s="506"/>
    </row>
    <row r="1544" spans="1:25" ht="13.5" customHeight="1" x14ac:dyDescent="0.3">
      <c r="A1544" s="506"/>
      <c r="B1544" s="542"/>
      <c r="C1544" s="548"/>
      <c r="D1544" s="548"/>
      <c r="E1544" s="544"/>
      <c r="F1544" s="558"/>
      <c r="G1544" s="510"/>
      <c r="H1544" s="506"/>
      <c r="I1544" s="506"/>
      <c r="J1544" s="506"/>
      <c r="K1544" s="506"/>
      <c r="L1544" s="506"/>
      <c r="M1544" s="506"/>
      <c r="N1544" s="506"/>
      <c r="O1544" s="506"/>
      <c r="P1544" s="506"/>
      <c r="Q1544" s="506"/>
      <c r="R1544" s="506"/>
      <c r="S1544" s="506"/>
      <c r="T1544" s="506"/>
      <c r="U1544" s="506"/>
      <c r="V1544" s="506"/>
      <c r="W1544" s="506"/>
      <c r="X1544" s="506"/>
      <c r="Y1544" s="506"/>
    </row>
    <row r="1545" spans="1:25" ht="13.5" customHeight="1" x14ac:dyDescent="0.3">
      <c r="A1545" s="506"/>
      <c r="B1545" s="542"/>
      <c r="C1545" s="548"/>
      <c r="D1545" s="548"/>
      <c r="E1545" s="544"/>
      <c r="F1545" s="558"/>
      <c r="G1545" s="510"/>
      <c r="H1545" s="506"/>
      <c r="I1545" s="506"/>
      <c r="J1545" s="506"/>
      <c r="K1545" s="506"/>
      <c r="L1545" s="506"/>
      <c r="M1545" s="506"/>
      <c r="N1545" s="506"/>
      <c r="O1545" s="506"/>
      <c r="P1545" s="506"/>
      <c r="Q1545" s="506"/>
      <c r="R1545" s="506"/>
      <c r="S1545" s="506"/>
      <c r="T1545" s="506"/>
      <c r="U1545" s="506"/>
      <c r="V1545" s="506"/>
      <c r="W1545" s="506"/>
      <c r="X1545" s="506"/>
      <c r="Y1545" s="506"/>
    </row>
    <row r="1546" spans="1:25" ht="13.5" customHeight="1" x14ac:dyDescent="0.3">
      <c r="A1546" s="506"/>
      <c r="B1546" s="542"/>
      <c r="C1546" s="548"/>
      <c r="D1546" s="548"/>
      <c r="E1546" s="544"/>
      <c r="F1546" s="558"/>
      <c r="G1546" s="510"/>
      <c r="H1546" s="506"/>
      <c r="I1546" s="506"/>
      <c r="J1546" s="506"/>
      <c r="K1546" s="506"/>
      <c r="L1546" s="506"/>
      <c r="M1546" s="506"/>
      <c r="N1546" s="506"/>
      <c r="O1546" s="506"/>
      <c r="P1546" s="506"/>
      <c r="Q1546" s="506"/>
      <c r="R1546" s="506"/>
      <c r="S1546" s="506"/>
      <c r="T1546" s="506"/>
      <c r="U1546" s="506"/>
      <c r="V1546" s="506"/>
      <c r="W1546" s="506"/>
      <c r="X1546" s="506"/>
      <c r="Y1546" s="506"/>
    </row>
    <row r="1547" spans="1:25" ht="13.5" customHeight="1" x14ac:dyDescent="0.3">
      <c r="A1547" s="506"/>
      <c r="B1547" s="542"/>
      <c r="C1547" s="548"/>
      <c r="D1547" s="548"/>
      <c r="E1547" s="544"/>
      <c r="F1547" s="558"/>
      <c r="G1547" s="510"/>
      <c r="H1547" s="506"/>
      <c r="I1547" s="506"/>
      <c r="J1547" s="506"/>
      <c r="K1547" s="506"/>
      <c r="L1547" s="506"/>
      <c r="M1547" s="506"/>
      <c r="N1547" s="506"/>
      <c r="O1547" s="506"/>
      <c r="P1547" s="506"/>
      <c r="Q1547" s="506"/>
      <c r="R1547" s="506"/>
      <c r="S1547" s="506"/>
      <c r="T1547" s="506"/>
      <c r="U1547" s="506"/>
      <c r="V1547" s="506"/>
      <c r="W1547" s="506"/>
      <c r="X1547" s="506"/>
      <c r="Y1547" s="506"/>
    </row>
    <row r="1548" spans="1:25" ht="13.5" customHeight="1" x14ac:dyDescent="0.3">
      <c r="A1548" s="506"/>
      <c r="B1548" s="542"/>
      <c r="C1548" s="548"/>
      <c r="D1548" s="548"/>
      <c r="E1548" s="544"/>
      <c r="F1548" s="558"/>
      <c r="G1548" s="510"/>
      <c r="H1548" s="506"/>
      <c r="I1548" s="506"/>
      <c r="J1548" s="506"/>
      <c r="K1548" s="506"/>
      <c r="L1548" s="506"/>
      <c r="M1548" s="506"/>
      <c r="N1548" s="506"/>
      <c r="O1548" s="506"/>
      <c r="P1548" s="506"/>
      <c r="Q1548" s="506"/>
      <c r="R1548" s="506"/>
      <c r="S1548" s="506"/>
      <c r="T1548" s="506"/>
      <c r="U1548" s="506"/>
      <c r="V1548" s="506"/>
      <c r="W1548" s="506"/>
      <c r="X1548" s="506"/>
      <c r="Y1548" s="506"/>
    </row>
    <row r="1549" spans="1:25" ht="13.5" customHeight="1" x14ac:dyDescent="0.3">
      <c r="A1549" s="506"/>
      <c r="B1549" s="542"/>
      <c r="C1549" s="548"/>
      <c r="D1549" s="548"/>
      <c r="E1549" s="544"/>
      <c r="F1549" s="558"/>
      <c r="G1549" s="510"/>
      <c r="H1549" s="506"/>
      <c r="I1549" s="506"/>
      <c r="J1549" s="506"/>
      <c r="K1549" s="506"/>
      <c r="L1549" s="506"/>
      <c r="M1549" s="506"/>
      <c r="N1549" s="506"/>
      <c r="O1549" s="506"/>
      <c r="P1549" s="506"/>
      <c r="Q1549" s="506"/>
      <c r="R1549" s="506"/>
      <c r="S1549" s="506"/>
      <c r="T1549" s="506"/>
      <c r="U1549" s="506"/>
      <c r="V1549" s="506"/>
      <c r="W1549" s="506"/>
      <c r="X1549" s="506"/>
      <c r="Y1549" s="506"/>
    </row>
    <row r="1550" spans="1:25" ht="13.5" customHeight="1" x14ac:dyDescent="0.3">
      <c r="A1550" s="506"/>
      <c r="B1550" s="542"/>
      <c r="C1550" s="548"/>
      <c r="D1550" s="548"/>
      <c r="E1550" s="544"/>
      <c r="F1550" s="558"/>
      <c r="G1550" s="510"/>
      <c r="H1550" s="506"/>
      <c r="I1550" s="506"/>
      <c r="J1550" s="506"/>
      <c r="K1550" s="506"/>
      <c r="L1550" s="506"/>
      <c r="M1550" s="506"/>
      <c r="N1550" s="506"/>
      <c r="O1550" s="506"/>
      <c r="P1550" s="506"/>
      <c r="Q1550" s="506"/>
      <c r="R1550" s="506"/>
      <c r="S1550" s="506"/>
      <c r="T1550" s="506"/>
      <c r="U1550" s="506"/>
      <c r="V1550" s="506"/>
      <c r="W1550" s="506"/>
      <c r="X1550" s="506"/>
      <c r="Y1550" s="506"/>
    </row>
    <row r="1551" spans="1:25" ht="13.5" customHeight="1" x14ac:dyDescent="0.3">
      <c r="A1551" s="506"/>
      <c r="B1551" s="542"/>
      <c r="C1551" s="548"/>
      <c r="D1551" s="548"/>
      <c r="E1551" s="544"/>
      <c r="F1551" s="558"/>
      <c r="G1551" s="510"/>
      <c r="H1551" s="506"/>
      <c r="I1551" s="506"/>
      <c r="J1551" s="506"/>
      <c r="K1551" s="506"/>
      <c r="L1551" s="506"/>
      <c r="M1551" s="506"/>
      <c r="N1551" s="506"/>
      <c r="O1551" s="506"/>
      <c r="P1551" s="506"/>
      <c r="Q1551" s="506"/>
      <c r="R1551" s="506"/>
      <c r="S1551" s="506"/>
      <c r="T1551" s="506"/>
      <c r="U1551" s="506"/>
      <c r="V1551" s="506"/>
      <c r="W1551" s="506"/>
      <c r="X1551" s="506"/>
      <c r="Y1551" s="506"/>
    </row>
    <row r="1552" spans="1:25" ht="13.5" customHeight="1" x14ac:dyDescent="0.3">
      <c r="A1552" s="506"/>
      <c r="B1552" s="542"/>
      <c r="C1552" s="548"/>
      <c r="D1552" s="548"/>
      <c r="E1552" s="544"/>
      <c r="F1552" s="558"/>
      <c r="G1552" s="510"/>
      <c r="H1552" s="506"/>
      <c r="I1552" s="506"/>
      <c r="J1552" s="506"/>
      <c r="K1552" s="506"/>
      <c r="L1552" s="506"/>
      <c r="M1552" s="506"/>
      <c r="N1552" s="506"/>
      <c r="O1552" s="506"/>
      <c r="P1552" s="506"/>
      <c r="Q1552" s="506"/>
      <c r="R1552" s="506"/>
      <c r="S1552" s="506"/>
      <c r="T1552" s="506"/>
      <c r="U1552" s="506"/>
      <c r="V1552" s="506"/>
      <c r="W1552" s="506"/>
      <c r="X1552" s="506"/>
      <c r="Y1552" s="506"/>
    </row>
    <row r="1553" spans="1:25" ht="13.5" customHeight="1" x14ac:dyDescent="0.3">
      <c r="A1553" s="506"/>
      <c r="B1553" s="542"/>
      <c r="C1553" s="548"/>
      <c r="D1553" s="548"/>
      <c r="E1553" s="544"/>
      <c r="F1553" s="558"/>
      <c r="G1553" s="510"/>
      <c r="H1553" s="506"/>
      <c r="I1553" s="506"/>
      <c r="J1553" s="506"/>
      <c r="K1553" s="506"/>
      <c r="L1553" s="506"/>
      <c r="M1553" s="506"/>
      <c r="N1553" s="506"/>
      <c r="O1553" s="506"/>
      <c r="P1553" s="506"/>
      <c r="Q1553" s="506"/>
      <c r="R1553" s="506"/>
      <c r="S1553" s="506"/>
      <c r="T1553" s="506"/>
      <c r="U1553" s="506"/>
      <c r="V1553" s="506"/>
      <c r="W1553" s="506"/>
      <c r="X1553" s="506"/>
      <c r="Y1553" s="506"/>
    </row>
    <row r="1554" spans="1:25" ht="13.5" customHeight="1" x14ac:dyDescent="0.3">
      <c r="A1554" s="506"/>
      <c r="B1554" s="542"/>
      <c r="C1554" s="548"/>
      <c r="D1554" s="548"/>
      <c r="E1554" s="544"/>
      <c r="F1554" s="558"/>
      <c r="G1554" s="510"/>
      <c r="H1554" s="506"/>
      <c r="I1554" s="506"/>
      <c r="J1554" s="506"/>
      <c r="K1554" s="506"/>
      <c r="L1554" s="506"/>
      <c r="M1554" s="506"/>
      <c r="N1554" s="506"/>
      <c r="O1554" s="506"/>
      <c r="P1554" s="506"/>
      <c r="Q1554" s="506"/>
      <c r="R1554" s="506"/>
      <c r="S1554" s="506"/>
      <c r="T1554" s="506"/>
      <c r="U1554" s="506"/>
      <c r="V1554" s="506"/>
      <c r="W1554" s="506"/>
      <c r="X1554" s="506"/>
      <c r="Y1554" s="506"/>
    </row>
    <row r="1555" spans="1:25" ht="13.5" customHeight="1" x14ac:dyDescent="0.3">
      <c r="A1555" s="506"/>
      <c r="B1555" s="542"/>
      <c r="C1555" s="548"/>
      <c r="D1555" s="548"/>
      <c r="E1555" s="544"/>
      <c r="F1555" s="558"/>
      <c r="G1555" s="510"/>
      <c r="H1555" s="506"/>
      <c r="I1555" s="506"/>
      <c r="J1555" s="506"/>
      <c r="K1555" s="506"/>
      <c r="L1555" s="506"/>
      <c r="M1555" s="506"/>
      <c r="N1555" s="506"/>
      <c r="O1555" s="506"/>
      <c r="P1555" s="506"/>
      <c r="Q1555" s="506"/>
      <c r="R1555" s="506"/>
      <c r="S1555" s="506"/>
      <c r="T1555" s="506"/>
      <c r="U1555" s="506"/>
      <c r="V1555" s="506"/>
      <c r="W1555" s="506"/>
      <c r="X1555" s="506"/>
      <c r="Y1555" s="506"/>
    </row>
    <row r="1556" spans="1:25" ht="13.5" customHeight="1" x14ac:dyDescent="0.3">
      <c r="A1556" s="506"/>
      <c r="B1556" s="542"/>
      <c r="C1556" s="548"/>
      <c r="D1556" s="548"/>
      <c r="E1556" s="544"/>
      <c r="F1556" s="558"/>
      <c r="G1556" s="510"/>
      <c r="H1556" s="506"/>
      <c r="I1556" s="506"/>
      <c r="J1556" s="506"/>
      <c r="K1556" s="506"/>
      <c r="L1556" s="506"/>
      <c r="M1556" s="506"/>
      <c r="N1556" s="506"/>
      <c r="O1556" s="506"/>
      <c r="P1556" s="506"/>
      <c r="Q1556" s="506"/>
      <c r="R1556" s="506"/>
      <c r="S1556" s="506"/>
      <c r="T1556" s="506"/>
      <c r="U1556" s="506"/>
      <c r="V1556" s="506"/>
      <c r="W1556" s="506"/>
      <c r="X1556" s="506"/>
      <c r="Y1556" s="506"/>
    </row>
    <row r="1557" spans="1:25" ht="13.5" customHeight="1" x14ac:dyDescent="0.3">
      <c r="A1557" s="506"/>
      <c r="B1557" s="542"/>
      <c r="C1557" s="548"/>
      <c r="D1557" s="548"/>
      <c r="E1557" s="544"/>
      <c r="F1557" s="558"/>
      <c r="G1557" s="510"/>
      <c r="H1557" s="506"/>
      <c r="I1557" s="506"/>
      <c r="J1557" s="506"/>
      <c r="K1557" s="506"/>
      <c r="L1557" s="506"/>
      <c r="M1557" s="506"/>
      <c r="N1557" s="506"/>
      <c r="O1557" s="506"/>
      <c r="P1557" s="506"/>
      <c r="Q1557" s="506"/>
      <c r="R1557" s="506"/>
      <c r="S1557" s="506"/>
      <c r="T1557" s="506"/>
      <c r="U1557" s="506"/>
      <c r="V1557" s="506"/>
      <c r="W1557" s="506"/>
      <c r="X1557" s="506"/>
      <c r="Y1557" s="506"/>
    </row>
    <row r="1558" spans="1:25" ht="13.5" customHeight="1" x14ac:dyDescent="0.3">
      <c r="A1558" s="506"/>
      <c r="B1558" s="542"/>
      <c r="C1558" s="548"/>
      <c r="D1558" s="548"/>
      <c r="E1558" s="544"/>
      <c r="F1558" s="558"/>
      <c r="G1558" s="510"/>
      <c r="H1558" s="506"/>
      <c r="I1558" s="506"/>
      <c r="J1558" s="506"/>
      <c r="K1558" s="506"/>
      <c r="L1558" s="506"/>
      <c r="M1558" s="506"/>
      <c r="N1558" s="506"/>
      <c r="O1558" s="506"/>
      <c r="P1558" s="506"/>
      <c r="Q1558" s="506"/>
      <c r="R1558" s="506"/>
      <c r="S1558" s="506"/>
      <c r="T1558" s="506"/>
      <c r="U1558" s="506"/>
      <c r="V1558" s="506"/>
      <c r="W1558" s="506"/>
      <c r="X1558" s="506"/>
      <c r="Y1558" s="506"/>
    </row>
    <row r="1559" spans="1:25" ht="13.5" customHeight="1" x14ac:dyDescent="0.3">
      <c r="A1559" s="506"/>
      <c r="B1559" s="542"/>
      <c r="C1559" s="548"/>
      <c r="D1559" s="548"/>
      <c r="E1559" s="544"/>
      <c r="F1559" s="558"/>
      <c r="G1559" s="510"/>
      <c r="H1559" s="506"/>
      <c r="I1559" s="506"/>
      <c r="J1559" s="506"/>
      <c r="K1559" s="506"/>
      <c r="L1559" s="506"/>
      <c r="M1559" s="506"/>
      <c r="N1559" s="506"/>
      <c r="O1559" s="506"/>
      <c r="P1559" s="506"/>
      <c r="Q1559" s="506"/>
      <c r="R1559" s="506"/>
      <c r="S1559" s="506"/>
      <c r="T1559" s="506"/>
      <c r="U1559" s="506"/>
      <c r="V1559" s="506"/>
      <c r="W1559" s="506"/>
      <c r="X1559" s="506"/>
      <c r="Y1559" s="506"/>
    </row>
    <row r="1560" spans="1:25" ht="13.5" customHeight="1" x14ac:dyDescent="0.3">
      <c r="A1560" s="506"/>
      <c r="B1560" s="542"/>
      <c r="C1560" s="548"/>
      <c r="D1560" s="548"/>
      <c r="E1560" s="544"/>
      <c r="F1560" s="558"/>
      <c r="G1560" s="510"/>
      <c r="H1560" s="506"/>
      <c r="I1560" s="506"/>
      <c r="J1560" s="506"/>
      <c r="K1560" s="506"/>
      <c r="L1560" s="506"/>
      <c r="M1560" s="506"/>
      <c r="N1560" s="506"/>
      <c r="O1560" s="506"/>
      <c r="P1560" s="506"/>
      <c r="Q1560" s="506"/>
      <c r="R1560" s="506"/>
      <c r="S1560" s="506"/>
      <c r="T1560" s="506"/>
      <c r="U1560" s="506"/>
      <c r="V1560" s="506"/>
      <c r="W1560" s="506"/>
      <c r="X1560" s="506"/>
      <c r="Y1560" s="506"/>
    </row>
    <row r="1561" spans="1:25" ht="13.5" customHeight="1" x14ac:dyDescent="0.3">
      <c r="A1561" s="506"/>
      <c r="B1561" s="542"/>
      <c r="C1561" s="548"/>
      <c r="D1561" s="548"/>
      <c r="E1561" s="544"/>
      <c r="F1561" s="558"/>
      <c r="G1561" s="510"/>
      <c r="H1561" s="506"/>
      <c r="I1561" s="506"/>
      <c r="J1561" s="506"/>
      <c r="K1561" s="506"/>
      <c r="L1561" s="506"/>
      <c r="M1561" s="506"/>
      <c r="N1561" s="506"/>
      <c r="O1561" s="506"/>
      <c r="P1561" s="506"/>
      <c r="Q1561" s="506"/>
      <c r="R1561" s="506"/>
      <c r="S1561" s="506"/>
      <c r="T1561" s="506"/>
      <c r="U1561" s="506"/>
      <c r="V1561" s="506"/>
      <c r="W1561" s="506"/>
      <c r="X1561" s="506"/>
      <c r="Y1561" s="506"/>
    </row>
    <row r="1562" spans="1:25" ht="13.5" customHeight="1" x14ac:dyDescent="0.3">
      <c r="A1562" s="506"/>
      <c r="B1562" s="542"/>
      <c r="C1562" s="548"/>
      <c r="D1562" s="548"/>
      <c r="E1562" s="544"/>
      <c r="F1562" s="558"/>
      <c r="G1562" s="510"/>
      <c r="H1562" s="506"/>
      <c r="I1562" s="506"/>
      <c r="J1562" s="506"/>
      <c r="K1562" s="506"/>
      <c r="L1562" s="506"/>
      <c r="M1562" s="506"/>
      <c r="N1562" s="506"/>
      <c r="O1562" s="506"/>
      <c r="P1562" s="506"/>
      <c r="Q1562" s="506"/>
      <c r="R1562" s="506"/>
      <c r="S1562" s="506"/>
      <c r="T1562" s="506"/>
      <c r="U1562" s="506"/>
      <c r="V1562" s="506"/>
      <c r="W1562" s="506"/>
      <c r="X1562" s="506"/>
      <c r="Y1562" s="506"/>
    </row>
    <row r="1563" spans="1:25" ht="13.5" customHeight="1" x14ac:dyDescent="0.3">
      <c r="A1563" s="506"/>
      <c r="B1563" s="542"/>
      <c r="C1563" s="548"/>
      <c r="D1563" s="548"/>
      <c r="E1563" s="544"/>
      <c r="F1563" s="558"/>
      <c r="G1563" s="510"/>
      <c r="H1563" s="506"/>
      <c r="I1563" s="506"/>
      <c r="J1563" s="506"/>
      <c r="K1563" s="506"/>
      <c r="L1563" s="506"/>
      <c r="M1563" s="506"/>
      <c r="N1563" s="506"/>
      <c r="O1563" s="506"/>
      <c r="P1563" s="506"/>
      <c r="Q1563" s="506"/>
      <c r="R1563" s="506"/>
      <c r="S1563" s="506"/>
      <c r="T1563" s="506"/>
      <c r="U1563" s="506"/>
      <c r="V1563" s="506"/>
      <c r="W1563" s="506"/>
      <c r="X1563" s="506"/>
      <c r="Y1563" s="506"/>
    </row>
    <row r="1564" spans="1:25" ht="13.5" customHeight="1" x14ac:dyDescent="0.3">
      <c r="A1564" s="506"/>
      <c r="B1564" s="542"/>
      <c r="C1564" s="548"/>
      <c r="D1564" s="548"/>
      <c r="E1564" s="544"/>
      <c r="F1564" s="558"/>
      <c r="G1564" s="510"/>
      <c r="H1564" s="506"/>
      <c r="I1564" s="506"/>
      <c r="J1564" s="506"/>
      <c r="K1564" s="506"/>
      <c r="L1564" s="506"/>
      <c r="M1564" s="506"/>
      <c r="N1564" s="506"/>
      <c r="O1564" s="506"/>
      <c r="P1564" s="506"/>
      <c r="Q1564" s="506"/>
      <c r="R1564" s="506"/>
      <c r="S1564" s="506"/>
      <c r="T1564" s="506"/>
      <c r="U1564" s="506"/>
      <c r="V1564" s="506"/>
      <c r="W1564" s="506"/>
      <c r="X1564" s="506"/>
      <c r="Y1564" s="506"/>
    </row>
    <row r="1565" spans="1:25" ht="13.5" customHeight="1" x14ac:dyDescent="0.3">
      <c r="A1565" s="506"/>
      <c r="B1565" s="542"/>
      <c r="C1565" s="548"/>
      <c r="D1565" s="548"/>
      <c r="E1565" s="544"/>
      <c r="F1565" s="558"/>
      <c r="G1565" s="510"/>
      <c r="H1565" s="506"/>
      <c r="I1565" s="506"/>
      <c r="J1565" s="506"/>
      <c r="K1565" s="506"/>
      <c r="L1565" s="506"/>
      <c r="M1565" s="506"/>
      <c r="N1565" s="506"/>
      <c r="O1565" s="506"/>
      <c r="P1565" s="506"/>
      <c r="Q1565" s="506"/>
      <c r="R1565" s="506"/>
      <c r="S1565" s="506"/>
      <c r="T1565" s="506"/>
      <c r="U1565" s="506"/>
      <c r="V1565" s="506"/>
      <c r="W1565" s="506"/>
      <c r="X1565" s="506"/>
      <c r="Y1565" s="506"/>
    </row>
    <row r="1566" spans="1:25" ht="13.5" customHeight="1" x14ac:dyDescent="0.3">
      <c r="A1566" s="506"/>
      <c r="B1566" s="542"/>
      <c r="C1566" s="548"/>
      <c r="D1566" s="548"/>
      <c r="E1566" s="544"/>
      <c r="F1566" s="558"/>
      <c r="G1566" s="510"/>
      <c r="H1566" s="506"/>
      <c r="I1566" s="506"/>
      <c r="J1566" s="506"/>
      <c r="K1566" s="506"/>
      <c r="L1566" s="506"/>
      <c r="M1566" s="506"/>
      <c r="N1566" s="506"/>
      <c r="O1566" s="506"/>
      <c r="P1566" s="506"/>
      <c r="Q1566" s="506"/>
      <c r="R1566" s="506"/>
      <c r="S1566" s="506"/>
      <c r="T1566" s="506"/>
      <c r="U1566" s="506"/>
      <c r="V1566" s="506"/>
      <c r="W1566" s="506"/>
      <c r="X1566" s="506"/>
      <c r="Y1566" s="506"/>
    </row>
    <row r="1567" spans="1:25" ht="13.5" customHeight="1" x14ac:dyDescent="0.3">
      <c r="A1567" s="506"/>
      <c r="B1567" s="542"/>
      <c r="C1567" s="548"/>
      <c r="D1567" s="548"/>
      <c r="E1567" s="544"/>
      <c r="F1567" s="558"/>
      <c r="G1567" s="510"/>
      <c r="H1567" s="506"/>
      <c r="I1567" s="506"/>
      <c r="J1567" s="506"/>
      <c r="K1567" s="506"/>
      <c r="L1567" s="506"/>
      <c r="M1567" s="506"/>
      <c r="N1567" s="506"/>
      <c r="O1567" s="506"/>
      <c r="P1567" s="506"/>
      <c r="Q1567" s="506"/>
      <c r="R1567" s="506"/>
      <c r="S1567" s="506"/>
      <c r="T1567" s="506"/>
      <c r="U1567" s="506"/>
      <c r="V1567" s="506"/>
      <c r="W1567" s="506"/>
      <c r="X1567" s="506"/>
      <c r="Y1567" s="506"/>
    </row>
    <row r="1568" spans="1:25" ht="13.5" customHeight="1" x14ac:dyDescent="0.3">
      <c r="A1568" s="506"/>
      <c r="B1568" s="542"/>
      <c r="C1568" s="548"/>
      <c r="D1568" s="548"/>
      <c r="E1568" s="544"/>
      <c r="F1568" s="558"/>
      <c r="G1568" s="510"/>
      <c r="H1568" s="506"/>
      <c r="I1568" s="506"/>
      <c r="J1568" s="506"/>
      <c r="K1568" s="506"/>
      <c r="L1568" s="506"/>
      <c r="M1568" s="506"/>
      <c r="N1568" s="506"/>
      <c r="O1568" s="506"/>
      <c r="P1568" s="506"/>
      <c r="Q1568" s="506"/>
      <c r="R1568" s="506"/>
      <c r="S1568" s="506"/>
      <c r="T1568" s="506"/>
      <c r="U1568" s="506"/>
      <c r="V1568" s="506"/>
      <c r="W1568" s="506"/>
      <c r="X1568" s="506"/>
      <c r="Y1568" s="506"/>
    </row>
    <row r="1569" spans="1:25" ht="13.5" customHeight="1" x14ac:dyDescent="0.3">
      <c r="A1569" s="506"/>
      <c r="B1569" s="542"/>
      <c r="C1569" s="548"/>
      <c r="D1569" s="548"/>
      <c r="E1569" s="544"/>
      <c r="F1569" s="558"/>
      <c r="G1569" s="510"/>
      <c r="H1569" s="506"/>
      <c r="I1569" s="506"/>
      <c r="J1569" s="506"/>
      <c r="K1569" s="506"/>
      <c r="L1569" s="506"/>
      <c r="M1569" s="506"/>
      <c r="N1569" s="506"/>
      <c r="O1569" s="506"/>
      <c r="P1569" s="506"/>
      <c r="Q1569" s="506"/>
      <c r="R1569" s="506"/>
      <c r="S1569" s="506"/>
      <c r="T1569" s="506"/>
      <c r="U1569" s="506"/>
      <c r="V1569" s="506"/>
      <c r="W1569" s="506"/>
      <c r="X1569" s="506"/>
      <c r="Y1569" s="506"/>
    </row>
    <row r="1570" spans="1:25" ht="13.5" customHeight="1" x14ac:dyDescent="0.3">
      <c r="A1570" s="506"/>
      <c r="B1570" s="542"/>
      <c r="C1570" s="548"/>
      <c r="D1570" s="548"/>
      <c r="E1570" s="544"/>
      <c r="F1570" s="558"/>
      <c r="G1570" s="510"/>
      <c r="H1570" s="506"/>
      <c r="I1570" s="506"/>
      <c r="J1570" s="506"/>
      <c r="K1570" s="506"/>
      <c r="L1570" s="506"/>
      <c r="M1570" s="506"/>
      <c r="N1570" s="506"/>
      <c r="O1570" s="506"/>
      <c r="P1570" s="506"/>
      <c r="Q1570" s="506"/>
      <c r="R1570" s="506"/>
      <c r="S1570" s="506"/>
      <c r="T1570" s="506"/>
      <c r="U1570" s="506"/>
      <c r="V1570" s="506"/>
      <c r="W1570" s="506"/>
      <c r="X1570" s="506"/>
      <c r="Y1570" s="506"/>
    </row>
    <row r="1571" spans="1:25" ht="13.5" customHeight="1" x14ac:dyDescent="0.3">
      <c r="A1571" s="506"/>
      <c r="B1571" s="542"/>
      <c r="C1571" s="548"/>
      <c r="D1571" s="548"/>
      <c r="E1571" s="544"/>
      <c r="F1571" s="558"/>
      <c r="G1571" s="510"/>
      <c r="H1571" s="506"/>
      <c r="I1571" s="506"/>
      <c r="J1571" s="506"/>
      <c r="K1571" s="506"/>
      <c r="L1571" s="506"/>
      <c r="M1571" s="506"/>
      <c r="N1571" s="506"/>
      <c r="O1571" s="506"/>
      <c r="P1571" s="506"/>
      <c r="Q1571" s="506"/>
      <c r="R1571" s="506"/>
      <c r="S1571" s="506"/>
      <c r="T1571" s="506"/>
      <c r="U1571" s="506"/>
      <c r="V1571" s="506"/>
      <c r="W1571" s="506"/>
      <c r="X1571" s="506"/>
      <c r="Y1571" s="506"/>
    </row>
    <row r="1572" spans="1:25" ht="13.5" customHeight="1" x14ac:dyDescent="0.3">
      <c r="A1572" s="506"/>
      <c r="B1572" s="542"/>
      <c r="C1572" s="548"/>
      <c r="D1572" s="548"/>
      <c r="E1572" s="544"/>
      <c r="F1572" s="558"/>
      <c r="G1572" s="510"/>
      <c r="H1572" s="506"/>
      <c r="I1572" s="506"/>
      <c r="J1572" s="506"/>
      <c r="K1572" s="506"/>
      <c r="L1572" s="506"/>
      <c r="M1572" s="506"/>
      <c r="N1572" s="506"/>
      <c r="O1572" s="506"/>
      <c r="P1572" s="506"/>
      <c r="Q1572" s="506"/>
      <c r="R1572" s="506"/>
      <c r="S1572" s="506"/>
      <c r="T1572" s="506"/>
      <c r="U1572" s="506"/>
      <c r="V1572" s="506"/>
      <c r="W1572" s="506"/>
      <c r="X1572" s="506"/>
      <c r="Y1572" s="506"/>
    </row>
    <row r="1573" spans="1:25" ht="13.5" customHeight="1" x14ac:dyDescent="0.3">
      <c r="A1573" s="506"/>
      <c r="B1573" s="542"/>
      <c r="C1573" s="548"/>
      <c r="D1573" s="548"/>
      <c r="E1573" s="544"/>
      <c r="F1573" s="558"/>
      <c r="G1573" s="510"/>
      <c r="H1573" s="506"/>
      <c r="I1573" s="506"/>
      <c r="J1573" s="506"/>
      <c r="K1573" s="506"/>
      <c r="L1573" s="506"/>
      <c r="M1573" s="506"/>
      <c r="N1573" s="506"/>
      <c r="O1573" s="506"/>
      <c r="P1573" s="506"/>
      <c r="Q1573" s="506"/>
      <c r="R1573" s="506"/>
      <c r="S1573" s="506"/>
      <c r="T1573" s="506"/>
      <c r="U1573" s="506"/>
      <c r="V1573" s="506"/>
      <c r="W1573" s="506"/>
      <c r="X1573" s="506"/>
      <c r="Y1573" s="506"/>
    </row>
    <row r="1574" spans="1:25" ht="13.5" customHeight="1" x14ac:dyDescent="0.3">
      <c r="A1574" s="506"/>
      <c r="B1574" s="542"/>
      <c r="C1574" s="548"/>
      <c r="D1574" s="548"/>
      <c r="E1574" s="544"/>
      <c r="F1574" s="558"/>
      <c r="G1574" s="510"/>
      <c r="H1574" s="506"/>
      <c r="I1574" s="506"/>
      <c r="J1574" s="506"/>
      <c r="K1574" s="506"/>
      <c r="L1574" s="506"/>
      <c r="M1574" s="506"/>
      <c r="N1574" s="506"/>
      <c r="O1574" s="506"/>
      <c r="P1574" s="506"/>
      <c r="Q1574" s="506"/>
      <c r="R1574" s="506"/>
      <c r="S1574" s="506"/>
      <c r="T1574" s="506"/>
      <c r="U1574" s="506"/>
      <c r="V1574" s="506"/>
      <c r="W1574" s="506"/>
      <c r="X1574" s="506"/>
      <c r="Y1574" s="506"/>
    </row>
    <row r="1575" spans="1:25" ht="13.5" customHeight="1" x14ac:dyDescent="0.3">
      <c r="A1575" s="506"/>
      <c r="B1575" s="542"/>
      <c r="C1575" s="548"/>
      <c r="D1575" s="548"/>
      <c r="E1575" s="544"/>
      <c r="F1575" s="558"/>
      <c r="G1575" s="510"/>
      <c r="H1575" s="506"/>
      <c r="I1575" s="506"/>
      <c r="J1575" s="506"/>
      <c r="K1575" s="506"/>
      <c r="L1575" s="506"/>
      <c r="M1575" s="506"/>
      <c r="N1575" s="506"/>
      <c r="O1575" s="506"/>
      <c r="P1575" s="506"/>
      <c r="Q1575" s="506"/>
      <c r="R1575" s="506"/>
      <c r="S1575" s="506"/>
      <c r="T1575" s="506"/>
      <c r="U1575" s="506"/>
      <c r="V1575" s="506"/>
      <c r="W1575" s="506"/>
      <c r="X1575" s="506"/>
      <c r="Y1575" s="506"/>
    </row>
    <row r="1576" spans="1:25" ht="13.5" customHeight="1" x14ac:dyDescent="0.3">
      <c r="A1576" s="506"/>
      <c r="B1576" s="542"/>
      <c r="C1576" s="548"/>
      <c r="D1576" s="548"/>
      <c r="E1576" s="544"/>
      <c r="F1576" s="558"/>
      <c r="G1576" s="510"/>
      <c r="H1576" s="506"/>
      <c r="I1576" s="506"/>
      <c r="J1576" s="506"/>
      <c r="K1576" s="506"/>
      <c r="L1576" s="506"/>
      <c r="M1576" s="506"/>
      <c r="N1576" s="506"/>
      <c r="O1576" s="506"/>
      <c r="P1576" s="506"/>
      <c r="Q1576" s="506"/>
      <c r="R1576" s="506"/>
      <c r="S1576" s="506"/>
      <c r="T1576" s="506"/>
      <c r="U1576" s="506"/>
      <c r="V1576" s="506"/>
      <c r="W1576" s="506"/>
      <c r="X1576" s="506"/>
      <c r="Y1576" s="506"/>
    </row>
    <row r="1577" spans="1:25" ht="13.5" customHeight="1" x14ac:dyDescent="0.3">
      <c r="A1577" s="506"/>
      <c r="B1577" s="542"/>
      <c r="C1577" s="548"/>
      <c r="D1577" s="548"/>
      <c r="E1577" s="544"/>
      <c r="F1577" s="558"/>
      <c r="G1577" s="510"/>
      <c r="H1577" s="506"/>
      <c r="I1577" s="506"/>
      <c r="J1577" s="506"/>
      <c r="K1577" s="506"/>
      <c r="L1577" s="506"/>
      <c r="M1577" s="506"/>
      <c r="N1577" s="506"/>
      <c r="O1577" s="506"/>
      <c r="P1577" s="506"/>
      <c r="Q1577" s="506"/>
      <c r="R1577" s="506"/>
      <c r="S1577" s="506"/>
      <c r="T1577" s="506"/>
      <c r="U1577" s="506"/>
      <c r="V1577" s="506"/>
      <c r="W1577" s="506"/>
      <c r="X1577" s="506"/>
      <c r="Y1577" s="506"/>
    </row>
    <row r="1578" spans="1:25" ht="13.5" customHeight="1" x14ac:dyDescent="0.3">
      <c r="A1578" s="506"/>
      <c r="B1578" s="542"/>
      <c r="C1578" s="548"/>
      <c r="D1578" s="548"/>
      <c r="E1578" s="544"/>
      <c r="F1578" s="558"/>
      <c r="G1578" s="510"/>
      <c r="H1578" s="506"/>
      <c r="I1578" s="506"/>
      <c r="J1578" s="506"/>
      <c r="K1578" s="506"/>
      <c r="L1578" s="506"/>
      <c r="M1578" s="506"/>
      <c r="N1578" s="506"/>
      <c r="O1578" s="506"/>
      <c r="P1578" s="506"/>
      <c r="Q1578" s="506"/>
      <c r="R1578" s="506"/>
      <c r="S1578" s="506"/>
      <c r="T1578" s="506"/>
      <c r="U1578" s="506"/>
      <c r="V1578" s="506"/>
      <c r="W1578" s="506"/>
      <c r="X1578" s="506"/>
      <c r="Y1578" s="506"/>
    </row>
    <row r="1579" spans="1:25" ht="13.5" customHeight="1" x14ac:dyDescent="0.3">
      <c r="A1579" s="506"/>
      <c r="B1579" s="542"/>
      <c r="C1579" s="548"/>
      <c r="D1579" s="548"/>
      <c r="E1579" s="544"/>
      <c r="F1579" s="558"/>
      <c r="G1579" s="510"/>
      <c r="H1579" s="506"/>
      <c r="I1579" s="506"/>
      <c r="J1579" s="506"/>
      <c r="K1579" s="506"/>
      <c r="L1579" s="506"/>
      <c r="M1579" s="506"/>
      <c r="N1579" s="506"/>
      <c r="O1579" s="506"/>
      <c r="P1579" s="506"/>
      <c r="Q1579" s="506"/>
      <c r="R1579" s="506"/>
      <c r="S1579" s="506"/>
      <c r="T1579" s="506"/>
      <c r="U1579" s="506"/>
      <c r="V1579" s="506"/>
      <c r="W1579" s="506"/>
      <c r="X1579" s="506"/>
      <c r="Y1579" s="506"/>
    </row>
    <row r="1580" spans="1:25" ht="13.5" customHeight="1" x14ac:dyDescent="0.3">
      <c r="A1580" s="506"/>
      <c r="B1580" s="542"/>
      <c r="C1580" s="548"/>
      <c r="D1580" s="548"/>
      <c r="E1580" s="544"/>
      <c r="F1580" s="558"/>
      <c r="G1580" s="510"/>
      <c r="H1580" s="506"/>
      <c r="I1580" s="506"/>
      <c r="J1580" s="506"/>
      <c r="K1580" s="506"/>
      <c r="L1580" s="506"/>
      <c r="M1580" s="506"/>
      <c r="N1580" s="506"/>
      <c r="O1580" s="506"/>
      <c r="P1580" s="506"/>
      <c r="Q1580" s="506"/>
      <c r="R1580" s="506"/>
      <c r="S1580" s="506"/>
      <c r="T1580" s="506"/>
      <c r="U1580" s="506"/>
      <c r="V1580" s="506"/>
      <c r="W1580" s="506"/>
      <c r="X1580" s="506"/>
      <c r="Y1580" s="506"/>
    </row>
    <row r="1581" spans="1:25" ht="13.5" customHeight="1" x14ac:dyDescent="0.3">
      <c r="A1581" s="506"/>
      <c r="B1581" s="542"/>
      <c r="C1581" s="548"/>
      <c r="D1581" s="548"/>
      <c r="E1581" s="544"/>
      <c r="F1581" s="558"/>
      <c r="G1581" s="510"/>
      <c r="H1581" s="506"/>
      <c r="I1581" s="506"/>
      <c r="J1581" s="506"/>
      <c r="K1581" s="506"/>
      <c r="L1581" s="506"/>
      <c r="M1581" s="506"/>
      <c r="N1581" s="506"/>
      <c r="O1581" s="506"/>
      <c r="P1581" s="506"/>
      <c r="Q1581" s="506"/>
      <c r="R1581" s="506"/>
      <c r="S1581" s="506"/>
      <c r="T1581" s="506"/>
      <c r="U1581" s="506"/>
      <c r="V1581" s="506"/>
      <c r="W1581" s="506"/>
      <c r="X1581" s="506"/>
      <c r="Y1581" s="506"/>
    </row>
    <row r="1582" spans="1:25" ht="13.5" customHeight="1" x14ac:dyDescent="0.3">
      <c r="A1582" s="506"/>
      <c r="B1582" s="542"/>
      <c r="C1582" s="548"/>
      <c r="D1582" s="548"/>
      <c r="E1582" s="544"/>
      <c r="F1582" s="558"/>
      <c r="G1582" s="510"/>
      <c r="H1582" s="506"/>
      <c r="I1582" s="506"/>
      <c r="J1582" s="506"/>
      <c r="K1582" s="506"/>
      <c r="L1582" s="506"/>
      <c r="M1582" s="506"/>
      <c r="N1582" s="506"/>
      <c r="O1582" s="506"/>
      <c r="P1582" s="506"/>
      <c r="Q1582" s="506"/>
      <c r="R1582" s="506"/>
      <c r="S1582" s="506"/>
      <c r="T1582" s="506"/>
      <c r="U1582" s="506"/>
      <c r="V1582" s="506"/>
      <c r="W1582" s="506"/>
      <c r="X1582" s="506"/>
      <c r="Y1582" s="506"/>
    </row>
    <row r="1583" spans="1:25" ht="13.5" customHeight="1" x14ac:dyDescent="0.3">
      <c r="A1583" s="506"/>
      <c r="B1583" s="542"/>
      <c r="C1583" s="548"/>
      <c r="D1583" s="548"/>
      <c r="E1583" s="544"/>
      <c r="F1583" s="558"/>
      <c r="G1583" s="510"/>
      <c r="H1583" s="506"/>
      <c r="I1583" s="506"/>
      <c r="J1583" s="506"/>
      <c r="K1583" s="506"/>
      <c r="L1583" s="506"/>
      <c r="M1583" s="506"/>
      <c r="N1583" s="506"/>
      <c r="O1583" s="506"/>
      <c r="P1583" s="506"/>
      <c r="Q1583" s="506"/>
      <c r="R1583" s="506"/>
      <c r="S1583" s="506"/>
      <c r="T1583" s="506"/>
      <c r="U1583" s="506"/>
      <c r="V1583" s="506"/>
      <c r="W1583" s="506"/>
      <c r="X1583" s="506"/>
      <c r="Y1583" s="506"/>
    </row>
    <row r="1584" spans="1:25" ht="13.5" customHeight="1" x14ac:dyDescent="0.3">
      <c r="A1584" s="506"/>
      <c r="B1584" s="542"/>
      <c r="C1584" s="548"/>
      <c r="D1584" s="548"/>
      <c r="E1584" s="544"/>
      <c r="F1584" s="558"/>
      <c r="G1584" s="510"/>
      <c r="H1584" s="506"/>
      <c r="I1584" s="506"/>
      <c r="J1584" s="506"/>
      <c r="K1584" s="506"/>
      <c r="L1584" s="506"/>
      <c r="M1584" s="506"/>
      <c r="N1584" s="506"/>
      <c r="O1584" s="506"/>
      <c r="P1584" s="506"/>
      <c r="Q1584" s="506"/>
      <c r="R1584" s="506"/>
      <c r="S1584" s="506"/>
      <c r="T1584" s="506"/>
      <c r="U1584" s="506"/>
      <c r="V1584" s="506"/>
      <c r="W1584" s="506"/>
      <c r="X1584" s="506"/>
      <c r="Y1584" s="506"/>
    </row>
    <row r="1585" spans="1:25" ht="13.5" customHeight="1" x14ac:dyDescent="0.3">
      <c r="A1585" s="506"/>
      <c r="B1585" s="542"/>
      <c r="C1585" s="548"/>
      <c r="D1585" s="548"/>
      <c r="E1585" s="544"/>
      <c r="F1585" s="558"/>
      <c r="G1585" s="510"/>
      <c r="H1585" s="506"/>
      <c r="I1585" s="506"/>
      <c r="J1585" s="506"/>
      <c r="K1585" s="506"/>
      <c r="L1585" s="506"/>
      <c r="M1585" s="506"/>
      <c r="N1585" s="506"/>
      <c r="O1585" s="506"/>
      <c r="P1585" s="506"/>
      <c r="Q1585" s="506"/>
      <c r="R1585" s="506"/>
      <c r="S1585" s="506"/>
      <c r="T1585" s="506"/>
      <c r="U1585" s="506"/>
      <c r="V1585" s="506"/>
      <c r="W1585" s="506"/>
      <c r="X1585" s="506"/>
      <c r="Y1585" s="506"/>
    </row>
    <row r="1586" spans="1:25" ht="13.5" customHeight="1" x14ac:dyDescent="0.3">
      <c r="A1586" s="506"/>
      <c r="B1586" s="542"/>
      <c r="C1586" s="548"/>
      <c r="D1586" s="548"/>
      <c r="E1586" s="544"/>
      <c r="F1586" s="558"/>
      <c r="G1586" s="510"/>
      <c r="H1586" s="506"/>
      <c r="I1586" s="506"/>
      <c r="J1586" s="506"/>
      <c r="K1586" s="506"/>
      <c r="L1586" s="506"/>
      <c r="M1586" s="506"/>
      <c r="N1586" s="506"/>
      <c r="O1586" s="506"/>
      <c r="P1586" s="506"/>
      <c r="Q1586" s="506"/>
      <c r="R1586" s="506"/>
      <c r="S1586" s="506"/>
      <c r="T1586" s="506"/>
      <c r="U1586" s="506"/>
      <c r="V1586" s="506"/>
      <c r="W1586" s="506"/>
      <c r="X1586" s="506"/>
      <c r="Y1586" s="506"/>
    </row>
    <row r="1587" spans="1:25" ht="13.5" customHeight="1" x14ac:dyDescent="0.3">
      <c r="A1587" s="506"/>
      <c r="B1587" s="542"/>
      <c r="C1587" s="548"/>
      <c r="D1587" s="548"/>
      <c r="E1587" s="544"/>
      <c r="F1587" s="558"/>
      <c r="G1587" s="510"/>
      <c r="H1587" s="506"/>
      <c r="I1587" s="506"/>
      <c r="J1587" s="506"/>
      <c r="K1587" s="506"/>
      <c r="L1587" s="506"/>
      <c r="M1587" s="506"/>
      <c r="N1587" s="506"/>
      <c r="O1587" s="506"/>
      <c r="P1587" s="506"/>
      <c r="Q1587" s="506"/>
      <c r="R1587" s="506"/>
      <c r="S1587" s="506"/>
      <c r="T1587" s="506"/>
      <c r="U1587" s="506"/>
      <c r="V1587" s="506"/>
      <c r="W1587" s="506"/>
      <c r="X1587" s="506"/>
      <c r="Y1587" s="506"/>
    </row>
    <row r="1588" spans="1:25" ht="13.5" customHeight="1" x14ac:dyDescent="0.3">
      <c r="A1588" s="506"/>
      <c r="B1588" s="542"/>
      <c r="C1588" s="548"/>
      <c r="D1588" s="548"/>
      <c r="E1588" s="544"/>
      <c r="F1588" s="558"/>
      <c r="G1588" s="510"/>
      <c r="H1588" s="506"/>
      <c r="I1588" s="506"/>
      <c r="J1588" s="506"/>
      <c r="K1588" s="506"/>
      <c r="L1588" s="506"/>
      <c r="M1588" s="506"/>
      <c r="N1588" s="506"/>
      <c r="O1588" s="506"/>
      <c r="P1588" s="506"/>
      <c r="Q1588" s="506"/>
      <c r="R1588" s="506"/>
      <c r="S1588" s="506"/>
      <c r="T1588" s="506"/>
      <c r="U1588" s="506"/>
      <c r="V1588" s="506"/>
      <c r="W1588" s="506"/>
      <c r="X1588" s="506"/>
      <c r="Y1588" s="506"/>
    </row>
    <row r="1589" spans="1:25" ht="13.5" customHeight="1" x14ac:dyDescent="0.3">
      <c r="A1589" s="506"/>
      <c r="B1589" s="542"/>
      <c r="C1589" s="548"/>
      <c r="D1589" s="548"/>
      <c r="E1589" s="544"/>
      <c r="F1589" s="558"/>
      <c r="G1589" s="510"/>
      <c r="H1589" s="506"/>
      <c r="I1589" s="506"/>
      <c r="J1589" s="506"/>
      <c r="K1589" s="506"/>
      <c r="L1589" s="506"/>
      <c r="M1589" s="506"/>
      <c r="N1589" s="506"/>
      <c r="O1589" s="506"/>
      <c r="P1589" s="506"/>
      <c r="Q1589" s="506"/>
      <c r="R1589" s="506"/>
      <c r="S1589" s="506"/>
      <c r="T1589" s="506"/>
      <c r="U1589" s="506"/>
      <c r="V1589" s="506"/>
      <c r="W1589" s="506"/>
      <c r="X1589" s="506"/>
      <c r="Y1589" s="506"/>
    </row>
    <row r="1590" spans="1:25" ht="13.5" customHeight="1" x14ac:dyDescent="0.3">
      <c r="A1590" s="506"/>
      <c r="B1590" s="542"/>
      <c r="C1590" s="548"/>
      <c r="D1590" s="548"/>
      <c r="E1590" s="544"/>
      <c r="F1590" s="558"/>
      <c r="G1590" s="510"/>
      <c r="H1590" s="506"/>
      <c r="I1590" s="506"/>
      <c r="J1590" s="506"/>
      <c r="K1590" s="506"/>
      <c r="L1590" s="506"/>
      <c r="M1590" s="506"/>
      <c r="N1590" s="506"/>
      <c r="O1590" s="506"/>
      <c r="P1590" s="506"/>
      <c r="Q1590" s="506"/>
      <c r="R1590" s="506"/>
      <c r="S1590" s="506"/>
      <c r="T1590" s="506"/>
      <c r="U1590" s="506"/>
      <c r="V1590" s="506"/>
      <c r="W1590" s="506"/>
      <c r="X1590" s="506"/>
      <c r="Y1590" s="506"/>
    </row>
    <row r="1591" spans="1:25" ht="13.5" customHeight="1" x14ac:dyDescent="0.3">
      <c r="A1591" s="506"/>
      <c r="B1591" s="542"/>
      <c r="C1591" s="548"/>
      <c r="D1591" s="548"/>
      <c r="E1591" s="544"/>
      <c r="F1591" s="558"/>
      <c r="G1591" s="510"/>
      <c r="H1591" s="506"/>
      <c r="I1591" s="506"/>
      <c r="J1591" s="506"/>
      <c r="K1591" s="506"/>
      <c r="L1591" s="506"/>
      <c r="M1591" s="506"/>
      <c r="N1591" s="506"/>
      <c r="O1591" s="506"/>
      <c r="P1591" s="506"/>
      <c r="Q1591" s="506"/>
      <c r="R1591" s="506"/>
      <c r="S1591" s="506"/>
      <c r="T1591" s="506"/>
      <c r="U1591" s="506"/>
      <c r="V1591" s="506"/>
      <c r="W1591" s="506"/>
      <c r="X1591" s="506"/>
      <c r="Y1591" s="506"/>
    </row>
    <row r="1592" spans="1:25" ht="13.5" customHeight="1" x14ac:dyDescent="0.3">
      <c r="A1592" s="506"/>
      <c r="B1592" s="542"/>
      <c r="C1592" s="548"/>
      <c r="D1592" s="548"/>
      <c r="E1592" s="544"/>
      <c r="F1592" s="558"/>
      <c r="G1592" s="510"/>
      <c r="H1592" s="506"/>
      <c r="I1592" s="506"/>
      <c r="J1592" s="506"/>
      <c r="K1592" s="506"/>
      <c r="L1592" s="506"/>
      <c r="M1592" s="506"/>
      <c r="N1592" s="506"/>
      <c r="O1592" s="506"/>
      <c r="P1592" s="506"/>
      <c r="Q1592" s="506"/>
      <c r="R1592" s="506"/>
      <c r="S1592" s="506"/>
      <c r="T1592" s="506"/>
      <c r="U1592" s="506"/>
      <c r="V1592" s="506"/>
      <c r="W1592" s="506"/>
      <c r="X1592" s="506"/>
      <c r="Y1592" s="506"/>
    </row>
    <row r="1593" spans="1:25" ht="13.5" customHeight="1" x14ac:dyDescent="0.3">
      <c r="A1593" s="506"/>
      <c r="B1593" s="542"/>
      <c r="C1593" s="548"/>
      <c r="D1593" s="548"/>
      <c r="E1593" s="544"/>
      <c r="F1593" s="558"/>
      <c r="G1593" s="510"/>
      <c r="H1593" s="506"/>
      <c r="I1593" s="506"/>
      <c r="J1593" s="506"/>
      <c r="K1593" s="506"/>
      <c r="L1593" s="506"/>
      <c r="M1593" s="506"/>
      <c r="N1593" s="506"/>
      <c r="O1593" s="506"/>
      <c r="P1593" s="506"/>
      <c r="Q1593" s="506"/>
      <c r="R1593" s="506"/>
      <c r="S1593" s="506"/>
      <c r="T1593" s="506"/>
      <c r="U1593" s="506"/>
      <c r="V1593" s="506"/>
      <c r="W1593" s="506"/>
      <c r="X1593" s="506"/>
      <c r="Y1593" s="506"/>
    </row>
    <row r="1594" spans="1:25" ht="13.5" customHeight="1" x14ac:dyDescent="0.3">
      <c r="A1594" s="506"/>
      <c r="B1594" s="542"/>
      <c r="C1594" s="548"/>
      <c r="D1594" s="548"/>
      <c r="E1594" s="544"/>
      <c r="F1594" s="558"/>
      <c r="G1594" s="510"/>
      <c r="H1594" s="506"/>
      <c r="I1594" s="506"/>
      <c r="J1594" s="506"/>
      <c r="K1594" s="506"/>
      <c r="L1594" s="506"/>
      <c r="M1594" s="506"/>
      <c r="N1594" s="506"/>
      <c r="O1594" s="506"/>
      <c r="P1594" s="506"/>
      <c r="Q1594" s="506"/>
      <c r="R1594" s="506"/>
      <c r="S1594" s="506"/>
      <c r="T1594" s="506"/>
      <c r="U1594" s="506"/>
      <c r="V1594" s="506"/>
      <c r="W1594" s="506"/>
      <c r="X1594" s="506"/>
      <c r="Y1594" s="506"/>
    </row>
    <row r="1595" spans="1:25" ht="13.5" customHeight="1" x14ac:dyDescent="0.3">
      <c r="A1595" s="506"/>
      <c r="B1595" s="542"/>
      <c r="C1595" s="548"/>
      <c r="D1595" s="548"/>
      <c r="E1595" s="544"/>
      <c r="F1595" s="558"/>
      <c r="G1595" s="510"/>
      <c r="H1595" s="506"/>
      <c r="I1595" s="506"/>
      <c r="J1595" s="506"/>
      <c r="K1595" s="506"/>
      <c r="L1595" s="506"/>
      <c r="M1595" s="506"/>
      <c r="N1595" s="506"/>
      <c r="O1595" s="506"/>
      <c r="P1595" s="506"/>
      <c r="Q1595" s="506"/>
      <c r="R1595" s="506"/>
      <c r="S1595" s="506"/>
      <c r="T1595" s="506"/>
      <c r="U1595" s="506"/>
      <c r="V1595" s="506"/>
      <c r="W1595" s="506"/>
      <c r="X1595" s="506"/>
      <c r="Y1595" s="506"/>
    </row>
    <row r="1596" spans="1:25" ht="13.5" customHeight="1" x14ac:dyDescent="0.3">
      <c r="A1596" s="506"/>
      <c r="B1596" s="542"/>
      <c r="C1596" s="548"/>
      <c r="D1596" s="548"/>
      <c r="E1596" s="544"/>
      <c r="F1596" s="558"/>
      <c r="G1596" s="510"/>
      <c r="H1596" s="506"/>
      <c r="I1596" s="506"/>
      <c r="J1596" s="506"/>
      <c r="K1596" s="506"/>
      <c r="L1596" s="506"/>
      <c r="M1596" s="506"/>
      <c r="N1596" s="506"/>
      <c r="O1596" s="506"/>
      <c r="P1596" s="506"/>
      <c r="Q1596" s="506"/>
      <c r="R1596" s="506"/>
      <c r="S1596" s="506"/>
      <c r="T1596" s="506"/>
      <c r="U1596" s="506"/>
      <c r="V1596" s="506"/>
      <c r="W1596" s="506"/>
      <c r="X1596" s="506"/>
      <c r="Y1596" s="506"/>
    </row>
    <row r="1597" spans="1:25" ht="13.5" customHeight="1" x14ac:dyDescent="0.3">
      <c r="A1597" s="506"/>
      <c r="B1597" s="542"/>
      <c r="C1597" s="548"/>
      <c r="D1597" s="548"/>
      <c r="E1597" s="544"/>
      <c r="F1597" s="558"/>
      <c r="G1597" s="510"/>
      <c r="H1597" s="506"/>
      <c r="I1597" s="506"/>
      <c r="J1597" s="506"/>
      <c r="K1597" s="506"/>
      <c r="L1597" s="506"/>
      <c r="M1597" s="506"/>
      <c r="N1597" s="506"/>
      <c r="O1597" s="506"/>
      <c r="P1597" s="506"/>
      <c r="Q1597" s="506"/>
      <c r="R1597" s="506"/>
      <c r="S1597" s="506"/>
      <c r="T1597" s="506"/>
      <c r="U1597" s="506"/>
      <c r="V1597" s="506"/>
      <c r="W1597" s="506"/>
      <c r="X1597" s="506"/>
      <c r="Y1597" s="506"/>
    </row>
    <row r="1598" spans="1:25" ht="13.5" customHeight="1" x14ac:dyDescent="0.3">
      <c r="A1598" s="506"/>
      <c r="B1598" s="542"/>
      <c r="C1598" s="548"/>
      <c r="D1598" s="548"/>
      <c r="E1598" s="544"/>
      <c r="F1598" s="558"/>
      <c r="G1598" s="510"/>
      <c r="H1598" s="506"/>
      <c r="I1598" s="506"/>
      <c r="J1598" s="506"/>
      <c r="K1598" s="506"/>
      <c r="L1598" s="506"/>
      <c r="M1598" s="506"/>
      <c r="N1598" s="506"/>
      <c r="O1598" s="506"/>
      <c r="P1598" s="506"/>
      <c r="Q1598" s="506"/>
      <c r="R1598" s="506"/>
      <c r="S1598" s="506"/>
      <c r="T1598" s="506"/>
      <c r="U1598" s="506"/>
      <c r="V1598" s="506"/>
      <c r="W1598" s="506"/>
      <c r="X1598" s="506"/>
      <c r="Y1598" s="506"/>
    </row>
    <row r="1599" spans="1:25" ht="13.5" customHeight="1" x14ac:dyDescent="0.3">
      <c r="A1599" s="506"/>
      <c r="B1599" s="542"/>
      <c r="C1599" s="548"/>
      <c r="D1599" s="548"/>
      <c r="E1599" s="544"/>
      <c r="F1599" s="558"/>
      <c r="G1599" s="510"/>
      <c r="H1599" s="506"/>
      <c r="I1599" s="506"/>
      <c r="J1599" s="506"/>
      <c r="K1599" s="506"/>
      <c r="L1599" s="506"/>
      <c r="M1599" s="506"/>
      <c r="N1599" s="506"/>
      <c r="O1599" s="506"/>
      <c r="P1599" s="506"/>
      <c r="Q1599" s="506"/>
      <c r="R1599" s="506"/>
      <c r="S1599" s="506"/>
      <c r="T1599" s="506"/>
      <c r="U1599" s="506"/>
      <c r="V1599" s="506"/>
      <c r="W1599" s="506"/>
      <c r="X1599" s="506"/>
      <c r="Y1599" s="506"/>
    </row>
    <row r="1600" spans="1:25" ht="13.5" customHeight="1" x14ac:dyDescent="0.3">
      <c r="A1600" s="506"/>
      <c r="B1600" s="542"/>
      <c r="C1600" s="548"/>
      <c r="D1600" s="548"/>
      <c r="E1600" s="544"/>
      <c r="F1600" s="558"/>
      <c r="G1600" s="510"/>
      <c r="H1600" s="506"/>
      <c r="I1600" s="506"/>
      <c r="J1600" s="506"/>
      <c r="K1600" s="506"/>
      <c r="L1600" s="506"/>
      <c r="M1600" s="506"/>
      <c r="N1600" s="506"/>
      <c r="O1600" s="506"/>
      <c r="P1600" s="506"/>
      <c r="Q1600" s="506"/>
      <c r="R1600" s="506"/>
      <c r="S1600" s="506"/>
      <c r="T1600" s="506"/>
      <c r="U1600" s="506"/>
      <c r="V1600" s="506"/>
      <c r="W1600" s="506"/>
      <c r="X1600" s="506"/>
      <c r="Y1600" s="506"/>
    </row>
    <row r="1601" spans="1:25" ht="13.5" customHeight="1" x14ac:dyDescent="0.3">
      <c r="A1601" s="506"/>
      <c r="B1601" s="542"/>
      <c r="C1601" s="548"/>
      <c r="D1601" s="548"/>
      <c r="E1601" s="544"/>
      <c r="F1601" s="558"/>
      <c r="G1601" s="510"/>
      <c r="H1601" s="506"/>
      <c r="I1601" s="506"/>
      <c r="J1601" s="506"/>
      <c r="K1601" s="506"/>
      <c r="L1601" s="506"/>
      <c r="M1601" s="506"/>
      <c r="N1601" s="506"/>
      <c r="O1601" s="506"/>
      <c r="P1601" s="506"/>
      <c r="Q1601" s="506"/>
      <c r="R1601" s="506"/>
      <c r="S1601" s="506"/>
      <c r="T1601" s="506"/>
      <c r="U1601" s="506"/>
      <c r="V1601" s="506"/>
      <c r="W1601" s="506"/>
      <c r="X1601" s="506"/>
      <c r="Y1601" s="506"/>
    </row>
    <row r="1602" spans="1:25" ht="13.5" customHeight="1" x14ac:dyDescent="0.3">
      <c r="A1602" s="506"/>
      <c r="B1602" s="542"/>
      <c r="C1602" s="548"/>
      <c r="D1602" s="548"/>
      <c r="E1602" s="544"/>
      <c r="F1602" s="558"/>
      <c r="G1602" s="510"/>
      <c r="H1602" s="506"/>
      <c r="I1602" s="506"/>
      <c r="J1602" s="506"/>
      <c r="K1602" s="506"/>
      <c r="L1602" s="506"/>
      <c r="M1602" s="506"/>
      <c r="N1602" s="506"/>
      <c r="O1602" s="506"/>
      <c r="P1602" s="506"/>
      <c r="Q1602" s="506"/>
      <c r="R1602" s="506"/>
      <c r="S1602" s="506"/>
      <c r="T1602" s="506"/>
      <c r="U1602" s="506"/>
      <c r="V1602" s="506"/>
      <c r="W1602" s="506"/>
      <c r="X1602" s="506"/>
      <c r="Y1602" s="506"/>
    </row>
    <row r="1603" spans="1:25" ht="13.5" customHeight="1" x14ac:dyDescent="0.3">
      <c r="A1603" s="506"/>
      <c r="B1603" s="542"/>
      <c r="C1603" s="548"/>
      <c r="D1603" s="548"/>
      <c r="E1603" s="544"/>
      <c r="F1603" s="558"/>
      <c r="G1603" s="510"/>
      <c r="H1603" s="506"/>
      <c r="I1603" s="506"/>
      <c r="J1603" s="506"/>
      <c r="K1603" s="506"/>
      <c r="L1603" s="506"/>
      <c r="M1603" s="506"/>
      <c r="N1603" s="506"/>
      <c r="O1603" s="506"/>
      <c r="P1603" s="506"/>
      <c r="Q1603" s="506"/>
      <c r="R1603" s="506"/>
      <c r="S1603" s="506"/>
      <c r="T1603" s="506"/>
      <c r="U1603" s="506"/>
      <c r="V1603" s="506"/>
      <c r="W1603" s="506"/>
      <c r="X1603" s="506"/>
      <c r="Y1603" s="506"/>
    </row>
    <row r="1604" spans="1:25" ht="13.5" customHeight="1" x14ac:dyDescent="0.3">
      <c r="A1604" s="506"/>
      <c r="B1604" s="542"/>
      <c r="C1604" s="548"/>
      <c r="D1604" s="548"/>
      <c r="E1604" s="544"/>
      <c r="F1604" s="558"/>
      <c r="G1604" s="510"/>
      <c r="H1604" s="506"/>
      <c r="I1604" s="506"/>
      <c r="J1604" s="506"/>
      <c r="K1604" s="506"/>
      <c r="L1604" s="506"/>
      <c r="M1604" s="506"/>
      <c r="N1604" s="506"/>
      <c r="O1604" s="506"/>
      <c r="P1604" s="506"/>
      <c r="Q1604" s="506"/>
      <c r="R1604" s="506"/>
      <c r="S1604" s="506"/>
      <c r="T1604" s="506"/>
      <c r="U1604" s="506"/>
      <c r="V1604" s="506"/>
      <c r="W1604" s="506"/>
      <c r="X1604" s="506"/>
      <c r="Y1604" s="506"/>
    </row>
    <row r="1605" spans="1:25" ht="13.5" customHeight="1" x14ac:dyDescent="0.3">
      <c r="A1605" s="506"/>
      <c r="B1605" s="542"/>
      <c r="C1605" s="548"/>
      <c r="D1605" s="548"/>
      <c r="E1605" s="544"/>
      <c r="F1605" s="558"/>
      <c r="G1605" s="510"/>
      <c r="H1605" s="506"/>
      <c r="I1605" s="506"/>
      <c r="J1605" s="506"/>
      <c r="K1605" s="506"/>
      <c r="L1605" s="506"/>
      <c r="M1605" s="506"/>
      <c r="N1605" s="506"/>
      <c r="O1605" s="506"/>
      <c r="P1605" s="506"/>
      <c r="Q1605" s="506"/>
      <c r="R1605" s="506"/>
      <c r="S1605" s="506"/>
      <c r="T1605" s="506"/>
      <c r="U1605" s="506"/>
      <c r="V1605" s="506"/>
      <c r="W1605" s="506"/>
      <c r="X1605" s="506"/>
      <c r="Y1605" s="506"/>
    </row>
    <row r="1606" spans="1:25" ht="13.5" customHeight="1" x14ac:dyDescent="0.3">
      <c r="A1606" s="506"/>
      <c r="B1606" s="542"/>
      <c r="C1606" s="548"/>
      <c r="D1606" s="548"/>
      <c r="E1606" s="544"/>
      <c r="F1606" s="558"/>
      <c r="G1606" s="510"/>
      <c r="H1606" s="506"/>
      <c r="I1606" s="506"/>
      <c r="J1606" s="506"/>
      <c r="K1606" s="506"/>
      <c r="L1606" s="506"/>
      <c r="M1606" s="506"/>
      <c r="N1606" s="506"/>
      <c r="O1606" s="506"/>
      <c r="P1606" s="506"/>
      <c r="Q1606" s="506"/>
      <c r="R1606" s="506"/>
      <c r="S1606" s="506"/>
      <c r="T1606" s="506"/>
      <c r="U1606" s="506"/>
      <c r="V1606" s="506"/>
      <c r="W1606" s="506"/>
      <c r="X1606" s="506"/>
      <c r="Y1606" s="506"/>
    </row>
    <row r="1607" spans="1:25" ht="13.5" customHeight="1" x14ac:dyDescent="0.3">
      <c r="A1607" s="506"/>
      <c r="B1607" s="542"/>
      <c r="C1607" s="548"/>
      <c r="D1607" s="548"/>
      <c r="E1607" s="544"/>
      <c r="F1607" s="558"/>
      <c r="G1607" s="510"/>
      <c r="H1607" s="506"/>
      <c r="I1607" s="506"/>
      <c r="J1607" s="506"/>
      <c r="K1607" s="506"/>
      <c r="L1607" s="506"/>
      <c r="M1607" s="506"/>
      <c r="N1607" s="506"/>
      <c r="O1607" s="506"/>
      <c r="P1607" s="506"/>
      <c r="Q1607" s="506"/>
      <c r="R1607" s="506"/>
      <c r="S1607" s="506"/>
      <c r="T1607" s="506"/>
      <c r="U1607" s="506"/>
      <c r="V1607" s="506"/>
      <c r="W1607" s="506"/>
      <c r="X1607" s="506"/>
      <c r="Y1607" s="506"/>
    </row>
    <row r="1608" spans="1:25" ht="13.5" customHeight="1" x14ac:dyDescent="0.3">
      <c r="A1608" s="506"/>
      <c r="B1608" s="542"/>
      <c r="C1608" s="548"/>
      <c r="D1608" s="548"/>
      <c r="E1608" s="544"/>
      <c r="F1608" s="558"/>
      <c r="G1608" s="510"/>
      <c r="H1608" s="506"/>
      <c r="I1608" s="506"/>
      <c r="J1608" s="506"/>
      <c r="K1608" s="506"/>
      <c r="L1608" s="506"/>
      <c r="M1608" s="506"/>
      <c r="N1608" s="506"/>
      <c r="O1608" s="506"/>
      <c r="P1608" s="506"/>
      <c r="Q1608" s="506"/>
      <c r="R1608" s="506"/>
      <c r="S1608" s="506"/>
      <c r="T1608" s="506"/>
      <c r="U1608" s="506"/>
      <c r="V1608" s="506"/>
      <c r="W1608" s="506"/>
      <c r="X1608" s="506"/>
      <c r="Y1608" s="506"/>
    </row>
    <row r="1609" spans="1:25" ht="13.5" customHeight="1" x14ac:dyDescent="0.3">
      <c r="A1609" s="506"/>
      <c r="B1609" s="542"/>
      <c r="C1609" s="548"/>
      <c r="D1609" s="548"/>
      <c r="E1609" s="544"/>
      <c r="F1609" s="558"/>
      <c r="G1609" s="510"/>
      <c r="H1609" s="506"/>
      <c r="I1609" s="506"/>
      <c r="J1609" s="506"/>
      <c r="K1609" s="506"/>
      <c r="L1609" s="506"/>
      <c r="M1609" s="506"/>
      <c r="N1609" s="506"/>
      <c r="O1609" s="506"/>
      <c r="P1609" s="506"/>
      <c r="Q1609" s="506"/>
      <c r="R1609" s="506"/>
      <c r="S1609" s="506"/>
      <c r="T1609" s="506"/>
      <c r="U1609" s="506"/>
      <c r="V1609" s="506"/>
      <c r="W1609" s="506"/>
      <c r="X1609" s="506"/>
      <c r="Y1609" s="506"/>
    </row>
    <row r="1610" spans="1:25" ht="13.5" customHeight="1" x14ac:dyDescent="0.3">
      <c r="A1610" s="506"/>
      <c r="B1610" s="542"/>
      <c r="C1610" s="548"/>
      <c r="D1610" s="548"/>
      <c r="E1610" s="544"/>
      <c r="F1610" s="558"/>
      <c r="G1610" s="510"/>
      <c r="H1610" s="506"/>
      <c r="I1610" s="506"/>
      <c r="J1610" s="506"/>
      <c r="K1610" s="506"/>
      <c r="L1610" s="506"/>
      <c r="M1610" s="506"/>
      <c r="N1610" s="506"/>
      <c r="O1610" s="506"/>
      <c r="P1610" s="506"/>
      <c r="Q1610" s="506"/>
      <c r="R1610" s="506"/>
      <c r="S1610" s="506"/>
      <c r="T1610" s="506"/>
      <c r="U1610" s="506"/>
      <c r="V1610" s="506"/>
      <c r="W1610" s="506"/>
      <c r="X1610" s="506"/>
      <c r="Y1610" s="506"/>
    </row>
    <row r="1611" spans="1:25" ht="13.5" customHeight="1" x14ac:dyDescent="0.3">
      <c r="A1611" s="506"/>
      <c r="B1611" s="542"/>
      <c r="C1611" s="548"/>
      <c r="D1611" s="548"/>
      <c r="E1611" s="544"/>
      <c r="F1611" s="558"/>
      <c r="G1611" s="510"/>
      <c r="H1611" s="506"/>
      <c r="I1611" s="506"/>
      <c r="J1611" s="506"/>
      <c r="K1611" s="506"/>
      <c r="L1611" s="506"/>
      <c r="M1611" s="506"/>
      <c r="N1611" s="506"/>
      <c r="O1611" s="506"/>
      <c r="P1611" s="506"/>
      <c r="Q1611" s="506"/>
      <c r="R1611" s="506"/>
      <c r="S1611" s="506"/>
      <c r="T1611" s="506"/>
      <c r="U1611" s="506"/>
      <c r="V1611" s="506"/>
      <c r="W1611" s="506"/>
      <c r="X1611" s="506"/>
      <c r="Y1611" s="506"/>
    </row>
    <row r="1612" spans="1:25" ht="13.5" customHeight="1" x14ac:dyDescent="0.3">
      <c r="A1612" s="506"/>
      <c r="B1612" s="542"/>
      <c r="C1612" s="548"/>
      <c r="D1612" s="548"/>
      <c r="E1612" s="544"/>
      <c r="F1612" s="558"/>
      <c r="G1612" s="510"/>
      <c r="H1612" s="506"/>
      <c r="I1612" s="506"/>
      <c r="J1612" s="506"/>
      <c r="K1612" s="506"/>
      <c r="L1612" s="506"/>
      <c r="M1612" s="506"/>
      <c r="N1612" s="506"/>
      <c r="O1612" s="506"/>
      <c r="P1612" s="506"/>
      <c r="Q1612" s="506"/>
      <c r="R1612" s="506"/>
      <c r="S1612" s="506"/>
      <c r="T1612" s="506"/>
      <c r="U1612" s="506"/>
      <c r="V1612" s="506"/>
      <c r="W1612" s="506"/>
      <c r="X1612" s="506"/>
      <c r="Y1612" s="506"/>
    </row>
    <row r="1613" spans="1:25" ht="13.5" customHeight="1" x14ac:dyDescent="0.3">
      <c r="A1613" s="506"/>
      <c r="B1613" s="542"/>
      <c r="C1613" s="548"/>
      <c r="D1613" s="548"/>
      <c r="E1613" s="544"/>
      <c r="F1613" s="558"/>
      <c r="G1613" s="510"/>
      <c r="H1613" s="506"/>
      <c r="I1613" s="506"/>
      <c r="J1613" s="506"/>
      <c r="K1613" s="506"/>
      <c r="L1613" s="506"/>
      <c r="M1613" s="506"/>
      <c r="N1613" s="506"/>
      <c r="O1613" s="506"/>
      <c r="P1613" s="506"/>
      <c r="Q1613" s="506"/>
      <c r="R1613" s="506"/>
      <c r="S1613" s="506"/>
      <c r="T1613" s="506"/>
      <c r="U1613" s="506"/>
      <c r="V1613" s="506"/>
      <c r="W1613" s="506"/>
      <c r="X1613" s="506"/>
      <c r="Y1613" s="506"/>
    </row>
    <row r="1614" spans="1:25" ht="13.5" customHeight="1" x14ac:dyDescent="0.3">
      <c r="A1614" s="506"/>
      <c r="B1614" s="542"/>
      <c r="C1614" s="548"/>
      <c r="D1614" s="548"/>
      <c r="E1614" s="544"/>
      <c r="F1614" s="558"/>
      <c r="G1614" s="510"/>
      <c r="H1614" s="506"/>
      <c r="I1614" s="506"/>
      <c r="J1614" s="506"/>
      <c r="K1614" s="506"/>
      <c r="L1614" s="506"/>
      <c r="M1614" s="506"/>
      <c r="N1614" s="506"/>
      <c r="O1614" s="506"/>
      <c r="P1614" s="506"/>
      <c r="Q1614" s="506"/>
      <c r="R1614" s="506"/>
      <c r="S1614" s="506"/>
      <c r="T1614" s="506"/>
      <c r="U1614" s="506"/>
      <c r="V1614" s="506"/>
      <c r="W1614" s="506"/>
      <c r="X1614" s="506"/>
      <c r="Y1614" s="506"/>
    </row>
    <row r="1615" spans="1:25" ht="13.5" customHeight="1" x14ac:dyDescent="0.3">
      <c r="A1615" s="506"/>
      <c r="B1615" s="542"/>
      <c r="C1615" s="548"/>
      <c r="D1615" s="548"/>
      <c r="E1615" s="544"/>
      <c r="F1615" s="558"/>
      <c r="G1615" s="510"/>
      <c r="H1615" s="506"/>
      <c r="I1615" s="506"/>
      <c r="J1615" s="506"/>
      <c r="K1615" s="506"/>
      <c r="L1615" s="506"/>
      <c r="M1615" s="506"/>
      <c r="N1615" s="506"/>
      <c r="O1615" s="506"/>
      <c r="P1615" s="506"/>
      <c r="Q1615" s="506"/>
      <c r="R1615" s="506"/>
      <c r="S1615" s="506"/>
      <c r="T1615" s="506"/>
      <c r="U1615" s="506"/>
      <c r="V1615" s="506"/>
      <c r="W1615" s="506"/>
      <c r="X1615" s="506"/>
      <c r="Y1615" s="506"/>
    </row>
    <row r="1616" spans="1:25" ht="13.5" customHeight="1" x14ac:dyDescent="0.3">
      <c r="A1616" s="506"/>
      <c r="B1616" s="542"/>
      <c r="C1616" s="548"/>
      <c r="D1616" s="548"/>
      <c r="E1616" s="544"/>
      <c r="F1616" s="558"/>
      <c r="G1616" s="510"/>
      <c r="H1616" s="506"/>
      <c r="I1616" s="506"/>
      <c r="J1616" s="506"/>
      <c r="K1616" s="506"/>
      <c r="L1616" s="506"/>
      <c r="M1616" s="506"/>
      <c r="N1616" s="506"/>
      <c r="O1616" s="506"/>
      <c r="P1616" s="506"/>
      <c r="Q1616" s="506"/>
      <c r="R1616" s="506"/>
      <c r="S1616" s="506"/>
      <c r="T1616" s="506"/>
      <c r="U1616" s="506"/>
      <c r="V1616" s="506"/>
      <c r="W1616" s="506"/>
      <c r="X1616" s="506"/>
      <c r="Y1616" s="506"/>
    </row>
    <row r="1617" spans="1:25" ht="13.5" customHeight="1" x14ac:dyDescent="0.3">
      <c r="A1617" s="506"/>
      <c r="B1617" s="542"/>
      <c r="C1617" s="548"/>
      <c r="D1617" s="548"/>
      <c r="E1617" s="544"/>
      <c r="F1617" s="558"/>
      <c r="G1617" s="510"/>
      <c r="H1617" s="506"/>
      <c r="I1617" s="506"/>
      <c r="J1617" s="506"/>
      <c r="K1617" s="506"/>
      <c r="L1617" s="506"/>
      <c r="M1617" s="506"/>
      <c r="N1617" s="506"/>
      <c r="O1617" s="506"/>
      <c r="P1617" s="506"/>
      <c r="Q1617" s="506"/>
      <c r="R1617" s="506"/>
      <c r="S1617" s="506"/>
      <c r="T1617" s="506"/>
      <c r="U1617" s="506"/>
      <c r="V1617" s="506"/>
      <c r="W1617" s="506"/>
      <c r="X1617" s="506"/>
      <c r="Y1617" s="506"/>
    </row>
    <row r="1618" spans="1:25" ht="13.5" customHeight="1" x14ac:dyDescent="0.3">
      <c r="A1618" s="506"/>
      <c r="B1618" s="542"/>
      <c r="C1618" s="548"/>
      <c r="D1618" s="548"/>
      <c r="E1618" s="544"/>
      <c r="F1618" s="558"/>
      <c r="G1618" s="510"/>
      <c r="H1618" s="506"/>
      <c r="I1618" s="506"/>
      <c r="J1618" s="506"/>
      <c r="K1618" s="506"/>
      <c r="L1618" s="506"/>
      <c r="M1618" s="506"/>
      <c r="N1618" s="506"/>
      <c r="O1618" s="506"/>
      <c r="P1618" s="506"/>
      <c r="Q1618" s="506"/>
      <c r="R1618" s="506"/>
      <c r="S1618" s="506"/>
      <c r="T1618" s="506"/>
      <c r="U1618" s="506"/>
      <c r="V1618" s="506"/>
      <c r="W1618" s="506"/>
      <c r="X1618" s="506"/>
      <c r="Y1618" s="506"/>
    </row>
    <row r="1619" spans="1:25" ht="13.5" customHeight="1" x14ac:dyDescent="0.3">
      <c r="A1619" s="506"/>
      <c r="B1619" s="542"/>
      <c r="C1619" s="548"/>
      <c r="D1619" s="548"/>
      <c r="E1619" s="544"/>
      <c r="F1619" s="558"/>
      <c r="G1619" s="510"/>
      <c r="H1619" s="506"/>
      <c r="I1619" s="506"/>
      <c r="J1619" s="506"/>
      <c r="K1619" s="506"/>
      <c r="L1619" s="506"/>
      <c r="M1619" s="506"/>
      <c r="N1619" s="506"/>
      <c r="O1619" s="506"/>
      <c r="P1619" s="506"/>
      <c r="Q1619" s="506"/>
      <c r="R1619" s="506"/>
      <c r="S1619" s="506"/>
      <c r="T1619" s="506"/>
      <c r="U1619" s="506"/>
      <c r="V1619" s="506"/>
      <c r="W1619" s="506"/>
      <c r="X1619" s="506"/>
      <c r="Y1619" s="506"/>
    </row>
    <row r="1620" spans="1:25" ht="13.5" customHeight="1" x14ac:dyDescent="0.3">
      <c r="A1620" s="506"/>
      <c r="B1620" s="542"/>
      <c r="C1620" s="548"/>
      <c r="D1620" s="548"/>
      <c r="E1620" s="544"/>
      <c r="F1620" s="558"/>
      <c r="G1620" s="510"/>
      <c r="H1620" s="506"/>
      <c r="I1620" s="506"/>
      <c r="J1620" s="506"/>
      <c r="K1620" s="506"/>
      <c r="L1620" s="506"/>
      <c r="M1620" s="506"/>
      <c r="N1620" s="506"/>
      <c r="O1620" s="506"/>
      <c r="P1620" s="506"/>
      <c r="Q1620" s="506"/>
      <c r="R1620" s="506"/>
      <c r="S1620" s="506"/>
      <c r="T1620" s="506"/>
      <c r="U1620" s="506"/>
      <c r="V1620" s="506"/>
      <c r="W1620" s="506"/>
      <c r="X1620" s="506"/>
      <c r="Y1620" s="506"/>
    </row>
    <row r="1621" spans="1:25" ht="13.5" customHeight="1" x14ac:dyDescent="0.3">
      <c r="A1621" s="506"/>
      <c r="B1621" s="542"/>
      <c r="C1621" s="548"/>
      <c r="D1621" s="548"/>
      <c r="E1621" s="544"/>
      <c r="F1621" s="558"/>
      <c r="G1621" s="510"/>
      <c r="H1621" s="506"/>
      <c r="I1621" s="506"/>
      <c r="J1621" s="506"/>
      <c r="K1621" s="506"/>
      <c r="L1621" s="506"/>
      <c r="M1621" s="506"/>
      <c r="N1621" s="506"/>
      <c r="O1621" s="506"/>
      <c r="P1621" s="506"/>
      <c r="Q1621" s="506"/>
      <c r="R1621" s="506"/>
      <c r="S1621" s="506"/>
      <c r="T1621" s="506"/>
      <c r="U1621" s="506"/>
      <c r="V1621" s="506"/>
      <c r="W1621" s="506"/>
      <c r="X1621" s="506"/>
      <c r="Y1621" s="506"/>
    </row>
    <row r="1622" spans="1:25" ht="13.5" customHeight="1" x14ac:dyDescent="0.3">
      <c r="A1622" s="506"/>
      <c r="B1622" s="542"/>
      <c r="C1622" s="548"/>
      <c r="D1622" s="548"/>
      <c r="E1622" s="544"/>
      <c r="F1622" s="558"/>
      <c r="G1622" s="510"/>
      <c r="H1622" s="506"/>
      <c r="I1622" s="506"/>
      <c r="J1622" s="506"/>
      <c r="K1622" s="506"/>
      <c r="L1622" s="506"/>
      <c r="M1622" s="506"/>
      <c r="N1622" s="506"/>
      <c r="O1622" s="506"/>
      <c r="P1622" s="506"/>
      <c r="Q1622" s="506"/>
      <c r="R1622" s="506"/>
      <c r="S1622" s="506"/>
      <c r="T1622" s="506"/>
      <c r="U1622" s="506"/>
      <c r="V1622" s="506"/>
      <c r="W1622" s="506"/>
      <c r="X1622" s="506"/>
      <c r="Y1622" s="506"/>
    </row>
    <row r="1623" spans="1:25" ht="13.5" customHeight="1" x14ac:dyDescent="0.3">
      <c r="A1623" s="506"/>
      <c r="B1623" s="542"/>
      <c r="C1623" s="548"/>
      <c r="D1623" s="548"/>
      <c r="E1623" s="544"/>
      <c r="F1623" s="558"/>
      <c r="G1623" s="510"/>
      <c r="H1623" s="506"/>
      <c r="I1623" s="506"/>
      <c r="J1623" s="506"/>
      <c r="K1623" s="506"/>
      <c r="L1623" s="506"/>
      <c r="M1623" s="506"/>
      <c r="N1623" s="506"/>
      <c r="O1623" s="506"/>
      <c r="P1623" s="506"/>
      <c r="Q1623" s="506"/>
      <c r="R1623" s="506"/>
      <c r="S1623" s="506"/>
      <c r="T1623" s="506"/>
      <c r="U1623" s="506"/>
      <c r="V1623" s="506"/>
      <c r="W1623" s="506"/>
      <c r="X1623" s="506"/>
      <c r="Y1623" s="506"/>
    </row>
    <row r="1624" spans="1:25" ht="13.5" customHeight="1" x14ac:dyDescent="0.3">
      <c r="A1624" s="506"/>
      <c r="B1624" s="542"/>
      <c r="C1624" s="548"/>
      <c r="D1624" s="548"/>
      <c r="E1624" s="544"/>
      <c r="F1624" s="558"/>
      <c r="G1624" s="510"/>
      <c r="H1624" s="506"/>
      <c r="I1624" s="506"/>
      <c r="J1624" s="506"/>
      <c r="K1624" s="506"/>
      <c r="L1624" s="506"/>
      <c r="M1624" s="506"/>
      <c r="N1624" s="506"/>
      <c r="O1624" s="506"/>
      <c r="P1624" s="506"/>
      <c r="Q1624" s="506"/>
      <c r="R1624" s="506"/>
      <c r="S1624" s="506"/>
      <c r="T1624" s="506"/>
      <c r="U1624" s="506"/>
      <c r="V1624" s="506"/>
      <c r="W1624" s="506"/>
      <c r="X1624" s="506"/>
      <c r="Y1624" s="506"/>
    </row>
    <row r="1625" spans="1:25" ht="13.5" customHeight="1" x14ac:dyDescent="0.3">
      <c r="A1625" s="506"/>
      <c r="B1625" s="542"/>
      <c r="C1625" s="548"/>
      <c r="D1625" s="548"/>
      <c r="E1625" s="544"/>
      <c r="F1625" s="558"/>
      <c r="G1625" s="510"/>
      <c r="H1625" s="506"/>
      <c r="I1625" s="506"/>
      <c r="J1625" s="506"/>
      <c r="K1625" s="506"/>
      <c r="L1625" s="506"/>
      <c r="M1625" s="506"/>
      <c r="N1625" s="506"/>
      <c r="O1625" s="506"/>
      <c r="P1625" s="506"/>
      <c r="Q1625" s="506"/>
      <c r="R1625" s="506"/>
      <c r="S1625" s="506"/>
      <c r="T1625" s="506"/>
      <c r="U1625" s="506"/>
      <c r="V1625" s="506"/>
      <c r="W1625" s="506"/>
      <c r="X1625" s="506"/>
      <c r="Y1625" s="506"/>
    </row>
    <row r="1626" spans="1:25" ht="13.5" customHeight="1" x14ac:dyDescent="0.3">
      <c r="A1626" s="506"/>
      <c r="B1626" s="542"/>
      <c r="C1626" s="548"/>
      <c r="D1626" s="548"/>
      <c r="E1626" s="544"/>
      <c r="F1626" s="558"/>
      <c r="G1626" s="510"/>
      <c r="H1626" s="506"/>
      <c r="I1626" s="506"/>
      <c r="J1626" s="506"/>
      <c r="K1626" s="506"/>
      <c r="L1626" s="506"/>
      <c r="M1626" s="506"/>
      <c r="N1626" s="506"/>
      <c r="O1626" s="506"/>
      <c r="P1626" s="506"/>
      <c r="Q1626" s="506"/>
      <c r="R1626" s="506"/>
      <c r="S1626" s="506"/>
      <c r="T1626" s="506"/>
      <c r="U1626" s="506"/>
      <c r="V1626" s="506"/>
      <c r="W1626" s="506"/>
      <c r="X1626" s="506"/>
      <c r="Y1626" s="506"/>
    </row>
    <row r="1627" spans="1:25" ht="13.5" customHeight="1" x14ac:dyDescent="0.3">
      <c r="A1627" s="506"/>
      <c r="B1627" s="542"/>
      <c r="C1627" s="548"/>
      <c r="D1627" s="548"/>
      <c r="E1627" s="544"/>
      <c r="F1627" s="558"/>
      <c r="G1627" s="510"/>
      <c r="H1627" s="506"/>
      <c r="I1627" s="506"/>
      <c r="J1627" s="506"/>
      <c r="K1627" s="506"/>
      <c r="L1627" s="506"/>
      <c r="M1627" s="506"/>
      <c r="N1627" s="506"/>
      <c r="O1627" s="506"/>
      <c r="P1627" s="506"/>
      <c r="Q1627" s="506"/>
      <c r="R1627" s="506"/>
      <c r="S1627" s="506"/>
      <c r="T1627" s="506"/>
      <c r="U1627" s="506"/>
      <c r="V1627" s="506"/>
      <c r="W1627" s="506"/>
      <c r="X1627" s="506"/>
      <c r="Y1627" s="506"/>
    </row>
    <row r="1628" spans="1:25" ht="13.5" customHeight="1" x14ac:dyDescent="0.3">
      <c r="A1628" s="506"/>
      <c r="B1628" s="542"/>
      <c r="C1628" s="548"/>
      <c r="D1628" s="548"/>
      <c r="E1628" s="544"/>
      <c r="F1628" s="558"/>
      <c r="G1628" s="510"/>
      <c r="H1628" s="506"/>
      <c r="I1628" s="506"/>
      <c r="J1628" s="506"/>
      <c r="K1628" s="506"/>
      <c r="L1628" s="506"/>
      <c r="M1628" s="506"/>
      <c r="N1628" s="506"/>
      <c r="O1628" s="506"/>
      <c r="P1628" s="506"/>
      <c r="Q1628" s="506"/>
      <c r="R1628" s="506"/>
      <c r="S1628" s="506"/>
      <c r="T1628" s="506"/>
      <c r="U1628" s="506"/>
      <c r="V1628" s="506"/>
      <c r="W1628" s="506"/>
      <c r="X1628" s="506"/>
      <c r="Y1628" s="506"/>
    </row>
    <row r="1629" spans="1:25" ht="13.5" customHeight="1" x14ac:dyDescent="0.3">
      <c r="A1629" s="506"/>
      <c r="B1629" s="542"/>
      <c r="C1629" s="548"/>
      <c r="D1629" s="548"/>
      <c r="E1629" s="544"/>
      <c r="F1629" s="558"/>
      <c r="G1629" s="510"/>
      <c r="H1629" s="506"/>
      <c r="I1629" s="506"/>
      <c r="J1629" s="506"/>
      <c r="K1629" s="506"/>
      <c r="L1629" s="506"/>
      <c r="M1629" s="506"/>
      <c r="N1629" s="506"/>
      <c r="O1629" s="506"/>
      <c r="P1629" s="506"/>
      <c r="Q1629" s="506"/>
      <c r="R1629" s="506"/>
      <c r="S1629" s="506"/>
      <c r="T1629" s="506"/>
      <c r="U1629" s="506"/>
      <c r="V1629" s="506"/>
      <c r="W1629" s="506"/>
      <c r="X1629" s="506"/>
      <c r="Y1629" s="506"/>
    </row>
    <row r="1630" spans="1:25" ht="13.5" customHeight="1" x14ac:dyDescent="0.3">
      <c r="A1630" s="506"/>
      <c r="B1630" s="542"/>
      <c r="C1630" s="548"/>
      <c r="D1630" s="548"/>
      <c r="E1630" s="544"/>
      <c r="F1630" s="558"/>
      <c r="G1630" s="510"/>
      <c r="H1630" s="506"/>
      <c r="I1630" s="506"/>
      <c r="J1630" s="506"/>
      <c r="K1630" s="506"/>
      <c r="L1630" s="506"/>
      <c r="M1630" s="506"/>
      <c r="N1630" s="506"/>
      <c r="O1630" s="506"/>
      <c r="P1630" s="506"/>
      <c r="Q1630" s="506"/>
      <c r="R1630" s="506"/>
      <c r="S1630" s="506"/>
      <c r="T1630" s="506"/>
      <c r="U1630" s="506"/>
      <c r="V1630" s="506"/>
      <c r="W1630" s="506"/>
      <c r="X1630" s="506"/>
      <c r="Y1630" s="506"/>
    </row>
    <row r="1631" spans="1:25" ht="13.5" customHeight="1" x14ac:dyDescent="0.3">
      <c r="A1631" s="506"/>
      <c r="B1631" s="542"/>
      <c r="C1631" s="548"/>
      <c r="D1631" s="548"/>
      <c r="E1631" s="544"/>
      <c r="F1631" s="558"/>
      <c r="G1631" s="510"/>
      <c r="H1631" s="506"/>
      <c r="I1631" s="506"/>
      <c r="J1631" s="506"/>
      <c r="K1631" s="506"/>
      <c r="L1631" s="506"/>
      <c r="M1631" s="506"/>
      <c r="N1631" s="506"/>
      <c r="O1631" s="506"/>
      <c r="P1631" s="506"/>
      <c r="Q1631" s="506"/>
      <c r="R1631" s="506"/>
      <c r="S1631" s="506"/>
      <c r="T1631" s="506"/>
      <c r="U1631" s="506"/>
      <c r="V1631" s="506"/>
      <c r="W1631" s="506"/>
      <c r="X1631" s="506"/>
      <c r="Y1631" s="506"/>
    </row>
    <row r="1632" spans="1:25" ht="13.5" customHeight="1" x14ac:dyDescent="0.3">
      <c r="A1632" s="506"/>
      <c r="B1632" s="542"/>
      <c r="C1632" s="548"/>
      <c r="D1632" s="548"/>
      <c r="E1632" s="544"/>
      <c r="F1632" s="558"/>
      <c r="G1632" s="510"/>
      <c r="H1632" s="506"/>
      <c r="I1632" s="506"/>
      <c r="J1632" s="506"/>
      <c r="K1632" s="506"/>
      <c r="L1632" s="506"/>
      <c r="M1632" s="506"/>
      <c r="N1632" s="506"/>
      <c r="O1632" s="506"/>
      <c r="P1632" s="506"/>
      <c r="Q1632" s="506"/>
      <c r="R1632" s="506"/>
      <c r="S1632" s="506"/>
      <c r="T1632" s="506"/>
      <c r="U1632" s="506"/>
      <c r="V1632" s="506"/>
      <c r="W1632" s="506"/>
      <c r="X1632" s="506"/>
      <c r="Y1632" s="506"/>
    </row>
    <row r="1633" spans="1:25" ht="13.5" customHeight="1" x14ac:dyDescent="0.3">
      <c r="A1633" s="506"/>
      <c r="B1633" s="542"/>
      <c r="C1633" s="548"/>
      <c r="D1633" s="548"/>
      <c r="E1633" s="544"/>
      <c r="F1633" s="558"/>
      <c r="G1633" s="510"/>
      <c r="H1633" s="506"/>
      <c r="I1633" s="506"/>
      <c r="J1633" s="506"/>
      <c r="K1633" s="506"/>
      <c r="L1633" s="506"/>
      <c r="M1633" s="506"/>
      <c r="N1633" s="506"/>
      <c r="O1633" s="506"/>
      <c r="P1633" s="506"/>
      <c r="Q1633" s="506"/>
      <c r="R1633" s="506"/>
      <c r="S1633" s="506"/>
      <c r="T1633" s="506"/>
      <c r="U1633" s="506"/>
      <c r="V1633" s="506"/>
      <c r="W1633" s="506"/>
      <c r="X1633" s="506"/>
      <c r="Y1633" s="506"/>
    </row>
    <row r="1634" spans="1:25" ht="13.5" customHeight="1" x14ac:dyDescent="0.3">
      <c r="A1634" s="506"/>
      <c r="B1634" s="542"/>
      <c r="C1634" s="548"/>
      <c r="D1634" s="548"/>
      <c r="E1634" s="544"/>
      <c r="F1634" s="558"/>
      <c r="G1634" s="510"/>
      <c r="H1634" s="506"/>
      <c r="I1634" s="506"/>
      <c r="J1634" s="506"/>
      <c r="K1634" s="506"/>
      <c r="L1634" s="506"/>
      <c r="M1634" s="506"/>
      <c r="N1634" s="506"/>
      <c r="O1634" s="506"/>
      <c r="P1634" s="506"/>
      <c r="Q1634" s="506"/>
      <c r="R1634" s="506"/>
      <c r="S1634" s="506"/>
      <c r="T1634" s="506"/>
      <c r="U1634" s="506"/>
      <c r="V1634" s="506"/>
      <c r="W1634" s="506"/>
      <c r="X1634" s="506"/>
      <c r="Y1634" s="506"/>
    </row>
    <row r="1635" spans="1:25" ht="13.5" customHeight="1" x14ac:dyDescent="0.3">
      <c r="A1635" s="506"/>
      <c r="B1635" s="542"/>
      <c r="C1635" s="548"/>
      <c r="D1635" s="548"/>
      <c r="E1635" s="544"/>
      <c r="F1635" s="558"/>
      <c r="G1635" s="510"/>
      <c r="H1635" s="506"/>
      <c r="I1635" s="506"/>
      <c r="J1635" s="506"/>
      <c r="K1635" s="506"/>
      <c r="L1635" s="506"/>
      <c r="M1635" s="506"/>
      <c r="N1635" s="506"/>
      <c r="O1635" s="506"/>
      <c r="P1635" s="506"/>
      <c r="Q1635" s="506"/>
      <c r="R1635" s="506"/>
      <c r="S1635" s="506"/>
      <c r="T1635" s="506"/>
      <c r="U1635" s="506"/>
      <c r="V1635" s="506"/>
      <c r="W1635" s="506"/>
      <c r="X1635" s="506"/>
      <c r="Y1635" s="506"/>
    </row>
    <row r="1636" spans="1:25" ht="13.5" customHeight="1" x14ac:dyDescent="0.3">
      <c r="A1636" s="506"/>
      <c r="B1636" s="542"/>
      <c r="C1636" s="548"/>
      <c r="D1636" s="548"/>
      <c r="E1636" s="544"/>
      <c r="F1636" s="558"/>
      <c r="G1636" s="510"/>
      <c r="H1636" s="506"/>
      <c r="I1636" s="506"/>
      <c r="J1636" s="506"/>
      <c r="K1636" s="506"/>
      <c r="L1636" s="506"/>
      <c r="M1636" s="506"/>
      <c r="N1636" s="506"/>
      <c r="O1636" s="506"/>
      <c r="P1636" s="506"/>
      <c r="Q1636" s="506"/>
      <c r="R1636" s="506"/>
      <c r="S1636" s="506"/>
      <c r="T1636" s="506"/>
      <c r="U1636" s="506"/>
      <c r="V1636" s="506"/>
      <c r="W1636" s="506"/>
      <c r="X1636" s="506"/>
      <c r="Y1636" s="506"/>
    </row>
    <row r="1637" spans="1:25" ht="13.5" customHeight="1" x14ac:dyDescent="0.3">
      <c r="A1637" s="506"/>
      <c r="B1637" s="542"/>
      <c r="C1637" s="548"/>
      <c r="D1637" s="548"/>
      <c r="E1637" s="544"/>
      <c r="F1637" s="558"/>
      <c r="G1637" s="510"/>
      <c r="H1637" s="506"/>
      <c r="I1637" s="506"/>
      <c r="J1637" s="506"/>
      <c r="K1637" s="506"/>
      <c r="L1637" s="506"/>
      <c r="M1637" s="506"/>
      <c r="N1637" s="506"/>
      <c r="O1637" s="506"/>
      <c r="P1637" s="506"/>
      <c r="Q1637" s="506"/>
      <c r="R1637" s="506"/>
      <c r="S1637" s="506"/>
      <c r="T1637" s="506"/>
      <c r="U1637" s="506"/>
      <c r="V1637" s="506"/>
      <c r="W1637" s="506"/>
      <c r="X1637" s="506"/>
      <c r="Y1637" s="506"/>
    </row>
    <row r="1638" spans="1:25" ht="13.5" customHeight="1" x14ac:dyDescent="0.3">
      <c r="A1638" s="506"/>
      <c r="B1638" s="542"/>
      <c r="C1638" s="548"/>
      <c r="D1638" s="548"/>
      <c r="E1638" s="544"/>
      <c r="F1638" s="558"/>
      <c r="G1638" s="510"/>
      <c r="H1638" s="506"/>
      <c r="I1638" s="506"/>
      <c r="J1638" s="506"/>
      <c r="K1638" s="506"/>
      <c r="L1638" s="506"/>
      <c r="M1638" s="506"/>
      <c r="N1638" s="506"/>
      <c r="O1638" s="506"/>
      <c r="P1638" s="506"/>
      <c r="Q1638" s="506"/>
      <c r="R1638" s="506"/>
      <c r="S1638" s="506"/>
      <c r="T1638" s="506"/>
      <c r="U1638" s="506"/>
      <c r="V1638" s="506"/>
      <c r="W1638" s="506"/>
      <c r="X1638" s="506"/>
      <c r="Y1638" s="506"/>
    </row>
    <row r="1639" spans="1:25" ht="13.5" customHeight="1" x14ac:dyDescent="0.3">
      <c r="A1639" s="506"/>
      <c r="B1639" s="542"/>
      <c r="C1639" s="548"/>
      <c r="D1639" s="548"/>
      <c r="E1639" s="544"/>
      <c r="F1639" s="558"/>
      <c r="G1639" s="510"/>
      <c r="H1639" s="506"/>
      <c r="I1639" s="506"/>
      <c r="J1639" s="506"/>
      <c r="K1639" s="506"/>
      <c r="L1639" s="506"/>
      <c r="M1639" s="506"/>
      <c r="N1639" s="506"/>
      <c r="O1639" s="506"/>
      <c r="P1639" s="506"/>
      <c r="Q1639" s="506"/>
      <c r="R1639" s="506"/>
      <c r="S1639" s="506"/>
      <c r="T1639" s="506"/>
      <c r="U1639" s="506"/>
      <c r="V1639" s="506"/>
      <c r="W1639" s="506"/>
      <c r="X1639" s="506"/>
      <c r="Y1639" s="506"/>
    </row>
    <row r="1640" spans="1:25" ht="13.5" customHeight="1" x14ac:dyDescent="0.3">
      <c r="A1640" s="506"/>
      <c r="B1640" s="542"/>
      <c r="C1640" s="548"/>
      <c r="D1640" s="548"/>
      <c r="E1640" s="544"/>
      <c r="F1640" s="558"/>
      <c r="G1640" s="510"/>
      <c r="H1640" s="506"/>
      <c r="I1640" s="506"/>
      <c r="J1640" s="506"/>
      <c r="K1640" s="506"/>
      <c r="L1640" s="506"/>
      <c r="M1640" s="506"/>
      <c r="N1640" s="506"/>
      <c r="O1640" s="506"/>
      <c r="P1640" s="506"/>
      <c r="Q1640" s="506"/>
      <c r="R1640" s="506"/>
      <c r="S1640" s="506"/>
      <c r="T1640" s="506"/>
      <c r="U1640" s="506"/>
      <c r="V1640" s="506"/>
      <c r="W1640" s="506"/>
      <c r="X1640" s="506"/>
      <c r="Y1640" s="506"/>
    </row>
    <row r="1641" spans="1:25" ht="13.5" customHeight="1" x14ac:dyDescent="0.3">
      <c r="A1641" s="506"/>
      <c r="B1641" s="542"/>
      <c r="C1641" s="548"/>
      <c r="D1641" s="548"/>
      <c r="E1641" s="544"/>
      <c r="F1641" s="558"/>
      <c r="G1641" s="510"/>
      <c r="H1641" s="506"/>
      <c r="I1641" s="506"/>
      <c r="J1641" s="506"/>
      <c r="K1641" s="506"/>
      <c r="L1641" s="506"/>
      <c r="M1641" s="506"/>
      <c r="N1641" s="506"/>
      <c r="O1641" s="506"/>
      <c r="P1641" s="506"/>
      <c r="Q1641" s="506"/>
      <c r="R1641" s="506"/>
      <c r="S1641" s="506"/>
      <c r="T1641" s="506"/>
      <c r="U1641" s="506"/>
      <c r="V1641" s="506"/>
      <c r="W1641" s="506"/>
      <c r="X1641" s="506"/>
      <c r="Y1641" s="506"/>
    </row>
    <row r="1642" spans="1:25" ht="13.5" customHeight="1" x14ac:dyDescent="0.3">
      <c r="A1642" s="506"/>
      <c r="B1642" s="542"/>
      <c r="C1642" s="548"/>
      <c r="D1642" s="548"/>
      <c r="E1642" s="544"/>
      <c r="F1642" s="558"/>
      <c r="G1642" s="510"/>
      <c r="H1642" s="506"/>
      <c r="I1642" s="506"/>
      <c r="J1642" s="506"/>
      <c r="K1642" s="506"/>
      <c r="L1642" s="506"/>
      <c r="M1642" s="506"/>
      <c r="N1642" s="506"/>
      <c r="O1642" s="506"/>
      <c r="P1642" s="506"/>
      <c r="Q1642" s="506"/>
      <c r="R1642" s="506"/>
      <c r="S1642" s="506"/>
      <c r="T1642" s="506"/>
      <c r="U1642" s="506"/>
      <c r="V1642" s="506"/>
      <c r="W1642" s="506"/>
      <c r="X1642" s="506"/>
      <c r="Y1642" s="506"/>
    </row>
    <row r="1643" spans="1:25" ht="13.5" customHeight="1" x14ac:dyDescent="0.3">
      <c r="A1643" s="506"/>
      <c r="B1643" s="542"/>
      <c r="C1643" s="548"/>
      <c r="D1643" s="548"/>
      <c r="E1643" s="544"/>
      <c r="F1643" s="558"/>
      <c r="G1643" s="510"/>
      <c r="H1643" s="506"/>
      <c r="I1643" s="506"/>
      <c r="J1643" s="506"/>
      <c r="K1643" s="506"/>
      <c r="L1643" s="506"/>
      <c r="M1643" s="506"/>
      <c r="N1643" s="506"/>
      <c r="O1643" s="506"/>
      <c r="P1643" s="506"/>
      <c r="Q1643" s="506"/>
      <c r="R1643" s="506"/>
      <c r="S1643" s="506"/>
      <c r="T1643" s="506"/>
      <c r="U1643" s="506"/>
      <c r="V1643" s="506"/>
      <c r="W1643" s="506"/>
      <c r="X1643" s="506"/>
      <c r="Y1643" s="506"/>
    </row>
    <row r="1644" spans="1:25" ht="13.5" customHeight="1" x14ac:dyDescent="0.3">
      <c r="A1644" s="506"/>
      <c r="B1644" s="542"/>
      <c r="C1644" s="548"/>
      <c r="D1644" s="548"/>
      <c r="E1644" s="544"/>
      <c r="F1644" s="558"/>
      <c r="G1644" s="510"/>
      <c r="H1644" s="506"/>
      <c r="I1644" s="506"/>
      <c r="J1644" s="506"/>
      <c r="K1644" s="506"/>
      <c r="L1644" s="506"/>
      <c r="M1644" s="506"/>
      <c r="N1644" s="506"/>
      <c r="O1644" s="506"/>
      <c r="P1644" s="506"/>
      <c r="Q1644" s="506"/>
      <c r="R1644" s="506"/>
      <c r="S1644" s="506"/>
      <c r="T1644" s="506"/>
      <c r="U1644" s="506"/>
      <c r="V1644" s="506"/>
      <c r="W1644" s="506"/>
      <c r="X1644" s="506"/>
      <c r="Y1644" s="506"/>
    </row>
    <row r="1645" spans="1:25" ht="13.5" customHeight="1" x14ac:dyDescent="0.3">
      <c r="A1645" s="506"/>
      <c r="B1645" s="542"/>
      <c r="C1645" s="548"/>
      <c r="D1645" s="548"/>
      <c r="E1645" s="544"/>
      <c r="F1645" s="558"/>
      <c r="G1645" s="510"/>
      <c r="H1645" s="506"/>
      <c r="I1645" s="506"/>
      <c r="J1645" s="506"/>
      <c r="K1645" s="506"/>
      <c r="L1645" s="506"/>
      <c r="M1645" s="506"/>
      <c r="N1645" s="506"/>
      <c r="O1645" s="506"/>
      <c r="P1645" s="506"/>
      <c r="Q1645" s="506"/>
      <c r="R1645" s="506"/>
      <c r="S1645" s="506"/>
      <c r="T1645" s="506"/>
      <c r="U1645" s="506"/>
      <c r="V1645" s="506"/>
      <c r="W1645" s="506"/>
      <c r="X1645" s="506"/>
      <c r="Y1645" s="506"/>
    </row>
  </sheetData>
  <autoFilter ref="A2:E1645" xr:uid="{00000000-0009-0000-0000-000004000000}"/>
  <mergeCells count="165">
    <mergeCell ref="A84:B84"/>
    <mergeCell ref="A89:B89"/>
    <mergeCell ref="A98:C99"/>
    <mergeCell ref="A114:B114"/>
    <mergeCell ref="A124:B124"/>
    <mergeCell ref="A5:C6"/>
    <mergeCell ref="A7:E13"/>
    <mergeCell ref="A18:D18"/>
    <mergeCell ref="A20:B20"/>
    <mergeCell ref="A43:B43"/>
    <mergeCell ref="A66:B66"/>
    <mergeCell ref="A100:E107"/>
    <mergeCell ref="A188:B188"/>
    <mergeCell ref="A202:C203"/>
    <mergeCell ref="A204:E207"/>
    <mergeCell ref="A214:B214"/>
    <mergeCell ref="A228:B228"/>
    <mergeCell ref="A241:B241"/>
    <mergeCell ref="A136:B136"/>
    <mergeCell ref="A145:C146"/>
    <mergeCell ref="A147:E159"/>
    <mergeCell ref="A166:B166"/>
    <mergeCell ref="A176:B176"/>
    <mergeCell ref="A194:B194"/>
    <mergeCell ref="A294:C295"/>
    <mergeCell ref="A296:E304"/>
    <mergeCell ref="A311:B311"/>
    <mergeCell ref="A328:B328"/>
    <mergeCell ref="A340:B340"/>
    <mergeCell ref="A349:B350"/>
    <mergeCell ref="D248:G248"/>
    <mergeCell ref="A252:C253"/>
    <mergeCell ref="A254:E257"/>
    <mergeCell ref="A264:B264"/>
    <mergeCell ref="A274:B274"/>
    <mergeCell ref="A286:B286"/>
    <mergeCell ref="A408:D418"/>
    <mergeCell ref="A425:B425"/>
    <mergeCell ref="A451:B451"/>
    <mergeCell ref="A469:B469"/>
    <mergeCell ref="A473:B473"/>
    <mergeCell ref="A482:B483"/>
    <mergeCell ref="A351:D355"/>
    <mergeCell ref="A362:B362"/>
    <mergeCell ref="A378:B378"/>
    <mergeCell ref="A394:B394"/>
    <mergeCell ref="A400:B400"/>
    <mergeCell ref="A406:B407"/>
    <mergeCell ref="A565:E579"/>
    <mergeCell ref="A586:B586"/>
    <mergeCell ref="A602:B602"/>
    <mergeCell ref="A615:B616"/>
    <mergeCell ref="A617:D622"/>
    <mergeCell ref="A629:B629"/>
    <mergeCell ref="A484:D513"/>
    <mergeCell ref="A519:B519"/>
    <mergeCell ref="A537:B537"/>
    <mergeCell ref="A555:B555"/>
    <mergeCell ref="A548:B548"/>
    <mergeCell ref="A563:C564"/>
    <mergeCell ref="D723:D724"/>
    <mergeCell ref="E723:E724"/>
    <mergeCell ref="A725:E745"/>
    <mergeCell ref="A645:B645"/>
    <mergeCell ref="A658:C659"/>
    <mergeCell ref="D658:D659"/>
    <mergeCell ref="A660:E672"/>
    <mergeCell ref="A679:B679"/>
    <mergeCell ref="A697:B697"/>
    <mergeCell ref="A752:B752"/>
    <mergeCell ref="A770:B770"/>
    <mergeCell ref="A787:B787"/>
    <mergeCell ref="A781:B781"/>
    <mergeCell ref="A794:B795"/>
    <mergeCell ref="C794:C795"/>
    <mergeCell ref="A715:B715"/>
    <mergeCell ref="A708:B708"/>
    <mergeCell ref="A723:C724"/>
    <mergeCell ref="A830:D833"/>
    <mergeCell ref="A840:B840"/>
    <mergeCell ref="A857:B857"/>
    <mergeCell ref="A868:B869"/>
    <mergeCell ref="C868:C869"/>
    <mergeCell ref="D868:D869"/>
    <mergeCell ref="D794:D795"/>
    <mergeCell ref="A796:D798"/>
    <mergeCell ref="A805:B805"/>
    <mergeCell ref="A817:B817"/>
    <mergeCell ref="A828:B829"/>
    <mergeCell ref="C828:C829"/>
    <mergeCell ref="D828:D829"/>
    <mergeCell ref="A902:D904"/>
    <mergeCell ref="A911:B911"/>
    <mergeCell ref="A923:B923"/>
    <mergeCell ref="A932:B932"/>
    <mergeCell ref="A939:B940"/>
    <mergeCell ref="C939:C940"/>
    <mergeCell ref="D939:D940"/>
    <mergeCell ref="A870:D873"/>
    <mergeCell ref="A880:B880"/>
    <mergeCell ref="A891:B891"/>
    <mergeCell ref="A900:B901"/>
    <mergeCell ref="C900:C901"/>
    <mergeCell ref="D900:D901"/>
    <mergeCell ref="A977:D978"/>
    <mergeCell ref="A985:B985"/>
    <mergeCell ref="A1000:B1000"/>
    <mergeCell ref="A1011:B1011"/>
    <mergeCell ref="A1017:B1018"/>
    <mergeCell ref="C1017:C1018"/>
    <mergeCell ref="D1017:D1018"/>
    <mergeCell ref="A941:D946"/>
    <mergeCell ref="A953:B953"/>
    <mergeCell ref="A959:B959"/>
    <mergeCell ref="A968:B968"/>
    <mergeCell ref="A975:B976"/>
    <mergeCell ref="C975:C976"/>
    <mergeCell ref="D975:D976"/>
    <mergeCell ref="A1054:D1056"/>
    <mergeCell ref="A1063:B1063"/>
    <mergeCell ref="A1072:B1072"/>
    <mergeCell ref="A1083:C1084"/>
    <mergeCell ref="D1083:D1084"/>
    <mergeCell ref="A1085:E1099"/>
    <mergeCell ref="A1019:D1020"/>
    <mergeCell ref="A1027:B1027"/>
    <mergeCell ref="A1035:B1035"/>
    <mergeCell ref="A1046:B1046"/>
    <mergeCell ref="A1052:B1053"/>
    <mergeCell ref="C1052:C1053"/>
    <mergeCell ref="D1052:D1053"/>
    <mergeCell ref="A1153:D1163"/>
    <mergeCell ref="A1170:B1170"/>
    <mergeCell ref="A1184:B1184"/>
    <mergeCell ref="A1193:B1193"/>
    <mergeCell ref="A1201:B1202"/>
    <mergeCell ref="A1203:D1214"/>
    <mergeCell ref="A1106:B1106"/>
    <mergeCell ref="A1127:B1127"/>
    <mergeCell ref="A1142:B1142"/>
    <mergeCell ref="A1151:B1152"/>
    <mergeCell ref="C1151:C1152"/>
    <mergeCell ref="D1151:D1152"/>
    <mergeCell ref="A1255:D1266"/>
    <mergeCell ref="A1273:B1273"/>
    <mergeCell ref="A1287:B1287"/>
    <mergeCell ref="A1304:C1305"/>
    <mergeCell ref="A1306:E1312"/>
    <mergeCell ref="A1319:B1319"/>
    <mergeCell ref="A1221:B1221"/>
    <mergeCell ref="A1234:B1234"/>
    <mergeCell ref="A1245:B1245"/>
    <mergeCell ref="A1253:B1254"/>
    <mergeCell ref="C1253:C1254"/>
    <mergeCell ref="D1253:D1254"/>
    <mergeCell ref="A1375:D1379"/>
    <mergeCell ref="A1386:B1386"/>
    <mergeCell ref="A1417:B1417"/>
    <mergeCell ref="A1437:B1437"/>
    <mergeCell ref="A1337:B1337"/>
    <mergeCell ref="A1357:B1357"/>
    <mergeCell ref="A1365:B1365"/>
    <mergeCell ref="A1373:B1374"/>
    <mergeCell ref="C1373:C1374"/>
    <mergeCell ref="D1373:D1374"/>
  </mergeCells>
  <pageMargins left="0.17431932454226357" right="0.14941656389336877" top="0.78740157480314965" bottom="0.78740157480314965" header="0" footer="0"/>
  <pageSetup paperSize="9" scale="90" orientation="portrait" r:id="rId1"/>
  <headerFooter>
    <oddHeader>&amp;L&amp;"Arial Narrow,Normal"&amp;8Proyecto de Presupuesto 2021 &amp;R&amp;"Arial Narrow,Normal"&amp;8MUNICIPALIDAD DE VILLA MARÍA 
Secretaría de Economía y Modernización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Y690"/>
  <sheetViews>
    <sheetView topLeftCell="A6" zoomScale="96" zoomScaleNormal="96" zoomScaleSheetLayoutView="50" workbookViewId="0">
      <selection activeCell="G12" sqref="G12:AC29"/>
    </sheetView>
  </sheetViews>
  <sheetFormatPr baseColWidth="10" defaultRowHeight="13" x14ac:dyDescent="0.25"/>
  <cols>
    <col min="1" max="1" width="9.7265625" style="6" customWidth="1"/>
    <col min="2" max="2" width="44.26953125" style="6" customWidth="1"/>
    <col min="3" max="3" width="14.81640625" style="41" customWidth="1"/>
    <col min="4" max="4" width="12" style="41" customWidth="1"/>
    <col min="5" max="5" width="17.54296875" style="41" bestFit="1" customWidth="1"/>
    <col min="6" max="6" width="13.81640625" style="6" customWidth="1"/>
    <col min="7" max="7" width="17.7265625" style="6" customWidth="1"/>
    <col min="8" max="256" width="11.453125" style="6"/>
    <col min="257" max="257" width="9.7265625" style="6" customWidth="1"/>
    <col min="258" max="258" width="44.26953125" style="6" customWidth="1"/>
    <col min="259" max="259" width="14.81640625" style="6" customWidth="1"/>
    <col min="260" max="260" width="12" style="6" customWidth="1"/>
    <col min="261" max="261" width="17.54296875" style="6" bestFit="1" customWidth="1"/>
    <col min="262" max="262" width="13.81640625" style="6" customWidth="1"/>
    <col min="263" max="263" width="17.7265625" style="6" customWidth="1"/>
    <col min="264" max="512" width="11.453125" style="6"/>
    <col min="513" max="513" width="9.7265625" style="6" customWidth="1"/>
    <col min="514" max="514" width="44.26953125" style="6" customWidth="1"/>
    <col min="515" max="515" width="14.81640625" style="6" customWidth="1"/>
    <col min="516" max="516" width="12" style="6" customWidth="1"/>
    <col min="517" max="517" width="17.54296875" style="6" bestFit="1" customWidth="1"/>
    <col min="518" max="518" width="13.81640625" style="6" customWidth="1"/>
    <col min="519" max="519" width="17.7265625" style="6" customWidth="1"/>
    <col min="520" max="768" width="11.453125" style="6"/>
    <col min="769" max="769" width="9.7265625" style="6" customWidth="1"/>
    <col min="770" max="770" width="44.26953125" style="6" customWidth="1"/>
    <col min="771" max="771" width="14.81640625" style="6" customWidth="1"/>
    <col min="772" max="772" width="12" style="6" customWidth="1"/>
    <col min="773" max="773" width="17.54296875" style="6" bestFit="1" customWidth="1"/>
    <col min="774" max="774" width="13.81640625" style="6" customWidth="1"/>
    <col min="775" max="775" width="17.7265625" style="6" customWidth="1"/>
    <col min="776" max="1024" width="11.453125" style="6"/>
    <col min="1025" max="1025" width="9.7265625" style="6" customWidth="1"/>
    <col min="1026" max="1026" width="44.26953125" style="6" customWidth="1"/>
    <col min="1027" max="1027" width="14.81640625" style="6" customWidth="1"/>
    <col min="1028" max="1028" width="12" style="6" customWidth="1"/>
    <col min="1029" max="1029" width="17.54296875" style="6" bestFit="1" customWidth="1"/>
    <col min="1030" max="1030" width="13.81640625" style="6" customWidth="1"/>
    <col min="1031" max="1031" width="17.7265625" style="6" customWidth="1"/>
    <col min="1032" max="1280" width="11.453125" style="6"/>
    <col min="1281" max="1281" width="9.7265625" style="6" customWidth="1"/>
    <col min="1282" max="1282" width="44.26953125" style="6" customWidth="1"/>
    <col min="1283" max="1283" width="14.81640625" style="6" customWidth="1"/>
    <col min="1284" max="1284" width="12" style="6" customWidth="1"/>
    <col min="1285" max="1285" width="17.54296875" style="6" bestFit="1" customWidth="1"/>
    <col min="1286" max="1286" width="13.81640625" style="6" customWidth="1"/>
    <col min="1287" max="1287" width="17.7265625" style="6" customWidth="1"/>
    <col min="1288" max="1536" width="11.453125" style="6"/>
    <col min="1537" max="1537" width="9.7265625" style="6" customWidth="1"/>
    <col min="1538" max="1538" width="44.26953125" style="6" customWidth="1"/>
    <col min="1539" max="1539" width="14.81640625" style="6" customWidth="1"/>
    <col min="1540" max="1540" width="12" style="6" customWidth="1"/>
    <col min="1541" max="1541" width="17.54296875" style="6" bestFit="1" customWidth="1"/>
    <col min="1542" max="1542" width="13.81640625" style="6" customWidth="1"/>
    <col min="1543" max="1543" width="17.7265625" style="6" customWidth="1"/>
    <col min="1544" max="1792" width="11.453125" style="6"/>
    <col min="1793" max="1793" width="9.7265625" style="6" customWidth="1"/>
    <col min="1794" max="1794" width="44.26953125" style="6" customWidth="1"/>
    <col min="1795" max="1795" width="14.81640625" style="6" customWidth="1"/>
    <col min="1796" max="1796" width="12" style="6" customWidth="1"/>
    <col min="1797" max="1797" width="17.54296875" style="6" bestFit="1" customWidth="1"/>
    <col min="1798" max="1798" width="13.81640625" style="6" customWidth="1"/>
    <col min="1799" max="1799" width="17.7265625" style="6" customWidth="1"/>
    <col min="1800" max="2048" width="11.453125" style="6"/>
    <col min="2049" max="2049" width="9.7265625" style="6" customWidth="1"/>
    <col min="2050" max="2050" width="44.26953125" style="6" customWidth="1"/>
    <col min="2051" max="2051" width="14.81640625" style="6" customWidth="1"/>
    <col min="2052" max="2052" width="12" style="6" customWidth="1"/>
    <col min="2053" max="2053" width="17.54296875" style="6" bestFit="1" customWidth="1"/>
    <col min="2054" max="2054" width="13.81640625" style="6" customWidth="1"/>
    <col min="2055" max="2055" width="17.7265625" style="6" customWidth="1"/>
    <col min="2056" max="2304" width="11.453125" style="6"/>
    <col min="2305" max="2305" width="9.7265625" style="6" customWidth="1"/>
    <col min="2306" max="2306" width="44.26953125" style="6" customWidth="1"/>
    <col min="2307" max="2307" width="14.81640625" style="6" customWidth="1"/>
    <col min="2308" max="2308" width="12" style="6" customWidth="1"/>
    <col min="2309" max="2309" width="17.54296875" style="6" bestFit="1" customWidth="1"/>
    <col min="2310" max="2310" width="13.81640625" style="6" customWidth="1"/>
    <col min="2311" max="2311" width="17.7265625" style="6" customWidth="1"/>
    <col min="2312" max="2560" width="11.453125" style="6"/>
    <col min="2561" max="2561" width="9.7265625" style="6" customWidth="1"/>
    <col min="2562" max="2562" width="44.26953125" style="6" customWidth="1"/>
    <col min="2563" max="2563" width="14.81640625" style="6" customWidth="1"/>
    <col min="2564" max="2564" width="12" style="6" customWidth="1"/>
    <col min="2565" max="2565" width="17.54296875" style="6" bestFit="1" customWidth="1"/>
    <col min="2566" max="2566" width="13.81640625" style="6" customWidth="1"/>
    <col min="2567" max="2567" width="17.7265625" style="6" customWidth="1"/>
    <col min="2568" max="2816" width="11.453125" style="6"/>
    <col min="2817" max="2817" width="9.7265625" style="6" customWidth="1"/>
    <col min="2818" max="2818" width="44.26953125" style="6" customWidth="1"/>
    <col min="2819" max="2819" width="14.81640625" style="6" customWidth="1"/>
    <col min="2820" max="2820" width="12" style="6" customWidth="1"/>
    <col min="2821" max="2821" width="17.54296875" style="6" bestFit="1" customWidth="1"/>
    <col min="2822" max="2822" width="13.81640625" style="6" customWidth="1"/>
    <col min="2823" max="2823" width="17.7265625" style="6" customWidth="1"/>
    <col min="2824" max="3072" width="11.453125" style="6"/>
    <col min="3073" max="3073" width="9.7265625" style="6" customWidth="1"/>
    <col min="3074" max="3074" width="44.26953125" style="6" customWidth="1"/>
    <col min="3075" max="3075" width="14.81640625" style="6" customWidth="1"/>
    <col min="3076" max="3076" width="12" style="6" customWidth="1"/>
    <col min="3077" max="3077" width="17.54296875" style="6" bestFit="1" customWidth="1"/>
    <col min="3078" max="3078" width="13.81640625" style="6" customWidth="1"/>
    <col min="3079" max="3079" width="17.7265625" style="6" customWidth="1"/>
    <col min="3080" max="3328" width="11.453125" style="6"/>
    <col min="3329" max="3329" width="9.7265625" style="6" customWidth="1"/>
    <col min="3330" max="3330" width="44.26953125" style="6" customWidth="1"/>
    <col min="3331" max="3331" width="14.81640625" style="6" customWidth="1"/>
    <col min="3332" max="3332" width="12" style="6" customWidth="1"/>
    <col min="3333" max="3333" width="17.54296875" style="6" bestFit="1" customWidth="1"/>
    <col min="3334" max="3334" width="13.81640625" style="6" customWidth="1"/>
    <col min="3335" max="3335" width="17.7265625" style="6" customWidth="1"/>
    <col min="3336" max="3584" width="11.453125" style="6"/>
    <col min="3585" max="3585" width="9.7265625" style="6" customWidth="1"/>
    <col min="3586" max="3586" width="44.26953125" style="6" customWidth="1"/>
    <col min="3587" max="3587" width="14.81640625" style="6" customWidth="1"/>
    <col min="3588" max="3588" width="12" style="6" customWidth="1"/>
    <col min="3589" max="3589" width="17.54296875" style="6" bestFit="1" customWidth="1"/>
    <col min="3590" max="3590" width="13.81640625" style="6" customWidth="1"/>
    <col min="3591" max="3591" width="17.7265625" style="6" customWidth="1"/>
    <col min="3592" max="3840" width="11.453125" style="6"/>
    <col min="3841" max="3841" width="9.7265625" style="6" customWidth="1"/>
    <col min="3842" max="3842" width="44.26953125" style="6" customWidth="1"/>
    <col min="3843" max="3843" width="14.81640625" style="6" customWidth="1"/>
    <col min="3844" max="3844" width="12" style="6" customWidth="1"/>
    <col min="3845" max="3845" width="17.54296875" style="6" bestFit="1" customWidth="1"/>
    <col min="3846" max="3846" width="13.81640625" style="6" customWidth="1"/>
    <col min="3847" max="3847" width="17.7265625" style="6" customWidth="1"/>
    <col min="3848" max="4096" width="11.453125" style="6"/>
    <col min="4097" max="4097" width="9.7265625" style="6" customWidth="1"/>
    <col min="4098" max="4098" width="44.26953125" style="6" customWidth="1"/>
    <col min="4099" max="4099" width="14.81640625" style="6" customWidth="1"/>
    <col min="4100" max="4100" width="12" style="6" customWidth="1"/>
    <col min="4101" max="4101" width="17.54296875" style="6" bestFit="1" customWidth="1"/>
    <col min="4102" max="4102" width="13.81640625" style="6" customWidth="1"/>
    <col min="4103" max="4103" width="17.7265625" style="6" customWidth="1"/>
    <col min="4104" max="4352" width="11.453125" style="6"/>
    <col min="4353" max="4353" width="9.7265625" style="6" customWidth="1"/>
    <col min="4354" max="4354" width="44.26953125" style="6" customWidth="1"/>
    <col min="4355" max="4355" width="14.81640625" style="6" customWidth="1"/>
    <col min="4356" max="4356" width="12" style="6" customWidth="1"/>
    <col min="4357" max="4357" width="17.54296875" style="6" bestFit="1" customWidth="1"/>
    <col min="4358" max="4358" width="13.81640625" style="6" customWidth="1"/>
    <col min="4359" max="4359" width="17.7265625" style="6" customWidth="1"/>
    <col min="4360" max="4608" width="11.453125" style="6"/>
    <col min="4609" max="4609" width="9.7265625" style="6" customWidth="1"/>
    <col min="4610" max="4610" width="44.26953125" style="6" customWidth="1"/>
    <col min="4611" max="4611" width="14.81640625" style="6" customWidth="1"/>
    <col min="4612" max="4612" width="12" style="6" customWidth="1"/>
    <col min="4613" max="4613" width="17.54296875" style="6" bestFit="1" customWidth="1"/>
    <col min="4614" max="4614" width="13.81640625" style="6" customWidth="1"/>
    <col min="4615" max="4615" width="17.7265625" style="6" customWidth="1"/>
    <col min="4616" max="4864" width="11.453125" style="6"/>
    <col min="4865" max="4865" width="9.7265625" style="6" customWidth="1"/>
    <col min="4866" max="4866" width="44.26953125" style="6" customWidth="1"/>
    <col min="4867" max="4867" width="14.81640625" style="6" customWidth="1"/>
    <col min="4868" max="4868" width="12" style="6" customWidth="1"/>
    <col min="4869" max="4869" width="17.54296875" style="6" bestFit="1" customWidth="1"/>
    <col min="4870" max="4870" width="13.81640625" style="6" customWidth="1"/>
    <col min="4871" max="4871" width="17.7265625" style="6" customWidth="1"/>
    <col min="4872" max="5120" width="11.453125" style="6"/>
    <col min="5121" max="5121" width="9.7265625" style="6" customWidth="1"/>
    <col min="5122" max="5122" width="44.26953125" style="6" customWidth="1"/>
    <col min="5123" max="5123" width="14.81640625" style="6" customWidth="1"/>
    <col min="5124" max="5124" width="12" style="6" customWidth="1"/>
    <col min="5125" max="5125" width="17.54296875" style="6" bestFit="1" customWidth="1"/>
    <col min="5126" max="5126" width="13.81640625" style="6" customWidth="1"/>
    <col min="5127" max="5127" width="17.7265625" style="6" customWidth="1"/>
    <col min="5128" max="5376" width="11.453125" style="6"/>
    <col min="5377" max="5377" width="9.7265625" style="6" customWidth="1"/>
    <col min="5378" max="5378" width="44.26953125" style="6" customWidth="1"/>
    <col min="5379" max="5379" width="14.81640625" style="6" customWidth="1"/>
    <col min="5380" max="5380" width="12" style="6" customWidth="1"/>
    <col min="5381" max="5381" width="17.54296875" style="6" bestFit="1" customWidth="1"/>
    <col min="5382" max="5382" width="13.81640625" style="6" customWidth="1"/>
    <col min="5383" max="5383" width="17.7265625" style="6" customWidth="1"/>
    <col min="5384" max="5632" width="11.453125" style="6"/>
    <col min="5633" max="5633" width="9.7265625" style="6" customWidth="1"/>
    <col min="5634" max="5634" width="44.26953125" style="6" customWidth="1"/>
    <col min="5635" max="5635" width="14.81640625" style="6" customWidth="1"/>
    <col min="5636" max="5636" width="12" style="6" customWidth="1"/>
    <col min="5637" max="5637" width="17.54296875" style="6" bestFit="1" customWidth="1"/>
    <col min="5638" max="5638" width="13.81640625" style="6" customWidth="1"/>
    <col min="5639" max="5639" width="17.7265625" style="6" customWidth="1"/>
    <col min="5640" max="5888" width="11.453125" style="6"/>
    <col min="5889" max="5889" width="9.7265625" style="6" customWidth="1"/>
    <col min="5890" max="5890" width="44.26953125" style="6" customWidth="1"/>
    <col min="5891" max="5891" width="14.81640625" style="6" customWidth="1"/>
    <col min="5892" max="5892" width="12" style="6" customWidth="1"/>
    <col min="5893" max="5893" width="17.54296875" style="6" bestFit="1" customWidth="1"/>
    <col min="5894" max="5894" width="13.81640625" style="6" customWidth="1"/>
    <col min="5895" max="5895" width="17.7265625" style="6" customWidth="1"/>
    <col min="5896" max="6144" width="11.453125" style="6"/>
    <col min="6145" max="6145" width="9.7265625" style="6" customWidth="1"/>
    <col min="6146" max="6146" width="44.26953125" style="6" customWidth="1"/>
    <col min="6147" max="6147" width="14.81640625" style="6" customWidth="1"/>
    <col min="6148" max="6148" width="12" style="6" customWidth="1"/>
    <col min="6149" max="6149" width="17.54296875" style="6" bestFit="1" customWidth="1"/>
    <col min="6150" max="6150" width="13.81640625" style="6" customWidth="1"/>
    <col min="6151" max="6151" width="17.7265625" style="6" customWidth="1"/>
    <col min="6152" max="6400" width="11.453125" style="6"/>
    <col min="6401" max="6401" width="9.7265625" style="6" customWidth="1"/>
    <col min="6402" max="6402" width="44.26953125" style="6" customWidth="1"/>
    <col min="6403" max="6403" width="14.81640625" style="6" customWidth="1"/>
    <col min="6404" max="6404" width="12" style="6" customWidth="1"/>
    <col min="6405" max="6405" width="17.54296875" style="6" bestFit="1" customWidth="1"/>
    <col min="6406" max="6406" width="13.81640625" style="6" customWidth="1"/>
    <col min="6407" max="6407" width="17.7265625" style="6" customWidth="1"/>
    <col min="6408" max="6656" width="11.453125" style="6"/>
    <col min="6657" max="6657" width="9.7265625" style="6" customWidth="1"/>
    <col min="6658" max="6658" width="44.26953125" style="6" customWidth="1"/>
    <col min="6659" max="6659" width="14.81640625" style="6" customWidth="1"/>
    <col min="6660" max="6660" width="12" style="6" customWidth="1"/>
    <col min="6661" max="6661" width="17.54296875" style="6" bestFit="1" customWidth="1"/>
    <col min="6662" max="6662" width="13.81640625" style="6" customWidth="1"/>
    <col min="6663" max="6663" width="17.7265625" style="6" customWidth="1"/>
    <col min="6664" max="6912" width="11.453125" style="6"/>
    <col min="6913" max="6913" width="9.7265625" style="6" customWidth="1"/>
    <col min="6914" max="6914" width="44.26953125" style="6" customWidth="1"/>
    <col min="6915" max="6915" width="14.81640625" style="6" customWidth="1"/>
    <col min="6916" max="6916" width="12" style="6" customWidth="1"/>
    <col min="6917" max="6917" width="17.54296875" style="6" bestFit="1" customWidth="1"/>
    <col min="6918" max="6918" width="13.81640625" style="6" customWidth="1"/>
    <col min="6919" max="6919" width="17.7265625" style="6" customWidth="1"/>
    <col min="6920" max="7168" width="11.453125" style="6"/>
    <col min="7169" max="7169" width="9.7265625" style="6" customWidth="1"/>
    <col min="7170" max="7170" width="44.26953125" style="6" customWidth="1"/>
    <col min="7171" max="7171" width="14.81640625" style="6" customWidth="1"/>
    <col min="7172" max="7172" width="12" style="6" customWidth="1"/>
    <col min="7173" max="7173" width="17.54296875" style="6" bestFit="1" customWidth="1"/>
    <col min="7174" max="7174" width="13.81640625" style="6" customWidth="1"/>
    <col min="7175" max="7175" width="17.7265625" style="6" customWidth="1"/>
    <col min="7176" max="7424" width="11.453125" style="6"/>
    <col min="7425" max="7425" width="9.7265625" style="6" customWidth="1"/>
    <col min="7426" max="7426" width="44.26953125" style="6" customWidth="1"/>
    <col min="7427" max="7427" width="14.81640625" style="6" customWidth="1"/>
    <col min="7428" max="7428" width="12" style="6" customWidth="1"/>
    <col min="7429" max="7429" width="17.54296875" style="6" bestFit="1" customWidth="1"/>
    <col min="7430" max="7430" width="13.81640625" style="6" customWidth="1"/>
    <col min="7431" max="7431" width="17.7265625" style="6" customWidth="1"/>
    <col min="7432" max="7680" width="11.453125" style="6"/>
    <col min="7681" max="7681" width="9.7265625" style="6" customWidth="1"/>
    <col min="7682" max="7682" width="44.26953125" style="6" customWidth="1"/>
    <col min="7683" max="7683" width="14.81640625" style="6" customWidth="1"/>
    <col min="7684" max="7684" width="12" style="6" customWidth="1"/>
    <col min="7685" max="7685" width="17.54296875" style="6" bestFit="1" customWidth="1"/>
    <col min="7686" max="7686" width="13.81640625" style="6" customWidth="1"/>
    <col min="7687" max="7687" width="17.7265625" style="6" customWidth="1"/>
    <col min="7688" max="7936" width="11.453125" style="6"/>
    <col min="7937" max="7937" width="9.7265625" style="6" customWidth="1"/>
    <col min="7938" max="7938" width="44.26953125" style="6" customWidth="1"/>
    <col min="7939" max="7939" width="14.81640625" style="6" customWidth="1"/>
    <col min="7940" max="7940" width="12" style="6" customWidth="1"/>
    <col min="7941" max="7941" width="17.54296875" style="6" bestFit="1" customWidth="1"/>
    <col min="7942" max="7942" width="13.81640625" style="6" customWidth="1"/>
    <col min="7943" max="7943" width="17.7265625" style="6" customWidth="1"/>
    <col min="7944" max="8192" width="11.453125" style="6"/>
    <col min="8193" max="8193" width="9.7265625" style="6" customWidth="1"/>
    <col min="8194" max="8194" width="44.26953125" style="6" customWidth="1"/>
    <col min="8195" max="8195" width="14.81640625" style="6" customWidth="1"/>
    <col min="8196" max="8196" width="12" style="6" customWidth="1"/>
    <col min="8197" max="8197" width="17.54296875" style="6" bestFit="1" customWidth="1"/>
    <col min="8198" max="8198" width="13.81640625" style="6" customWidth="1"/>
    <col min="8199" max="8199" width="17.7265625" style="6" customWidth="1"/>
    <col min="8200" max="8448" width="11.453125" style="6"/>
    <col min="8449" max="8449" width="9.7265625" style="6" customWidth="1"/>
    <col min="8450" max="8450" width="44.26953125" style="6" customWidth="1"/>
    <col min="8451" max="8451" width="14.81640625" style="6" customWidth="1"/>
    <col min="8452" max="8452" width="12" style="6" customWidth="1"/>
    <col min="8453" max="8453" width="17.54296875" style="6" bestFit="1" customWidth="1"/>
    <col min="8454" max="8454" width="13.81640625" style="6" customWidth="1"/>
    <col min="8455" max="8455" width="17.7265625" style="6" customWidth="1"/>
    <col min="8456" max="8704" width="11.453125" style="6"/>
    <col min="8705" max="8705" width="9.7265625" style="6" customWidth="1"/>
    <col min="8706" max="8706" width="44.26953125" style="6" customWidth="1"/>
    <col min="8707" max="8707" width="14.81640625" style="6" customWidth="1"/>
    <col min="8708" max="8708" width="12" style="6" customWidth="1"/>
    <col min="8709" max="8709" width="17.54296875" style="6" bestFit="1" customWidth="1"/>
    <col min="8710" max="8710" width="13.81640625" style="6" customWidth="1"/>
    <col min="8711" max="8711" width="17.7265625" style="6" customWidth="1"/>
    <col min="8712" max="8960" width="11.453125" style="6"/>
    <col min="8961" max="8961" width="9.7265625" style="6" customWidth="1"/>
    <col min="8962" max="8962" width="44.26953125" style="6" customWidth="1"/>
    <col min="8963" max="8963" width="14.81640625" style="6" customWidth="1"/>
    <col min="8964" max="8964" width="12" style="6" customWidth="1"/>
    <col min="8965" max="8965" width="17.54296875" style="6" bestFit="1" customWidth="1"/>
    <col min="8966" max="8966" width="13.81640625" style="6" customWidth="1"/>
    <col min="8967" max="8967" width="17.7265625" style="6" customWidth="1"/>
    <col min="8968" max="9216" width="11.453125" style="6"/>
    <col min="9217" max="9217" width="9.7265625" style="6" customWidth="1"/>
    <col min="9218" max="9218" width="44.26953125" style="6" customWidth="1"/>
    <col min="9219" max="9219" width="14.81640625" style="6" customWidth="1"/>
    <col min="9220" max="9220" width="12" style="6" customWidth="1"/>
    <col min="9221" max="9221" width="17.54296875" style="6" bestFit="1" customWidth="1"/>
    <col min="9222" max="9222" width="13.81640625" style="6" customWidth="1"/>
    <col min="9223" max="9223" width="17.7265625" style="6" customWidth="1"/>
    <col min="9224" max="9472" width="11.453125" style="6"/>
    <col min="9473" max="9473" width="9.7265625" style="6" customWidth="1"/>
    <col min="9474" max="9474" width="44.26953125" style="6" customWidth="1"/>
    <col min="9475" max="9475" width="14.81640625" style="6" customWidth="1"/>
    <col min="9476" max="9476" width="12" style="6" customWidth="1"/>
    <col min="9477" max="9477" width="17.54296875" style="6" bestFit="1" customWidth="1"/>
    <col min="9478" max="9478" width="13.81640625" style="6" customWidth="1"/>
    <col min="9479" max="9479" width="17.7265625" style="6" customWidth="1"/>
    <col min="9480" max="9728" width="11.453125" style="6"/>
    <col min="9729" max="9729" width="9.7265625" style="6" customWidth="1"/>
    <col min="9730" max="9730" width="44.26953125" style="6" customWidth="1"/>
    <col min="9731" max="9731" width="14.81640625" style="6" customWidth="1"/>
    <col min="9732" max="9732" width="12" style="6" customWidth="1"/>
    <col min="9733" max="9733" width="17.54296875" style="6" bestFit="1" customWidth="1"/>
    <col min="9734" max="9734" width="13.81640625" style="6" customWidth="1"/>
    <col min="9735" max="9735" width="17.7265625" style="6" customWidth="1"/>
    <col min="9736" max="9984" width="11.453125" style="6"/>
    <col min="9985" max="9985" width="9.7265625" style="6" customWidth="1"/>
    <col min="9986" max="9986" width="44.26953125" style="6" customWidth="1"/>
    <col min="9987" max="9987" width="14.81640625" style="6" customWidth="1"/>
    <col min="9988" max="9988" width="12" style="6" customWidth="1"/>
    <col min="9989" max="9989" width="17.54296875" style="6" bestFit="1" customWidth="1"/>
    <col min="9990" max="9990" width="13.81640625" style="6" customWidth="1"/>
    <col min="9991" max="9991" width="17.7265625" style="6" customWidth="1"/>
    <col min="9992" max="10240" width="11.453125" style="6"/>
    <col min="10241" max="10241" width="9.7265625" style="6" customWidth="1"/>
    <col min="10242" max="10242" width="44.26953125" style="6" customWidth="1"/>
    <col min="10243" max="10243" width="14.81640625" style="6" customWidth="1"/>
    <col min="10244" max="10244" width="12" style="6" customWidth="1"/>
    <col min="10245" max="10245" width="17.54296875" style="6" bestFit="1" customWidth="1"/>
    <col min="10246" max="10246" width="13.81640625" style="6" customWidth="1"/>
    <col min="10247" max="10247" width="17.7265625" style="6" customWidth="1"/>
    <col min="10248" max="10496" width="11.453125" style="6"/>
    <col min="10497" max="10497" width="9.7265625" style="6" customWidth="1"/>
    <col min="10498" max="10498" width="44.26953125" style="6" customWidth="1"/>
    <col min="10499" max="10499" width="14.81640625" style="6" customWidth="1"/>
    <col min="10500" max="10500" width="12" style="6" customWidth="1"/>
    <col min="10501" max="10501" width="17.54296875" style="6" bestFit="1" customWidth="1"/>
    <col min="10502" max="10502" width="13.81640625" style="6" customWidth="1"/>
    <col min="10503" max="10503" width="17.7265625" style="6" customWidth="1"/>
    <col min="10504" max="10752" width="11.453125" style="6"/>
    <col min="10753" max="10753" width="9.7265625" style="6" customWidth="1"/>
    <col min="10754" max="10754" width="44.26953125" style="6" customWidth="1"/>
    <col min="10755" max="10755" width="14.81640625" style="6" customWidth="1"/>
    <col min="10756" max="10756" width="12" style="6" customWidth="1"/>
    <col min="10757" max="10757" width="17.54296875" style="6" bestFit="1" customWidth="1"/>
    <col min="10758" max="10758" width="13.81640625" style="6" customWidth="1"/>
    <col min="10759" max="10759" width="17.7265625" style="6" customWidth="1"/>
    <col min="10760" max="11008" width="11.453125" style="6"/>
    <col min="11009" max="11009" width="9.7265625" style="6" customWidth="1"/>
    <col min="11010" max="11010" width="44.26953125" style="6" customWidth="1"/>
    <col min="11011" max="11011" width="14.81640625" style="6" customWidth="1"/>
    <col min="11012" max="11012" width="12" style="6" customWidth="1"/>
    <col min="11013" max="11013" width="17.54296875" style="6" bestFit="1" customWidth="1"/>
    <col min="11014" max="11014" width="13.81640625" style="6" customWidth="1"/>
    <col min="11015" max="11015" width="17.7265625" style="6" customWidth="1"/>
    <col min="11016" max="11264" width="11.453125" style="6"/>
    <col min="11265" max="11265" width="9.7265625" style="6" customWidth="1"/>
    <col min="11266" max="11266" width="44.26953125" style="6" customWidth="1"/>
    <col min="11267" max="11267" width="14.81640625" style="6" customWidth="1"/>
    <col min="11268" max="11268" width="12" style="6" customWidth="1"/>
    <col min="11269" max="11269" width="17.54296875" style="6" bestFit="1" customWidth="1"/>
    <col min="11270" max="11270" width="13.81640625" style="6" customWidth="1"/>
    <col min="11271" max="11271" width="17.7265625" style="6" customWidth="1"/>
    <col min="11272" max="11520" width="11.453125" style="6"/>
    <col min="11521" max="11521" width="9.7265625" style="6" customWidth="1"/>
    <col min="11522" max="11522" width="44.26953125" style="6" customWidth="1"/>
    <col min="11523" max="11523" width="14.81640625" style="6" customWidth="1"/>
    <col min="11524" max="11524" width="12" style="6" customWidth="1"/>
    <col min="11525" max="11525" width="17.54296875" style="6" bestFit="1" customWidth="1"/>
    <col min="11526" max="11526" width="13.81640625" style="6" customWidth="1"/>
    <col min="11527" max="11527" width="17.7265625" style="6" customWidth="1"/>
    <col min="11528" max="11776" width="11.453125" style="6"/>
    <col min="11777" max="11777" width="9.7265625" style="6" customWidth="1"/>
    <col min="11778" max="11778" width="44.26953125" style="6" customWidth="1"/>
    <col min="11779" max="11779" width="14.81640625" style="6" customWidth="1"/>
    <col min="11780" max="11780" width="12" style="6" customWidth="1"/>
    <col min="11781" max="11781" width="17.54296875" style="6" bestFit="1" customWidth="1"/>
    <col min="11782" max="11782" width="13.81640625" style="6" customWidth="1"/>
    <col min="11783" max="11783" width="17.7265625" style="6" customWidth="1"/>
    <col min="11784" max="12032" width="11.453125" style="6"/>
    <col min="12033" max="12033" width="9.7265625" style="6" customWidth="1"/>
    <col min="12034" max="12034" width="44.26953125" style="6" customWidth="1"/>
    <col min="12035" max="12035" width="14.81640625" style="6" customWidth="1"/>
    <col min="12036" max="12036" width="12" style="6" customWidth="1"/>
    <col min="12037" max="12037" width="17.54296875" style="6" bestFit="1" customWidth="1"/>
    <col min="12038" max="12038" width="13.81640625" style="6" customWidth="1"/>
    <col min="12039" max="12039" width="17.7265625" style="6" customWidth="1"/>
    <col min="12040" max="12288" width="11.453125" style="6"/>
    <col min="12289" max="12289" width="9.7265625" style="6" customWidth="1"/>
    <col min="12290" max="12290" width="44.26953125" style="6" customWidth="1"/>
    <col min="12291" max="12291" width="14.81640625" style="6" customWidth="1"/>
    <col min="12292" max="12292" width="12" style="6" customWidth="1"/>
    <col min="12293" max="12293" width="17.54296875" style="6" bestFit="1" customWidth="1"/>
    <col min="12294" max="12294" width="13.81640625" style="6" customWidth="1"/>
    <col min="12295" max="12295" width="17.7265625" style="6" customWidth="1"/>
    <col min="12296" max="12544" width="11.453125" style="6"/>
    <col min="12545" max="12545" width="9.7265625" style="6" customWidth="1"/>
    <col min="12546" max="12546" width="44.26953125" style="6" customWidth="1"/>
    <col min="12547" max="12547" width="14.81640625" style="6" customWidth="1"/>
    <col min="12548" max="12548" width="12" style="6" customWidth="1"/>
    <col min="12549" max="12549" width="17.54296875" style="6" bestFit="1" customWidth="1"/>
    <col min="12550" max="12550" width="13.81640625" style="6" customWidth="1"/>
    <col min="12551" max="12551" width="17.7265625" style="6" customWidth="1"/>
    <col min="12552" max="12800" width="11.453125" style="6"/>
    <col min="12801" max="12801" width="9.7265625" style="6" customWidth="1"/>
    <col min="12802" max="12802" width="44.26953125" style="6" customWidth="1"/>
    <col min="12803" max="12803" width="14.81640625" style="6" customWidth="1"/>
    <col min="12804" max="12804" width="12" style="6" customWidth="1"/>
    <col min="12805" max="12805" width="17.54296875" style="6" bestFit="1" customWidth="1"/>
    <col min="12806" max="12806" width="13.81640625" style="6" customWidth="1"/>
    <col min="12807" max="12807" width="17.7265625" style="6" customWidth="1"/>
    <col min="12808" max="13056" width="11.453125" style="6"/>
    <col min="13057" max="13057" width="9.7265625" style="6" customWidth="1"/>
    <col min="13058" max="13058" width="44.26953125" style="6" customWidth="1"/>
    <col min="13059" max="13059" width="14.81640625" style="6" customWidth="1"/>
    <col min="13060" max="13060" width="12" style="6" customWidth="1"/>
    <col min="13061" max="13061" width="17.54296875" style="6" bestFit="1" customWidth="1"/>
    <col min="13062" max="13062" width="13.81640625" style="6" customWidth="1"/>
    <col min="13063" max="13063" width="17.7265625" style="6" customWidth="1"/>
    <col min="13064" max="13312" width="11.453125" style="6"/>
    <col min="13313" max="13313" width="9.7265625" style="6" customWidth="1"/>
    <col min="13314" max="13314" width="44.26953125" style="6" customWidth="1"/>
    <col min="13315" max="13315" width="14.81640625" style="6" customWidth="1"/>
    <col min="13316" max="13316" width="12" style="6" customWidth="1"/>
    <col min="13317" max="13317" width="17.54296875" style="6" bestFit="1" customWidth="1"/>
    <col min="13318" max="13318" width="13.81640625" style="6" customWidth="1"/>
    <col min="13319" max="13319" width="17.7265625" style="6" customWidth="1"/>
    <col min="13320" max="13568" width="11.453125" style="6"/>
    <col min="13569" max="13569" width="9.7265625" style="6" customWidth="1"/>
    <col min="13570" max="13570" width="44.26953125" style="6" customWidth="1"/>
    <col min="13571" max="13571" width="14.81640625" style="6" customWidth="1"/>
    <col min="13572" max="13572" width="12" style="6" customWidth="1"/>
    <col min="13573" max="13573" width="17.54296875" style="6" bestFit="1" customWidth="1"/>
    <col min="13574" max="13574" width="13.81640625" style="6" customWidth="1"/>
    <col min="13575" max="13575" width="17.7265625" style="6" customWidth="1"/>
    <col min="13576" max="13824" width="11.453125" style="6"/>
    <col min="13825" max="13825" width="9.7265625" style="6" customWidth="1"/>
    <col min="13826" max="13826" width="44.26953125" style="6" customWidth="1"/>
    <col min="13827" max="13827" width="14.81640625" style="6" customWidth="1"/>
    <col min="13828" max="13828" width="12" style="6" customWidth="1"/>
    <col min="13829" max="13829" width="17.54296875" style="6" bestFit="1" customWidth="1"/>
    <col min="13830" max="13830" width="13.81640625" style="6" customWidth="1"/>
    <col min="13831" max="13831" width="17.7265625" style="6" customWidth="1"/>
    <col min="13832" max="14080" width="11.453125" style="6"/>
    <col min="14081" max="14081" width="9.7265625" style="6" customWidth="1"/>
    <col min="14082" max="14082" width="44.26953125" style="6" customWidth="1"/>
    <col min="14083" max="14083" width="14.81640625" style="6" customWidth="1"/>
    <col min="14084" max="14084" width="12" style="6" customWidth="1"/>
    <col min="14085" max="14085" width="17.54296875" style="6" bestFit="1" customWidth="1"/>
    <col min="14086" max="14086" width="13.81640625" style="6" customWidth="1"/>
    <col min="14087" max="14087" width="17.7265625" style="6" customWidth="1"/>
    <col min="14088" max="14336" width="11.453125" style="6"/>
    <col min="14337" max="14337" width="9.7265625" style="6" customWidth="1"/>
    <col min="14338" max="14338" width="44.26953125" style="6" customWidth="1"/>
    <col min="14339" max="14339" width="14.81640625" style="6" customWidth="1"/>
    <col min="14340" max="14340" width="12" style="6" customWidth="1"/>
    <col min="14341" max="14341" width="17.54296875" style="6" bestFit="1" customWidth="1"/>
    <col min="14342" max="14342" width="13.81640625" style="6" customWidth="1"/>
    <col min="14343" max="14343" width="17.7265625" style="6" customWidth="1"/>
    <col min="14344" max="14592" width="11.453125" style="6"/>
    <col min="14593" max="14593" width="9.7265625" style="6" customWidth="1"/>
    <col min="14594" max="14594" width="44.26953125" style="6" customWidth="1"/>
    <col min="14595" max="14595" width="14.81640625" style="6" customWidth="1"/>
    <col min="14596" max="14596" width="12" style="6" customWidth="1"/>
    <col min="14597" max="14597" width="17.54296875" style="6" bestFit="1" customWidth="1"/>
    <col min="14598" max="14598" width="13.81640625" style="6" customWidth="1"/>
    <col min="14599" max="14599" width="17.7265625" style="6" customWidth="1"/>
    <col min="14600" max="14848" width="11.453125" style="6"/>
    <col min="14849" max="14849" width="9.7265625" style="6" customWidth="1"/>
    <col min="14850" max="14850" width="44.26953125" style="6" customWidth="1"/>
    <col min="14851" max="14851" width="14.81640625" style="6" customWidth="1"/>
    <col min="14852" max="14852" width="12" style="6" customWidth="1"/>
    <col min="14853" max="14853" width="17.54296875" style="6" bestFit="1" customWidth="1"/>
    <col min="14854" max="14854" width="13.81640625" style="6" customWidth="1"/>
    <col min="14855" max="14855" width="17.7265625" style="6" customWidth="1"/>
    <col min="14856" max="15104" width="11.453125" style="6"/>
    <col min="15105" max="15105" width="9.7265625" style="6" customWidth="1"/>
    <col min="15106" max="15106" width="44.26953125" style="6" customWidth="1"/>
    <col min="15107" max="15107" width="14.81640625" style="6" customWidth="1"/>
    <col min="15108" max="15108" width="12" style="6" customWidth="1"/>
    <col min="15109" max="15109" width="17.54296875" style="6" bestFit="1" customWidth="1"/>
    <col min="15110" max="15110" width="13.81640625" style="6" customWidth="1"/>
    <col min="15111" max="15111" width="17.7265625" style="6" customWidth="1"/>
    <col min="15112" max="15360" width="11.453125" style="6"/>
    <col min="15361" max="15361" width="9.7265625" style="6" customWidth="1"/>
    <col min="15362" max="15362" width="44.26953125" style="6" customWidth="1"/>
    <col min="15363" max="15363" width="14.81640625" style="6" customWidth="1"/>
    <col min="15364" max="15364" width="12" style="6" customWidth="1"/>
    <col min="15365" max="15365" width="17.54296875" style="6" bestFit="1" customWidth="1"/>
    <col min="15366" max="15366" width="13.81640625" style="6" customWidth="1"/>
    <col min="15367" max="15367" width="17.7265625" style="6" customWidth="1"/>
    <col min="15368" max="15616" width="11.453125" style="6"/>
    <col min="15617" max="15617" width="9.7265625" style="6" customWidth="1"/>
    <col min="15618" max="15618" width="44.26953125" style="6" customWidth="1"/>
    <col min="15619" max="15619" width="14.81640625" style="6" customWidth="1"/>
    <col min="15620" max="15620" width="12" style="6" customWidth="1"/>
    <col min="15621" max="15621" width="17.54296875" style="6" bestFit="1" customWidth="1"/>
    <col min="15622" max="15622" width="13.81640625" style="6" customWidth="1"/>
    <col min="15623" max="15623" width="17.7265625" style="6" customWidth="1"/>
    <col min="15624" max="15872" width="11.453125" style="6"/>
    <col min="15873" max="15873" width="9.7265625" style="6" customWidth="1"/>
    <col min="15874" max="15874" width="44.26953125" style="6" customWidth="1"/>
    <col min="15875" max="15875" width="14.81640625" style="6" customWidth="1"/>
    <col min="15876" max="15876" width="12" style="6" customWidth="1"/>
    <col min="15877" max="15877" width="17.54296875" style="6" bestFit="1" customWidth="1"/>
    <col min="15878" max="15878" width="13.81640625" style="6" customWidth="1"/>
    <col min="15879" max="15879" width="17.7265625" style="6" customWidth="1"/>
    <col min="15880" max="16128" width="11.453125" style="6"/>
    <col min="16129" max="16129" width="9.7265625" style="6" customWidth="1"/>
    <col min="16130" max="16130" width="44.26953125" style="6" customWidth="1"/>
    <col min="16131" max="16131" width="14.81640625" style="6" customWidth="1"/>
    <col min="16132" max="16132" width="12" style="6" customWidth="1"/>
    <col min="16133" max="16133" width="17.54296875" style="6" bestFit="1" customWidth="1"/>
    <col min="16134" max="16134" width="13.81640625" style="6" customWidth="1"/>
    <col min="16135" max="16135" width="17.7265625" style="6" customWidth="1"/>
    <col min="16136" max="16384" width="11.453125" style="6"/>
  </cols>
  <sheetData>
    <row r="1" spans="1:7" x14ac:dyDescent="0.25">
      <c r="A1" s="1" t="s">
        <v>569</v>
      </c>
      <c r="B1" s="1"/>
      <c r="G1" s="258"/>
    </row>
    <row r="2" spans="1:7" x14ac:dyDescent="0.25">
      <c r="A2" s="7"/>
      <c r="G2" s="258"/>
    </row>
    <row r="3" spans="1:7" ht="13.5" thickBot="1" x14ac:dyDescent="0.3">
      <c r="G3" s="258"/>
    </row>
    <row r="4" spans="1:7" x14ac:dyDescent="0.25">
      <c r="A4" s="1278" t="s">
        <v>931</v>
      </c>
      <c r="B4" s="1279"/>
      <c r="C4" s="1280"/>
      <c r="D4" s="13" t="s">
        <v>1</v>
      </c>
      <c r="E4" s="14" t="s">
        <v>570</v>
      </c>
      <c r="G4" s="258"/>
    </row>
    <row r="5" spans="1:7" ht="13.5" thickBot="1" x14ac:dyDescent="0.3">
      <c r="A5" s="1281"/>
      <c r="B5" s="1282"/>
      <c r="C5" s="1283"/>
      <c r="D5" s="695"/>
      <c r="E5" s="696"/>
      <c r="G5" s="258"/>
    </row>
    <row r="6" spans="1:7" x14ac:dyDescent="0.25">
      <c r="A6" s="1284" t="s">
        <v>1061</v>
      </c>
      <c r="B6" s="1285"/>
      <c r="C6" s="1285"/>
      <c r="D6" s="1285"/>
      <c r="E6" s="1286"/>
      <c r="G6" s="258"/>
    </row>
    <row r="7" spans="1:7" x14ac:dyDescent="0.25">
      <c r="A7" s="1287"/>
      <c r="B7" s="1288"/>
      <c r="C7" s="1288"/>
      <c r="D7" s="1288"/>
      <c r="E7" s="1289"/>
      <c r="G7" s="258"/>
    </row>
    <row r="8" spans="1:7" x14ac:dyDescent="0.25">
      <c r="A8" s="1287"/>
      <c r="B8" s="1288"/>
      <c r="C8" s="1288"/>
      <c r="D8" s="1288"/>
      <c r="E8" s="1289"/>
      <c r="G8" s="258"/>
    </row>
    <row r="9" spans="1:7" x14ac:dyDescent="0.25">
      <c r="A9" s="1287"/>
      <c r="B9" s="1288"/>
      <c r="C9" s="1288"/>
      <c r="D9" s="1288"/>
      <c r="E9" s="1289"/>
      <c r="G9" s="258"/>
    </row>
    <row r="10" spans="1:7" x14ac:dyDescent="0.25">
      <c r="A10" s="1287"/>
      <c r="B10" s="1288"/>
      <c r="C10" s="1288"/>
      <c r="D10" s="1288"/>
      <c r="E10" s="1289"/>
      <c r="G10" s="258"/>
    </row>
    <row r="11" spans="1:7" x14ac:dyDescent="0.25">
      <c r="A11" s="1287"/>
      <c r="B11" s="1288"/>
      <c r="C11" s="1288"/>
      <c r="D11" s="1288"/>
      <c r="E11" s="1289"/>
      <c r="G11" s="258"/>
    </row>
    <row r="12" spans="1:7" x14ac:dyDescent="0.25">
      <c r="A12" s="1287"/>
      <c r="B12" s="1288"/>
      <c r="C12" s="1288"/>
      <c r="D12" s="1288"/>
      <c r="E12" s="1289"/>
      <c r="G12" s="258"/>
    </row>
    <row r="13" spans="1:7" x14ac:dyDescent="0.25">
      <c r="A13" s="1287"/>
      <c r="B13" s="1288"/>
      <c r="C13" s="1288"/>
      <c r="D13" s="1288"/>
      <c r="E13" s="1289"/>
      <c r="G13" s="258"/>
    </row>
    <row r="14" spans="1:7" x14ac:dyDescent="0.25">
      <c r="A14" s="1287"/>
      <c r="B14" s="1288"/>
      <c r="C14" s="1288"/>
      <c r="D14" s="1288"/>
      <c r="E14" s="1289"/>
      <c r="G14" s="258"/>
    </row>
    <row r="15" spans="1:7" x14ac:dyDescent="0.25">
      <c r="A15" s="1287"/>
      <c r="B15" s="1288"/>
      <c r="C15" s="1288"/>
      <c r="D15" s="1288"/>
      <c r="E15" s="1289"/>
      <c r="G15" s="258"/>
    </row>
    <row r="16" spans="1:7" x14ac:dyDescent="0.25">
      <c r="A16" s="1287"/>
      <c r="B16" s="1288"/>
      <c r="C16" s="1288"/>
      <c r="D16" s="1288"/>
      <c r="E16" s="1289"/>
      <c r="G16" s="258"/>
    </row>
    <row r="17" spans="1:16" x14ac:dyDescent="0.25">
      <c r="A17" s="1287"/>
      <c r="B17" s="1288"/>
      <c r="C17" s="1288"/>
      <c r="D17" s="1288"/>
      <c r="E17" s="1289"/>
      <c r="G17" s="697"/>
      <c r="H17" s="5"/>
    </row>
    <row r="18" spans="1:16" s="150" customFormat="1" ht="11.5" x14ac:dyDescent="0.25">
      <c r="A18" s="26" t="s">
        <v>398</v>
      </c>
      <c r="B18" s="27"/>
      <c r="C18" s="28"/>
      <c r="D18" s="28"/>
      <c r="E18" s="29"/>
      <c r="G18" s="699"/>
    </row>
    <row r="19" spans="1:16" s="150" customFormat="1" ht="11.5" x14ac:dyDescent="0.25">
      <c r="A19" s="26" t="s">
        <v>1073</v>
      </c>
      <c r="B19" s="27"/>
      <c r="C19" s="28"/>
      <c r="D19" s="28"/>
      <c r="E19" s="29"/>
      <c r="G19" s="699"/>
    </row>
    <row r="20" spans="1:16" s="138" customFormat="1" ht="11.5" x14ac:dyDescent="0.25">
      <c r="A20" s="26" t="s">
        <v>1074</v>
      </c>
      <c r="B20" s="27"/>
      <c r="C20" s="28"/>
      <c r="D20" s="28"/>
      <c r="E20" s="29"/>
      <c r="F20" s="150"/>
      <c r="G20" s="699"/>
    </row>
    <row r="21" spans="1:16" s="138" customFormat="1" ht="12" customHeight="1" thickBot="1" x14ac:dyDescent="0.3">
      <c r="A21" s="26" t="s">
        <v>4</v>
      </c>
      <c r="B21" s="27"/>
      <c r="C21" s="28"/>
      <c r="D21" s="28"/>
      <c r="E21" s="29"/>
      <c r="F21" s="150"/>
      <c r="G21" s="699"/>
    </row>
    <row r="22" spans="1:16" s="52" customFormat="1" ht="12.75" customHeight="1" thickBot="1" x14ac:dyDescent="0.3">
      <c r="A22" s="34" t="s">
        <v>5</v>
      </c>
      <c r="B22" s="35"/>
      <c r="C22" s="36"/>
      <c r="D22" s="37"/>
      <c r="E22" s="38">
        <f>C24+C47+C70+C95</f>
        <v>149634045.13999999</v>
      </c>
      <c r="F22" s="150"/>
      <c r="G22" s="173"/>
    </row>
    <row r="23" spans="1:16" s="52" customFormat="1" ht="12.75" customHeight="1" thickBot="1" x14ac:dyDescent="0.3">
      <c r="A23" s="39"/>
      <c r="B23" s="39"/>
      <c r="C23" s="40"/>
      <c r="D23" s="40"/>
      <c r="F23" s="151"/>
      <c r="G23" s="955"/>
      <c r="H23" s="955"/>
      <c r="I23" s="955"/>
      <c r="J23" s="955"/>
      <c r="K23" s="955"/>
      <c r="L23" s="955"/>
      <c r="M23" s="955"/>
      <c r="N23" s="955"/>
      <c r="O23" s="955"/>
      <c r="P23" s="955"/>
    </row>
    <row r="24" spans="1:16" s="53" customFormat="1" ht="12.75" customHeight="1" thickBot="1" x14ac:dyDescent="0.3">
      <c r="A24" s="1359" t="s">
        <v>6</v>
      </c>
      <c r="B24" s="1360"/>
      <c r="C24" s="408">
        <f>C25+C32+C39</f>
        <v>120858653.14</v>
      </c>
      <c r="D24" s="40"/>
      <c r="F24" s="151"/>
      <c r="G24" s="171"/>
    </row>
    <row r="25" spans="1:16" s="701" customFormat="1" ht="12.5" x14ac:dyDescent="0.25">
      <c r="A25" s="39" t="s">
        <v>7</v>
      </c>
      <c r="B25" s="46" t="s">
        <v>8</v>
      </c>
      <c r="C25" s="40">
        <f>SUM(C26:C31)</f>
        <v>43487427.259999998</v>
      </c>
      <c r="D25" s="40"/>
      <c r="F25" s="153"/>
      <c r="G25" s="975"/>
      <c r="H25" s="702"/>
      <c r="I25" s="702"/>
      <c r="J25" s="702"/>
      <c r="K25" s="702"/>
    </row>
    <row r="26" spans="1:16" s="52" customFormat="1" ht="12.75" customHeight="1" x14ac:dyDescent="0.25">
      <c r="A26" s="27" t="s">
        <v>9</v>
      </c>
      <c r="B26" s="28" t="s">
        <v>10</v>
      </c>
      <c r="C26" s="28">
        <v>36227588.619999997</v>
      </c>
      <c r="D26" s="122"/>
      <c r="E26" s="40"/>
      <c r="F26" s="170"/>
    </row>
    <row r="27" spans="1:16" s="53" customFormat="1" ht="12.75" customHeight="1" x14ac:dyDescent="0.25">
      <c r="A27" s="27" t="s">
        <v>11</v>
      </c>
      <c r="B27" s="28" t="s">
        <v>12</v>
      </c>
      <c r="C27" s="28">
        <v>5936193.5499999989</v>
      </c>
      <c r="D27" s="122"/>
      <c r="E27" s="40"/>
      <c r="F27" s="170"/>
    </row>
    <row r="28" spans="1:16" s="53" customFormat="1" ht="12.75" customHeight="1" x14ac:dyDescent="0.25">
      <c r="A28" s="27" t="s">
        <v>13</v>
      </c>
      <c r="B28" s="28" t="s">
        <v>14</v>
      </c>
      <c r="C28" s="28">
        <v>1030967.09</v>
      </c>
      <c r="D28" s="122"/>
      <c r="E28" s="40"/>
      <c r="F28" s="170"/>
    </row>
    <row r="29" spans="1:16" s="53" customFormat="1" ht="12.75" customHeight="1" x14ac:dyDescent="0.25">
      <c r="A29" s="27" t="s">
        <v>15</v>
      </c>
      <c r="B29" s="28" t="s">
        <v>16</v>
      </c>
      <c r="C29" s="28">
        <v>1</v>
      </c>
      <c r="D29" s="122"/>
      <c r="E29" s="83"/>
      <c r="F29" s="703"/>
    </row>
    <row r="30" spans="1:16" s="52" customFormat="1" ht="12.75" customHeight="1" x14ac:dyDescent="0.25">
      <c r="A30" s="27" t="s">
        <v>17</v>
      </c>
      <c r="B30" s="28" t="s">
        <v>18</v>
      </c>
      <c r="C30" s="28">
        <v>292676</v>
      </c>
      <c r="D30" s="122"/>
      <c r="E30" s="83"/>
      <c r="F30" s="703"/>
    </row>
    <row r="31" spans="1:16" s="53" customFormat="1" ht="12.75" customHeight="1" x14ac:dyDescent="0.25">
      <c r="A31" s="27" t="s">
        <v>19</v>
      </c>
      <c r="B31" s="28" t="s">
        <v>20</v>
      </c>
      <c r="C31" s="28">
        <v>1</v>
      </c>
      <c r="D31" s="122"/>
      <c r="E31" s="83"/>
      <c r="F31" s="105"/>
    </row>
    <row r="32" spans="1:16" s="53" customFormat="1" ht="12.75" customHeight="1" x14ac:dyDescent="0.25">
      <c r="A32" s="39" t="s">
        <v>21</v>
      </c>
      <c r="B32" s="40" t="s">
        <v>22</v>
      </c>
      <c r="C32" s="40">
        <f>SUM(C33:C38)</f>
        <v>64703225.890000001</v>
      </c>
      <c r="D32" s="122"/>
      <c r="E32" s="83"/>
      <c r="F32" s="105"/>
    </row>
    <row r="33" spans="1:8" s="52" customFormat="1" ht="12.75" customHeight="1" x14ac:dyDescent="0.25">
      <c r="A33" s="27" t="s">
        <v>23</v>
      </c>
      <c r="B33" s="28" t="s">
        <v>24</v>
      </c>
      <c r="C33" s="28">
        <v>53915462.07</v>
      </c>
      <c r="D33" s="122"/>
      <c r="E33" s="83"/>
      <c r="F33" s="161"/>
      <c r="G33" s="27"/>
      <c r="H33" s="27"/>
    </row>
    <row r="34" spans="1:8" s="53" customFormat="1" ht="12.75" customHeight="1" x14ac:dyDescent="0.25">
      <c r="A34" s="27" t="s">
        <v>25</v>
      </c>
      <c r="B34" s="28" t="s">
        <v>26</v>
      </c>
      <c r="C34" s="28">
        <v>8976157.3699999992</v>
      </c>
      <c r="D34" s="122"/>
      <c r="E34" s="83"/>
      <c r="F34" s="703"/>
    </row>
    <row r="35" spans="1:8" s="53" customFormat="1" ht="12.75" customHeight="1" x14ac:dyDescent="0.25">
      <c r="A35" s="27" t="s">
        <v>27</v>
      </c>
      <c r="B35" s="28" t="s">
        <v>28</v>
      </c>
      <c r="C35" s="28">
        <v>1586218.45</v>
      </c>
      <c r="D35" s="122"/>
      <c r="E35" s="83"/>
      <c r="F35" s="703"/>
    </row>
    <row r="36" spans="1:8" s="53" customFormat="1" ht="12.75" customHeight="1" x14ac:dyDescent="0.25">
      <c r="A36" s="27" t="s">
        <v>29</v>
      </c>
      <c r="B36" s="28" t="s">
        <v>30</v>
      </c>
      <c r="C36" s="28">
        <v>1</v>
      </c>
      <c r="D36" s="122"/>
      <c r="E36" s="83"/>
      <c r="F36" s="703"/>
    </row>
    <row r="37" spans="1:8" s="52" customFormat="1" ht="12.75" customHeight="1" x14ac:dyDescent="0.25">
      <c r="A37" s="27" t="s">
        <v>31</v>
      </c>
      <c r="B37" s="28" t="s">
        <v>32</v>
      </c>
      <c r="C37" s="28">
        <v>225386</v>
      </c>
      <c r="D37" s="122"/>
      <c r="E37" s="83"/>
      <c r="F37" s="703"/>
    </row>
    <row r="38" spans="1:8" s="53" customFormat="1" ht="12.75" customHeight="1" x14ac:dyDescent="0.25">
      <c r="A38" s="27" t="s">
        <v>33</v>
      </c>
      <c r="B38" s="28" t="s">
        <v>34</v>
      </c>
      <c r="C38" s="28">
        <v>1</v>
      </c>
      <c r="D38" s="122"/>
      <c r="E38" s="83"/>
      <c r="F38" s="105"/>
    </row>
    <row r="39" spans="1:8" s="53" customFormat="1" ht="12.75" customHeight="1" x14ac:dyDescent="0.25">
      <c r="A39" s="39" t="s">
        <v>35</v>
      </c>
      <c r="B39" s="40" t="s">
        <v>36</v>
      </c>
      <c r="C39" s="40">
        <f>SUM(C40:C45)</f>
        <v>12667999.99</v>
      </c>
      <c r="D39" s="122"/>
      <c r="E39" s="83"/>
      <c r="F39" s="105"/>
    </row>
    <row r="40" spans="1:8" s="52" customFormat="1" ht="12.75" customHeight="1" x14ac:dyDescent="0.25">
      <c r="A40" s="27" t="s">
        <v>37</v>
      </c>
      <c r="B40" s="28" t="s">
        <v>38</v>
      </c>
      <c r="C40" s="28">
        <v>10441398.869999999</v>
      </c>
      <c r="D40" s="122"/>
      <c r="E40" s="83"/>
      <c r="F40" s="704"/>
      <c r="G40" s="704"/>
    </row>
    <row r="41" spans="1:8" s="53" customFormat="1" ht="12.75" customHeight="1" x14ac:dyDescent="0.25">
      <c r="A41" s="27" t="s">
        <v>39</v>
      </c>
      <c r="B41" s="28" t="s">
        <v>40</v>
      </c>
      <c r="C41" s="28">
        <v>1721648.97</v>
      </c>
      <c r="D41" s="122"/>
      <c r="E41" s="83"/>
      <c r="G41" s="704"/>
    </row>
    <row r="42" spans="1:8" s="53" customFormat="1" ht="12.75" customHeight="1" x14ac:dyDescent="0.25">
      <c r="A42" s="27" t="s">
        <v>41</v>
      </c>
      <c r="B42" s="28" t="s">
        <v>42</v>
      </c>
      <c r="C42" s="28">
        <v>321238.15000000002</v>
      </c>
      <c r="D42" s="122"/>
      <c r="E42" s="83"/>
      <c r="F42" s="262"/>
      <c r="G42" s="262"/>
    </row>
    <row r="43" spans="1:8" s="53" customFormat="1" ht="12.75" customHeight="1" x14ac:dyDescent="0.25">
      <c r="A43" s="27" t="s">
        <v>43</v>
      </c>
      <c r="B43" s="28" t="s">
        <v>44</v>
      </c>
      <c r="C43" s="28">
        <v>1</v>
      </c>
      <c r="D43" s="122"/>
      <c r="E43" s="83"/>
      <c r="F43" s="262"/>
      <c r="G43" s="262"/>
    </row>
    <row r="44" spans="1:8" s="53" customFormat="1" ht="12.75" customHeight="1" x14ac:dyDescent="0.25">
      <c r="A44" s="27" t="s">
        <v>45</v>
      </c>
      <c r="B44" s="28" t="s">
        <v>46</v>
      </c>
      <c r="C44" s="28">
        <v>183712</v>
      </c>
      <c r="D44" s="122"/>
      <c r="E44" s="83"/>
      <c r="F44" s="704"/>
      <c r="G44" s="704"/>
    </row>
    <row r="45" spans="1:8" s="53" customFormat="1" ht="12.75" customHeight="1" x14ac:dyDescent="0.25">
      <c r="A45" s="27" t="s">
        <v>47</v>
      </c>
      <c r="B45" s="28" t="s">
        <v>48</v>
      </c>
      <c r="C45" s="28">
        <v>1</v>
      </c>
      <c r="D45" s="122"/>
      <c r="E45" s="83"/>
      <c r="F45" s="704"/>
      <c r="G45" s="704"/>
    </row>
    <row r="46" spans="1:8" s="27" customFormat="1" ht="13.5" customHeight="1" thickBot="1" x14ac:dyDescent="0.3">
      <c r="B46" s="28"/>
      <c r="C46" s="28"/>
      <c r="D46" s="122"/>
      <c r="E46" s="83"/>
      <c r="F46" s="53"/>
      <c r="G46" s="704"/>
    </row>
    <row r="47" spans="1:8" s="27" customFormat="1" ht="13.5" customHeight="1" thickBot="1" x14ac:dyDescent="0.3">
      <c r="A47" s="1290" t="s">
        <v>49</v>
      </c>
      <c r="B47" s="1291"/>
      <c r="C47" s="56">
        <f>C48+C50+C54+C56+C62+C65</f>
        <v>617890</v>
      </c>
      <c r="D47" s="41"/>
      <c r="E47" s="41"/>
      <c r="F47" s="6"/>
      <c r="G47" s="258"/>
    </row>
    <row r="48" spans="1:8" s="108" customFormat="1" ht="13.5" customHeight="1" x14ac:dyDescent="0.25">
      <c r="A48" s="39" t="s">
        <v>50</v>
      </c>
      <c r="B48" s="46" t="s">
        <v>51</v>
      </c>
      <c r="C48" s="58">
        <f>SUM(C49)</f>
        <v>80430</v>
      </c>
      <c r="D48" s="59"/>
      <c r="E48" s="59"/>
      <c r="F48" s="61"/>
      <c r="G48" s="61"/>
    </row>
    <row r="49" spans="1:8" s="52" customFormat="1" ht="13.5" customHeight="1" x14ac:dyDescent="0.25">
      <c r="A49" s="27" t="s">
        <v>52</v>
      </c>
      <c r="B49" s="52" t="s">
        <v>53</v>
      </c>
      <c r="C49" s="28">
        <v>80430</v>
      </c>
      <c r="D49" s="165"/>
      <c r="E49" s="40"/>
      <c r="F49" s="165"/>
      <c r="G49" s="165"/>
      <c r="H49" s="27"/>
    </row>
    <row r="50" spans="1:8" s="52" customFormat="1" ht="13.5" customHeight="1" x14ac:dyDescent="0.25">
      <c r="A50" s="39" t="s">
        <v>54</v>
      </c>
      <c r="B50" s="68" t="s">
        <v>55</v>
      </c>
      <c r="C50" s="40">
        <f>SUM(C51:C53)</f>
        <v>51160</v>
      </c>
      <c r="D50" s="122"/>
      <c r="E50" s="40"/>
      <c r="F50" s="27"/>
      <c r="G50" s="165"/>
      <c r="H50" s="27"/>
    </row>
    <row r="51" spans="1:8" s="67" customFormat="1" hidden="1" x14ac:dyDescent="0.25">
      <c r="A51" s="27" t="s">
        <v>321</v>
      </c>
      <c r="B51" s="52" t="s">
        <v>322</v>
      </c>
      <c r="C51" s="28"/>
      <c r="D51" s="165"/>
      <c r="E51" s="40"/>
      <c r="F51" s="27"/>
      <c r="G51" s="165"/>
    </row>
    <row r="52" spans="1:8" s="81" customFormat="1" ht="13.5" customHeight="1" x14ac:dyDescent="0.25">
      <c r="A52" s="27" t="s">
        <v>321</v>
      </c>
      <c r="B52" s="75" t="s">
        <v>322</v>
      </c>
      <c r="C52" s="28">
        <v>25600</v>
      </c>
      <c r="E52" s="40"/>
      <c r="F52" s="165"/>
      <c r="G52" s="95"/>
    </row>
    <row r="53" spans="1:8" s="52" customFormat="1" ht="13.5" customHeight="1" x14ac:dyDescent="0.25">
      <c r="A53" s="27" t="s">
        <v>56</v>
      </c>
      <c r="B53" s="52" t="s">
        <v>57</v>
      </c>
      <c r="C53" s="28">
        <v>25560</v>
      </c>
      <c r="D53" s="122"/>
      <c r="E53" s="40"/>
      <c r="F53" s="27"/>
      <c r="G53" s="165"/>
      <c r="H53" s="27"/>
    </row>
    <row r="54" spans="1:8" s="52" customFormat="1" ht="13.5" customHeight="1" x14ac:dyDescent="0.25">
      <c r="A54" s="39" t="s">
        <v>58</v>
      </c>
      <c r="B54" s="68" t="s">
        <v>59</v>
      </c>
      <c r="C54" s="40">
        <f>SUM(C55)</f>
        <v>259450</v>
      </c>
      <c r="D54" s="122"/>
      <c r="E54" s="40"/>
      <c r="F54" s="27"/>
      <c r="G54" s="165"/>
      <c r="H54" s="27"/>
    </row>
    <row r="55" spans="1:8" s="52" customFormat="1" ht="13.5" customHeight="1" x14ac:dyDescent="0.25">
      <c r="A55" s="27" t="s">
        <v>60</v>
      </c>
      <c r="B55" s="69" t="s">
        <v>61</v>
      </c>
      <c r="C55" s="28">
        <v>259450</v>
      </c>
      <c r="D55" s="124"/>
      <c r="E55" s="83"/>
      <c r="F55" s="108"/>
      <c r="G55" s="165"/>
      <c r="H55" s="27"/>
    </row>
    <row r="56" spans="1:8" s="52" customFormat="1" ht="13.5" customHeight="1" x14ac:dyDescent="0.25">
      <c r="A56" s="68" t="s">
        <v>66</v>
      </c>
      <c r="B56" s="83" t="s">
        <v>154</v>
      </c>
      <c r="C56" s="40">
        <f>SUM(C57:C61)</f>
        <v>127230</v>
      </c>
      <c r="D56" s="82"/>
      <c r="E56" s="83"/>
      <c r="F56" s="108"/>
      <c r="G56" s="165"/>
      <c r="H56" s="27"/>
    </row>
    <row r="57" spans="1:8" s="52" customFormat="1" ht="13.5" customHeight="1" x14ac:dyDescent="0.25">
      <c r="A57" s="52" t="s">
        <v>68</v>
      </c>
      <c r="B57" s="69" t="s">
        <v>155</v>
      </c>
      <c r="C57" s="28">
        <v>15900</v>
      </c>
      <c r="D57" s="105"/>
      <c r="E57" s="105"/>
      <c r="F57" s="67"/>
      <c r="G57" s="106"/>
      <c r="H57" s="107"/>
    </row>
    <row r="58" spans="1:8" s="52" customFormat="1" ht="13.5" customHeight="1" x14ac:dyDescent="0.25">
      <c r="A58" s="52" t="s">
        <v>70</v>
      </c>
      <c r="B58" s="81" t="s">
        <v>71</v>
      </c>
      <c r="C58" s="28">
        <v>13730</v>
      </c>
      <c r="D58" s="105"/>
      <c r="E58" s="105"/>
      <c r="F58" s="67"/>
      <c r="G58" s="106"/>
      <c r="H58" s="107"/>
    </row>
    <row r="59" spans="1:8" s="84" customFormat="1" x14ac:dyDescent="0.3">
      <c r="A59" s="52" t="s">
        <v>72</v>
      </c>
      <c r="B59" s="28" t="s">
        <v>73</v>
      </c>
      <c r="C59" s="28">
        <v>27600</v>
      </c>
      <c r="D59" s="82"/>
      <c r="E59" s="83"/>
    </row>
    <row r="60" spans="1:8" s="84" customFormat="1" x14ac:dyDescent="0.3">
      <c r="A60" s="52" t="s">
        <v>74</v>
      </c>
      <c r="B60" s="28" t="s">
        <v>75</v>
      </c>
      <c r="C60" s="28">
        <v>55000</v>
      </c>
      <c r="D60" s="82"/>
      <c r="E60" s="83"/>
    </row>
    <row r="61" spans="1:8" s="84" customFormat="1" x14ac:dyDescent="0.3">
      <c r="A61" s="52" t="s">
        <v>76</v>
      </c>
      <c r="B61" s="28" t="s">
        <v>77</v>
      </c>
      <c r="C61" s="28">
        <v>15000</v>
      </c>
      <c r="D61" s="82"/>
      <c r="E61" s="83"/>
    </row>
    <row r="62" spans="1:8" s="52" customFormat="1" ht="13.5" customHeight="1" x14ac:dyDescent="0.25">
      <c r="A62" s="68" t="s">
        <v>78</v>
      </c>
      <c r="B62" s="83" t="s">
        <v>79</v>
      </c>
      <c r="C62" s="40">
        <f>SUM(C63:C64)</f>
        <v>59100</v>
      </c>
      <c r="D62" s="105"/>
      <c r="E62" s="105"/>
      <c r="F62" s="67"/>
      <c r="G62" s="106"/>
      <c r="H62" s="107"/>
    </row>
    <row r="63" spans="1:8" s="84" customFormat="1" x14ac:dyDescent="0.3">
      <c r="A63" s="27" t="s">
        <v>80</v>
      </c>
      <c r="B63" s="81" t="s">
        <v>81</v>
      </c>
      <c r="C63" s="28">
        <v>34000</v>
      </c>
      <c r="D63" s="85"/>
      <c r="E63" s="85"/>
    </row>
    <row r="64" spans="1:8" s="52" customFormat="1" ht="13.5" customHeight="1" x14ac:dyDescent="0.25">
      <c r="A64" s="52" t="s">
        <v>82</v>
      </c>
      <c r="B64" s="69" t="s">
        <v>83</v>
      </c>
      <c r="C64" s="28">
        <v>25100</v>
      </c>
      <c r="D64" s="105"/>
      <c r="E64" s="105"/>
      <c r="F64" s="67"/>
      <c r="G64" s="106"/>
      <c r="H64" s="107"/>
    </row>
    <row r="65" spans="1:12" s="52" customFormat="1" ht="13.5" customHeight="1" x14ac:dyDescent="0.25">
      <c r="A65" s="68" t="s">
        <v>84</v>
      </c>
      <c r="B65" s="83" t="s">
        <v>85</v>
      </c>
      <c r="C65" s="40">
        <f>SUM(C66:C68)</f>
        <v>40520</v>
      </c>
      <c r="D65" s="105"/>
      <c r="E65" s="105"/>
      <c r="F65" s="67"/>
      <c r="G65" s="106"/>
      <c r="H65" s="107"/>
    </row>
    <row r="66" spans="1:12" s="67" customFormat="1" x14ac:dyDescent="0.25">
      <c r="A66" s="52" t="s">
        <v>86</v>
      </c>
      <c r="B66" s="69" t="s">
        <v>87</v>
      </c>
      <c r="C66" s="28">
        <v>10120</v>
      </c>
      <c r="D66" s="165"/>
      <c r="E66" s="83"/>
      <c r="F66" s="108"/>
      <c r="G66" s="165"/>
    </row>
    <row r="67" spans="1:12" s="67" customFormat="1" x14ac:dyDescent="0.25">
      <c r="A67" s="52" t="s">
        <v>88</v>
      </c>
      <c r="B67" s="69" t="s">
        <v>89</v>
      </c>
      <c r="C67" s="28">
        <v>10800</v>
      </c>
      <c r="D67" s="82"/>
      <c r="E67" s="83"/>
      <c r="F67" s="108"/>
      <c r="G67" s="165"/>
    </row>
    <row r="68" spans="1:12" s="67" customFormat="1" x14ac:dyDescent="0.25">
      <c r="A68" s="52" t="s">
        <v>90</v>
      </c>
      <c r="B68" s="69" t="s">
        <v>85</v>
      </c>
      <c r="C68" s="28">
        <v>19600</v>
      </c>
      <c r="D68" s="82"/>
      <c r="E68" s="83"/>
      <c r="F68" s="46"/>
      <c r="G68" s="165"/>
    </row>
    <row r="69" spans="1:12" s="67" customFormat="1" ht="13.5" thickBot="1" x14ac:dyDescent="0.3">
      <c r="A69" s="52"/>
      <c r="B69" s="69"/>
      <c r="C69" s="69"/>
      <c r="D69" s="82"/>
      <c r="E69" s="83"/>
      <c r="F69" s="46"/>
      <c r="G69" s="165"/>
    </row>
    <row r="70" spans="1:12" s="52" customFormat="1" ht="13.5" customHeight="1" thickBot="1" x14ac:dyDescent="0.3">
      <c r="A70" s="1274" t="s">
        <v>93</v>
      </c>
      <c r="B70" s="1275"/>
      <c r="C70" s="87">
        <f>+C71+C77+C79+C82+C85+C88+C90</f>
        <v>27997502</v>
      </c>
      <c r="D70" s="105"/>
      <c r="E70" s="105"/>
      <c r="F70" s="67"/>
      <c r="G70" s="106"/>
      <c r="H70" s="28"/>
    </row>
    <row r="71" spans="1:12" s="108" customFormat="1" ht="13.5" customHeight="1" x14ac:dyDescent="0.25">
      <c r="A71" s="39" t="s">
        <v>292</v>
      </c>
      <c r="B71" s="46" t="s">
        <v>293</v>
      </c>
      <c r="C71" s="58">
        <f>SUM(C72:C76)</f>
        <v>27265057</v>
      </c>
      <c r="D71" s="170"/>
      <c r="E71" s="170"/>
      <c r="F71" s="146"/>
      <c r="G71" s="146"/>
      <c r="H71" s="165"/>
    </row>
    <row r="72" spans="1:12" s="108" customFormat="1" ht="13.5" customHeight="1" x14ac:dyDescent="0.25">
      <c r="A72" s="27" t="s">
        <v>571</v>
      </c>
      <c r="B72" s="108" t="s">
        <v>572</v>
      </c>
      <c r="C72" s="122">
        <v>16777700</v>
      </c>
      <c r="G72" s="170"/>
      <c r="H72" s="170"/>
      <c r="I72" s="146"/>
    </row>
    <row r="73" spans="1:12" s="108" customFormat="1" ht="13.5" customHeight="1" x14ac:dyDescent="0.25">
      <c r="A73" s="27" t="s">
        <v>573</v>
      </c>
      <c r="B73" s="108" t="s">
        <v>574</v>
      </c>
      <c r="C73" s="122">
        <v>10000</v>
      </c>
      <c r="G73" s="170"/>
      <c r="H73" s="170"/>
      <c r="I73" s="146"/>
    </row>
    <row r="74" spans="1:12" s="52" customFormat="1" ht="13.5" customHeight="1" x14ac:dyDescent="0.25">
      <c r="A74" s="27" t="s">
        <v>575</v>
      </c>
      <c r="B74" s="27" t="s">
        <v>576</v>
      </c>
      <c r="C74" s="122">
        <v>3189527</v>
      </c>
      <c r="E74" s="108"/>
      <c r="G74" s="151"/>
      <c r="H74" s="83"/>
      <c r="I74" s="262"/>
    </row>
    <row r="75" spans="1:12" s="52" customFormat="1" ht="13.5" customHeight="1" x14ac:dyDescent="0.25">
      <c r="A75" s="27" t="s">
        <v>577</v>
      </c>
      <c r="B75" s="27" t="s">
        <v>578</v>
      </c>
      <c r="C75" s="122">
        <v>7221500</v>
      </c>
      <c r="E75" s="108"/>
      <c r="F75" s="108"/>
      <c r="G75" s="165"/>
      <c r="H75" s="83"/>
      <c r="I75" s="108"/>
    </row>
    <row r="76" spans="1:12" s="52" customFormat="1" ht="13.5" customHeight="1" x14ac:dyDescent="0.25">
      <c r="A76" s="27" t="s">
        <v>579</v>
      </c>
      <c r="B76" s="27" t="s">
        <v>580</v>
      </c>
      <c r="C76" s="122">
        <v>66330</v>
      </c>
      <c r="E76" s="108"/>
      <c r="G76" s="122"/>
      <c r="H76" s="83"/>
      <c r="I76" s="108"/>
    </row>
    <row r="77" spans="1:12" s="52" customFormat="1" ht="13.5" customHeight="1" x14ac:dyDescent="0.25">
      <c r="A77" s="39" t="s">
        <v>94</v>
      </c>
      <c r="B77" s="39" t="s">
        <v>95</v>
      </c>
      <c r="C77" s="40">
        <f>SUM(C78)</f>
        <v>75000</v>
      </c>
      <c r="E77" s="108"/>
      <c r="G77" s="82"/>
      <c r="H77" s="83"/>
      <c r="I77" s="108"/>
    </row>
    <row r="78" spans="1:12" s="52" customFormat="1" ht="13.5" customHeight="1" x14ac:dyDescent="0.25">
      <c r="A78" s="27" t="s">
        <v>98</v>
      </c>
      <c r="B78" s="27" t="s">
        <v>99</v>
      </c>
      <c r="C78" s="28">
        <v>75000</v>
      </c>
      <c r="D78" s="124"/>
      <c r="E78" s="108"/>
      <c r="F78" s="108"/>
      <c r="G78" s="165"/>
      <c r="H78" s="27"/>
    </row>
    <row r="79" spans="1:12" s="67" customFormat="1" x14ac:dyDescent="0.25">
      <c r="A79" s="39" t="s">
        <v>158</v>
      </c>
      <c r="B79" s="83" t="s">
        <v>101</v>
      </c>
      <c r="C79" s="40">
        <f>SUM(C80:C81)</f>
        <v>67265</v>
      </c>
      <c r="D79" s="83"/>
      <c r="E79" s="108"/>
      <c r="F79" s="161"/>
      <c r="G79" s="146"/>
      <c r="H79" s="80"/>
      <c r="I79" s="80"/>
      <c r="J79" s="80"/>
      <c r="K79" s="80"/>
      <c r="L79" s="80"/>
    </row>
    <row r="80" spans="1:12" s="84" customFormat="1" ht="13.5" customHeight="1" x14ac:dyDescent="0.3">
      <c r="A80" s="89" t="s">
        <v>102</v>
      </c>
      <c r="B80" s="81" t="s">
        <v>103</v>
      </c>
      <c r="C80" s="76">
        <v>44000</v>
      </c>
      <c r="E80" s="108"/>
      <c r="G80" s="76"/>
      <c r="H80" s="85"/>
      <c r="I80" s="85"/>
    </row>
    <row r="81" spans="1:12" s="52" customFormat="1" ht="13.5" customHeight="1" x14ac:dyDescent="0.25">
      <c r="A81" s="27" t="s">
        <v>104</v>
      </c>
      <c r="B81" s="27" t="s">
        <v>105</v>
      </c>
      <c r="C81" s="28">
        <v>23265</v>
      </c>
      <c r="D81" s="82"/>
      <c r="E81" s="108"/>
      <c r="F81" s="262"/>
      <c r="G81" s="165"/>
      <c r="H81" s="28"/>
    </row>
    <row r="82" spans="1:12" s="52" customFormat="1" ht="13.5" customHeight="1" x14ac:dyDescent="0.25">
      <c r="A82" s="68" t="s">
        <v>106</v>
      </c>
      <c r="B82" s="39" t="s">
        <v>107</v>
      </c>
      <c r="C82" s="40">
        <f>SUM(C83:C84)</f>
        <v>86000</v>
      </c>
      <c r="D82" s="124"/>
      <c r="E82" s="108"/>
      <c r="F82" s="108"/>
      <c r="G82" s="165"/>
      <c r="H82" s="27"/>
    </row>
    <row r="83" spans="1:12" s="80" customFormat="1" x14ac:dyDescent="0.25">
      <c r="A83" s="52" t="s">
        <v>108</v>
      </c>
      <c r="B83" s="89" t="s">
        <v>109</v>
      </c>
      <c r="C83" s="28">
        <v>6000</v>
      </c>
      <c r="D83" s="40"/>
      <c r="E83" s="108"/>
      <c r="F83" s="161"/>
      <c r="G83" s="146"/>
    </row>
    <row r="84" spans="1:12" s="80" customFormat="1" x14ac:dyDescent="0.25">
      <c r="A84" s="27" t="s">
        <v>238</v>
      </c>
      <c r="B84" s="28" t="s">
        <v>111</v>
      </c>
      <c r="C84" s="28">
        <v>80000</v>
      </c>
      <c r="D84" s="28"/>
      <c r="E84" s="108"/>
      <c r="G84" s="146"/>
    </row>
    <row r="85" spans="1:12" s="80" customFormat="1" x14ac:dyDescent="0.25">
      <c r="A85" s="68" t="s">
        <v>112</v>
      </c>
      <c r="B85" s="83" t="s">
        <v>113</v>
      </c>
      <c r="C85" s="40">
        <f>SUM(C86:C87)</f>
        <v>26000</v>
      </c>
      <c r="D85" s="28"/>
      <c r="E85" s="108"/>
      <c r="F85" s="161"/>
      <c r="G85" s="161"/>
    </row>
    <row r="86" spans="1:12" s="80" customFormat="1" x14ac:dyDescent="0.25">
      <c r="A86" s="52" t="s">
        <v>581</v>
      </c>
      <c r="B86" s="27" t="s">
        <v>582</v>
      </c>
      <c r="C86" s="28">
        <v>12500</v>
      </c>
      <c r="D86" s="28"/>
      <c r="E86" s="108"/>
      <c r="F86" s="161"/>
      <c r="G86" s="146"/>
    </row>
    <row r="87" spans="1:12" s="80" customFormat="1" x14ac:dyDescent="0.25">
      <c r="A87" s="52" t="s">
        <v>277</v>
      </c>
      <c r="B87" s="69" t="s">
        <v>278</v>
      </c>
      <c r="C87" s="28">
        <v>13500</v>
      </c>
      <c r="D87" s="28"/>
      <c r="E87" s="108"/>
      <c r="F87" s="161"/>
      <c r="G87" s="146"/>
    </row>
    <row r="88" spans="1:12" s="80" customFormat="1" x14ac:dyDescent="0.25">
      <c r="A88" s="68" t="s">
        <v>279</v>
      </c>
      <c r="B88" s="83" t="s">
        <v>117</v>
      </c>
      <c r="C88" s="40">
        <f>SUM(C89)</f>
        <v>25000</v>
      </c>
      <c r="D88" s="28"/>
      <c r="E88" s="108"/>
      <c r="F88" s="161"/>
      <c r="G88" s="146"/>
    </row>
    <row r="89" spans="1:12" s="80" customFormat="1" x14ac:dyDescent="0.25">
      <c r="A89" s="52" t="s">
        <v>118</v>
      </c>
      <c r="B89" s="52" t="s">
        <v>117</v>
      </c>
      <c r="C89" s="28">
        <v>25000</v>
      </c>
      <c r="D89" s="28"/>
      <c r="E89" s="108"/>
      <c r="F89" s="161"/>
      <c r="G89" s="146"/>
    </row>
    <row r="90" spans="1:12" s="80" customFormat="1" x14ac:dyDescent="0.25">
      <c r="A90" s="68" t="s">
        <v>119</v>
      </c>
      <c r="B90" s="83" t="s">
        <v>122</v>
      </c>
      <c r="C90" s="40">
        <f>SUM(C91:C93)</f>
        <v>453180</v>
      </c>
      <c r="D90" s="28"/>
      <c r="E90" s="108"/>
      <c r="F90" s="161"/>
      <c r="G90" s="146"/>
    </row>
    <row r="91" spans="1:12" s="80" customFormat="1" x14ac:dyDescent="0.25">
      <c r="A91" s="52" t="s">
        <v>121</v>
      </c>
      <c r="B91" s="69" t="s">
        <v>122</v>
      </c>
      <c r="C91" s="28">
        <v>60000</v>
      </c>
      <c r="D91" s="28"/>
      <c r="E91" s="108"/>
      <c r="F91" s="161"/>
      <c r="G91" s="106"/>
      <c r="H91" s="67"/>
      <c r="I91" s="67"/>
      <c r="J91" s="67"/>
      <c r="K91" s="67"/>
      <c r="L91" s="67"/>
    </row>
    <row r="92" spans="1:12" s="80" customFormat="1" x14ac:dyDescent="0.25">
      <c r="A92" s="52" t="s">
        <v>123</v>
      </c>
      <c r="B92" s="69" t="s">
        <v>124</v>
      </c>
      <c r="C92" s="28">
        <v>42180</v>
      </c>
      <c r="D92" s="40"/>
      <c r="E92" s="108"/>
      <c r="F92" s="161"/>
      <c r="G92" s="146"/>
    </row>
    <row r="93" spans="1:12" s="67" customFormat="1" x14ac:dyDescent="0.25">
      <c r="A93" s="52" t="s">
        <v>127</v>
      </c>
      <c r="B93" s="69" t="s">
        <v>120</v>
      </c>
      <c r="C93" s="28">
        <v>351000</v>
      </c>
      <c r="D93" s="40"/>
      <c r="E93" s="108"/>
      <c r="F93" s="161"/>
      <c r="G93" s="146"/>
      <c r="H93" s="80"/>
      <c r="I93" s="80"/>
      <c r="J93" s="80"/>
      <c r="K93" s="80"/>
      <c r="L93" s="80"/>
    </row>
    <row r="94" spans="1:12" s="52" customFormat="1" ht="13.5" customHeight="1" thickBot="1" x14ac:dyDescent="0.3">
      <c r="A94" s="27"/>
      <c r="B94" s="27"/>
      <c r="C94" s="28"/>
      <c r="D94" s="82"/>
      <c r="E94" s="83"/>
      <c r="F94" s="262"/>
      <c r="G94" s="165"/>
      <c r="H94" s="28"/>
    </row>
    <row r="95" spans="1:12" s="67" customFormat="1" ht="13.5" thickBot="1" x14ac:dyDescent="0.3">
      <c r="A95" s="1305" t="s">
        <v>135</v>
      </c>
      <c r="B95" s="1306"/>
      <c r="C95" s="144">
        <f>+C96+C100</f>
        <v>160000</v>
      </c>
      <c r="D95" s="105"/>
      <c r="E95" s="105"/>
      <c r="G95" s="106"/>
    </row>
    <row r="96" spans="1:12" s="67" customFormat="1" x14ac:dyDescent="0.25">
      <c r="A96" s="68" t="s">
        <v>136</v>
      </c>
      <c r="B96" s="68" t="s">
        <v>137</v>
      </c>
      <c r="C96" s="40">
        <f>SUM(C97:C99)</f>
        <v>150000</v>
      </c>
      <c r="D96" s="69"/>
      <c r="E96" s="105"/>
      <c r="G96" s="106"/>
    </row>
    <row r="97" spans="1:8" s="67" customFormat="1" x14ac:dyDescent="0.25">
      <c r="A97" s="52" t="s">
        <v>138</v>
      </c>
      <c r="B97" s="52" t="s">
        <v>139</v>
      </c>
      <c r="C97" s="28">
        <v>90000</v>
      </c>
      <c r="D97" s="105"/>
      <c r="E97" s="105"/>
      <c r="G97" s="106"/>
    </row>
    <row r="98" spans="1:8" s="67" customFormat="1" x14ac:dyDescent="0.25">
      <c r="A98" s="52" t="s">
        <v>140</v>
      </c>
      <c r="B98" s="52" t="s">
        <v>141</v>
      </c>
      <c r="C98" s="28">
        <v>30000</v>
      </c>
      <c r="D98" s="105"/>
      <c r="E98" s="105"/>
      <c r="G98" s="106"/>
    </row>
    <row r="99" spans="1:8" s="75" customFormat="1" ht="13.5" customHeight="1" x14ac:dyDescent="0.25">
      <c r="A99" s="52" t="s">
        <v>142</v>
      </c>
      <c r="B99" s="69" t="s">
        <v>143</v>
      </c>
      <c r="C99" s="28">
        <v>30000</v>
      </c>
      <c r="D99" s="82"/>
      <c r="E99" s="83"/>
      <c r="F99" s="94"/>
      <c r="G99" s="95"/>
      <c r="H99" s="81"/>
    </row>
    <row r="100" spans="1:8" s="67" customFormat="1" x14ac:dyDescent="0.25">
      <c r="A100" s="68" t="s">
        <v>144</v>
      </c>
      <c r="B100" s="83" t="s">
        <v>318</v>
      </c>
      <c r="C100" s="40">
        <f>SUM(C101)</f>
        <v>10000</v>
      </c>
      <c r="D100" s="105"/>
      <c r="E100" s="105"/>
      <c r="G100" s="106"/>
    </row>
    <row r="101" spans="1:8" s="67" customFormat="1" x14ac:dyDescent="0.25">
      <c r="A101" s="52" t="s">
        <v>146</v>
      </c>
      <c r="B101" s="69" t="s">
        <v>147</v>
      </c>
      <c r="C101" s="28">
        <v>10000</v>
      </c>
      <c r="D101" s="69"/>
      <c r="E101" s="105"/>
      <c r="G101" s="106"/>
    </row>
    <row r="102" spans="1:8" s="67" customFormat="1" x14ac:dyDescent="0.25">
      <c r="A102" s="52"/>
      <c r="B102" s="69"/>
      <c r="C102" s="28"/>
      <c r="D102" s="69"/>
      <c r="E102" s="105"/>
      <c r="G102" s="106"/>
    </row>
    <row r="103" spans="1:8" s="67" customFormat="1" ht="13.5" thickBot="1" x14ac:dyDescent="0.3">
      <c r="A103" s="52"/>
      <c r="B103" s="69"/>
      <c r="C103" s="28"/>
      <c r="D103" s="69"/>
      <c r="E103" s="105"/>
      <c r="G103" s="106"/>
    </row>
    <row r="104" spans="1:8" ht="13.5" customHeight="1" x14ac:dyDescent="0.25">
      <c r="A104" s="1278" t="s">
        <v>583</v>
      </c>
      <c r="B104" s="1279"/>
      <c r="C104" s="1280"/>
      <c r="D104" s="13" t="s">
        <v>1</v>
      </c>
      <c r="E104" s="14" t="s">
        <v>584</v>
      </c>
      <c r="G104" s="258"/>
    </row>
    <row r="105" spans="1:8" ht="13.5" thickBot="1" x14ac:dyDescent="0.3">
      <c r="A105" s="1281"/>
      <c r="B105" s="1282"/>
      <c r="C105" s="1283"/>
      <c r="D105" s="695"/>
      <c r="E105" s="19"/>
      <c r="G105" s="258"/>
    </row>
    <row r="106" spans="1:8" x14ac:dyDescent="0.25">
      <c r="A106" s="1284" t="s">
        <v>1062</v>
      </c>
      <c r="B106" s="1285"/>
      <c r="C106" s="1285"/>
      <c r="D106" s="1285"/>
      <c r="E106" s="1286"/>
      <c r="G106" s="258"/>
    </row>
    <row r="107" spans="1:8" x14ac:dyDescent="0.25">
      <c r="A107" s="1287"/>
      <c r="B107" s="1288"/>
      <c r="C107" s="1288"/>
      <c r="D107" s="1288"/>
      <c r="E107" s="1289"/>
      <c r="G107" s="697"/>
      <c r="H107" s="5"/>
    </row>
    <row r="108" spans="1:8" x14ac:dyDescent="0.25">
      <c r="A108" s="1287"/>
      <c r="B108" s="1288"/>
      <c r="C108" s="1288"/>
      <c r="D108" s="1288"/>
      <c r="E108" s="1289"/>
      <c r="G108" s="697"/>
      <c r="H108" s="5"/>
    </row>
    <row r="109" spans="1:8" s="150" customFormat="1" x14ac:dyDescent="0.25">
      <c r="A109" s="1287"/>
      <c r="B109" s="1288"/>
      <c r="C109" s="1288"/>
      <c r="D109" s="1288"/>
      <c r="E109" s="1289"/>
      <c r="F109" s="6"/>
      <c r="G109" s="697"/>
      <c r="H109" s="138"/>
    </row>
    <row r="110" spans="1:8" s="150" customFormat="1" ht="13.5" thickBot="1" x14ac:dyDescent="0.3">
      <c r="A110" s="1287"/>
      <c r="B110" s="1288"/>
      <c r="C110" s="1288"/>
      <c r="D110" s="1288"/>
      <c r="E110" s="1289"/>
      <c r="F110" s="6"/>
      <c r="G110" s="697"/>
      <c r="H110" s="138"/>
    </row>
    <row r="111" spans="1:8" s="150" customFormat="1" ht="11.5" x14ac:dyDescent="0.25">
      <c r="A111" s="22" t="s">
        <v>398</v>
      </c>
      <c r="B111" s="23"/>
      <c r="C111" s="24"/>
      <c r="D111" s="24"/>
      <c r="E111" s="25"/>
      <c r="G111" s="699"/>
    </row>
    <row r="112" spans="1:8" s="150" customFormat="1" ht="11.5" x14ac:dyDescent="0.25">
      <c r="A112" s="26" t="s">
        <v>1073</v>
      </c>
      <c r="B112" s="27"/>
      <c r="C112" s="28"/>
      <c r="D112" s="28"/>
      <c r="E112" s="29"/>
      <c r="G112" s="699"/>
    </row>
    <row r="113" spans="1:8" s="138" customFormat="1" ht="11.5" x14ac:dyDescent="0.25">
      <c r="A113" s="26" t="s">
        <v>1074</v>
      </c>
      <c r="B113" s="27"/>
      <c r="C113" s="28"/>
      <c r="D113" s="28"/>
      <c r="E113" s="29"/>
      <c r="F113" s="150"/>
      <c r="G113" s="699"/>
    </row>
    <row r="114" spans="1:8" s="138" customFormat="1" ht="12" thickBot="1" x14ac:dyDescent="0.3">
      <c r="A114" s="30" t="s">
        <v>4</v>
      </c>
      <c r="B114" s="31"/>
      <c r="C114" s="32"/>
      <c r="D114" s="32"/>
      <c r="E114" s="33"/>
      <c r="F114" s="150"/>
      <c r="G114" s="699"/>
    </row>
    <row r="115" spans="1:8" s="52" customFormat="1" ht="12.75" customHeight="1" thickBot="1" x14ac:dyDescent="0.3">
      <c r="A115" s="34" t="s">
        <v>5</v>
      </c>
      <c r="B115" s="35"/>
      <c r="C115" s="36"/>
      <c r="D115" s="37"/>
      <c r="E115" s="38">
        <f>+C117+C140+C156</f>
        <v>5420200</v>
      </c>
      <c r="F115" s="150"/>
      <c r="G115" s="173"/>
    </row>
    <row r="116" spans="1:8" s="52" customFormat="1" ht="12.75" customHeight="1" thickBot="1" x14ac:dyDescent="0.3">
      <c r="A116" s="39"/>
      <c r="B116" s="39"/>
      <c r="C116" s="40"/>
      <c r="D116" s="40"/>
      <c r="E116" s="40"/>
      <c r="F116" s="150"/>
      <c r="G116" s="173"/>
    </row>
    <row r="117" spans="1:8" s="27" customFormat="1" ht="13.5" customHeight="1" thickBot="1" x14ac:dyDescent="0.3">
      <c r="A117" s="1290" t="s">
        <v>49</v>
      </c>
      <c r="B117" s="1291"/>
      <c r="C117" s="56">
        <f>C118+C120+C124+C126+C132+C135</f>
        <v>590300</v>
      </c>
      <c r="D117" s="41"/>
      <c r="E117" s="41"/>
      <c r="F117" s="6"/>
      <c r="G117" s="258"/>
    </row>
    <row r="118" spans="1:8" s="108" customFormat="1" ht="13.5" customHeight="1" x14ac:dyDescent="0.25">
      <c r="A118" s="39" t="s">
        <v>50</v>
      </c>
      <c r="B118" s="46" t="s">
        <v>51</v>
      </c>
      <c r="C118" s="58">
        <f>SUM(C119)</f>
        <v>31200</v>
      </c>
      <c r="D118" s="59"/>
      <c r="E118" s="59"/>
      <c r="F118" s="61"/>
      <c r="G118" s="61"/>
    </row>
    <row r="119" spans="1:8" s="52" customFormat="1" ht="13.5" customHeight="1" x14ac:dyDescent="0.25">
      <c r="A119" s="27" t="s">
        <v>52</v>
      </c>
      <c r="B119" s="52" t="s">
        <v>53</v>
      </c>
      <c r="C119" s="28">
        <v>31200</v>
      </c>
      <c r="D119" s="165"/>
      <c r="E119" s="40"/>
      <c r="F119" s="165"/>
      <c r="G119" s="165"/>
      <c r="H119" s="27"/>
    </row>
    <row r="120" spans="1:8" s="52" customFormat="1" ht="13.5" customHeight="1" x14ac:dyDescent="0.25">
      <c r="A120" s="39" t="s">
        <v>54</v>
      </c>
      <c r="B120" s="68" t="s">
        <v>55</v>
      </c>
      <c r="C120" s="40">
        <f>SUM(C121:C123)</f>
        <v>151200</v>
      </c>
      <c r="D120" s="122"/>
      <c r="E120" s="40"/>
      <c r="F120" s="27"/>
      <c r="G120" s="165"/>
      <c r="H120" s="27"/>
    </row>
    <row r="121" spans="1:8" s="67" customFormat="1" hidden="1" x14ac:dyDescent="0.25">
      <c r="A121" s="27" t="s">
        <v>321</v>
      </c>
      <c r="B121" s="52" t="s">
        <v>322</v>
      </c>
      <c r="C121" s="28"/>
      <c r="D121" s="165"/>
      <c r="E121" s="40"/>
      <c r="F121" s="27"/>
      <c r="G121" s="165"/>
    </row>
    <row r="122" spans="1:8" s="81" customFormat="1" ht="13.5" customHeight="1" x14ac:dyDescent="0.25">
      <c r="A122" s="27" t="s">
        <v>321</v>
      </c>
      <c r="B122" s="75" t="s">
        <v>322</v>
      </c>
      <c r="C122" s="28">
        <v>25600</v>
      </c>
      <c r="E122" s="40"/>
      <c r="F122" s="165"/>
      <c r="G122" s="95"/>
    </row>
    <row r="123" spans="1:8" s="52" customFormat="1" ht="13.5" customHeight="1" x14ac:dyDescent="0.25">
      <c r="A123" s="27" t="s">
        <v>56</v>
      </c>
      <c r="B123" s="52" t="s">
        <v>57</v>
      </c>
      <c r="C123" s="28">
        <v>125600</v>
      </c>
      <c r="D123" s="122"/>
      <c r="E123" s="40"/>
      <c r="F123" s="27"/>
      <c r="G123" s="165"/>
      <c r="H123" s="27"/>
    </row>
    <row r="124" spans="1:8" s="52" customFormat="1" ht="13.5" customHeight="1" x14ac:dyDescent="0.25">
      <c r="A124" s="39" t="s">
        <v>58</v>
      </c>
      <c r="B124" s="68" t="s">
        <v>59</v>
      </c>
      <c r="C124" s="40">
        <f>SUM(C125)</f>
        <v>103500</v>
      </c>
      <c r="D124" s="122"/>
      <c r="E124" s="40"/>
      <c r="F124" s="27"/>
      <c r="G124" s="165"/>
      <c r="H124" s="27"/>
    </row>
    <row r="125" spans="1:8" s="52" customFormat="1" ht="13.5" customHeight="1" x14ac:dyDescent="0.25">
      <c r="A125" s="27" t="s">
        <v>60</v>
      </c>
      <c r="B125" s="69" t="s">
        <v>61</v>
      </c>
      <c r="C125" s="28">
        <v>103500</v>
      </c>
      <c r="D125" s="124"/>
      <c r="E125" s="83"/>
      <c r="F125" s="108"/>
      <c r="G125" s="165"/>
      <c r="H125" s="27"/>
    </row>
    <row r="126" spans="1:8" s="52" customFormat="1" ht="13.5" customHeight="1" x14ac:dyDescent="0.25">
      <c r="A126" s="68" t="s">
        <v>66</v>
      </c>
      <c r="B126" s="83" t="s">
        <v>154</v>
      </c>
      <c r="C126" s="40">
        <f>SUM(C127:C131)</f>
        <v>163000</v>
      </c>
      <c r="D126" s="82"/>
      <c r="E126" s="83"/>
      <c r="F126" s="108"/>
      <c r="G126" s="165"/>
      <c r="H126" s="27"/>
    </row>
    <row r="127" spans="1:8" s="52" customFormat="1" ht="13.5" customHeight="1" x14ac:dyDescent="0.25">
      <c r="A127" s="52" t="s">
        <v>68</v>
      </c>
      <c r="B127" s="69" t="s">
        <v>155</v>
      </c>
      <c r="C127" s="28">
        <v>45000</v>
      </c>
      <c r="D127" s="105"/>
      <c r="E127" s="105"/>
      <c r="F127" s="67"/>
      <c r="G127" s="106"/>
      <c r="H127" s="107"/>
    </row>
    <row r="128" spans="1:8" s="52" customFormat="1" ht="13.5" customHeight="1" x14ac:dyDescent="0.25">
      <c r="A128" s="52" t="s">
        <v>70</v>
      </c>
      <c r="B128" s="81" t="s">
        <v>71</v>
      </c>
      <c r="C128" s="28">
        <v>25000</v>
      </c>
      <c r="D128" s="105"/>
      <c r="E128" s="105"/>
      <c r="F128" s="67"/>
      <c r="G128" s="106"/>
      <c r="H128" s="107"/>
    </row>
    <row r="129" spans="1:12" s="84" customFormat="1" x14ac:dyDescent="0.3">
      <c r="A129" s="52" t="s">
        <v>72</v>
      </c>
      <c r="B129" s="28" t="s">
        <v>73</v>
      </c>
      <c r="C129" s="28">
        <v>23000</v>
      </c>
      <c r="D129" s="82"/>
      <c r="E129" s="83"/>
    </row>
    <row r="130" spans="1:12" s="84" customFormat="1" x14ac:dyDescent="0.3">
      <c r="A130" s="52" t="s">
        <v>74</v>
      </c>
      <c r="B130" s="28" t="s">
        <v>75</v>
      </c>
      <c r="C130" s="28">
        <v>55000</v>
      </c>
      <c r="D130" s="82"/>
      <c r="E130" s="83"/>
    </row>
    <row r="131" spans="1:12" s="84" customFormat="1" x14ac:dyDescent="0.3">
      <c r="A131" s="52" t="s">
        <v>76</v>
      </c>
      <c r="B131" s="28" t="s">
        <v>77</v>
      </c>
      <c r="C131" s="28">
        <v>15000</v>
      </c>
      <c r="D131" s="82"/>
      <c r="E131" s="83"/>
    </row>
    <row r="132" spans="1:12" s="52" customFormat="1" ht="13.5" customHeight="1" x14ac:dyDescent="0.25">
      <c r="A132" s="68" t="s">
        <v>78</v>
      </c>
      <c r="B132" s="83" t="s">
        <v>79</v>
      </c>
      <c r="C132" s="40">
        <f>SUM(C133:C134)</f>
        <v>55000</v>
      </c>
      <c r="D132" s="105"/>
      <c r="E132" s="105"/>
      <c r="F132" s="67"/>
      <c r="G132" s="106"/>
      <c r="H132" s="107"/>
    </row>
    <row r="133" spans="1:12" s="84" customFormat="1" x14ac:dyDescent="0.3">
      <c r="A133" s="27" t="s">
        <v>80</v>
      </c>
      <c r="B133" s="81" t="s">
        <v>81</v>
      </c>
      <c r="C133" s="28">
        <v>34500</v>
      </c>
      <c r="D133" s="85"/>
      <c r="E133" s="85"/>
    </row>
    <row r="134" spans="1:12" s="52" customFormat="1" ht="13.5" customHeight="1" x14ac:dyDescent="0.25">
      <c r="A134" s="52" t="s">
        <v>82</v>
      </c>
      <c r="B134" s="69" t="s">
        <v>83</v>
      </c>
      <c r="C134" s="28">
        <v>20500</v>
      </c>
      <c r="D134" s="105"/>
      <c r="E134" s="105"/>
      <c r="F134" s="67"/>
      <c r="G134" s="106"/>
      <c r="H134" s="107"/>
    </row>
    <row r="135" spans="1:12" s="52" customFormat="1" ht="13.5" customHeight="1" x14ac:dyDescent="0.25">
      <c r="A135" s="68" t="s">
        <v>84</v>
      </c>
      <c r="B135" s="83" t="s">
        <v>85</v>
      </c>
      <c r="C135" s="40">
        <f>SUM(C136:C138)</f>
        <v>86400</v>
      </c>
      <c r="D135" s="105"/>
      <c r="E135" s="105"/>
      <c r="F135" s="67"/>
      <c r="G135" s="106"/>
      <c r="H135" s="107"/>
    </row>
    <row r="136" spans="1:12" s="81" customFormat="1" ht="13.5" customHeight="1" x14ac:dyDescent="0.25">
      <c r="A136" s="52" t="s">
        <v>86</v>
      </c>
      <c r="B136" s="69" t="s">
        <v>87</v>
      </c>
      <c r="C136" s="76">
        <v>45800</v>
      </c>
      <c r="D136" s="122"/>
      <c r="E136" s="224"/>
      <c r="G136" s="95"/>
    </row>
    <row r="137" spans="1:12" s="81" customFormat="1" ht="13.5" customHeight="1" x14ac:dyDescent="0.25">
      <c r="A137" s="52" t="s">
        <v>235</v>
      </c>
      <c r="B137" s="69" t="s">
        <v>236</v>
      </c>
      <c r="C137" s="76">
        <v>25600</v>
      </c>
      <c r="D137" s="122"/>
      <c r="E137" s="224"/>
      <c r="G137" s="95"/>
    </row>
    <row r="138" spans="1:12" s="67" customFormat="1" x14ac:dyDescent="0.25">
      <c r="A138" s="52" t="s">
        <v>90</v>
      </c>
      <c r="B138" s="69" t="s">
        <v>85</v>
      </c>
      <c r="C138" s="28">
        <v>15000</v>
      </c>
      <c r="D138" s="82"/>
      <c r="E138" s="83"/>
      <c r="F138" s="46"/>
      <c r="G138" s="165"/>
    </row>
    <row r="139" spans="1:12" s="67" customFormat="1" ht="13.5" thickBot="1" x14ac:dyDescent="0.3">
      <c r="A139" s="52"/>
      <c r="B139" s="69"/>
      <c r="C139" s="69"/>
      <c r="D139" s="82"/>
      <c r="E139" s="83"/>
      <c r="F139" s="46"/>
      <c r="G139" s="165"/>
    </row>
    <row r="140" spans="1:12" s="52" customFormat="1" ht="13.5" customHeight="1" thickBot="1" x14ac:dyDescent="0.3">
      <c r="A140" s="1274" t="s">
        <v>93</v>
      </c>
      <c r="B140" s="1275"/>
      <c r="C140" s="87">
        <f>+C141+C144+C148+C150+C152</f>
        <v>4642500</v>
      </c>
      <c r="D140" s="105"/>
      <c r="E140" s="105"/>
      <c r="F140" s="67"/>
      <c r="G140" s="106"/>
      <c r="H140" s="28"/>
    </row>
    <row r="141" spans="1:12" s="52" customFormat="1" ht="13.5" customHeight="1" x14ac:dyDescent="0.25">
      <c r="A141" s="39" t="s">
        <v>94</v>
      </c>
      <c r="B141" s="39" t="s">
        <v>95</v>
      </c>
      <c r="C141" s="40">
        <f>SUM(C142:C143)</f>
        <v>995000</v>
      </c>
      <c r="G141" s="82"/>
      <c r="H141" s="83"/>
      <c r="I141" s="108"/>
    </row>
    <row r="142" spans="1:12" s="52" customFormat="1" ht="13.5" customHeight="1" x14ac:dyDescent="0.25">
      <c r="A142" s="27" t="s">
        <v>98</v>
      </c>
      <c r="B142" s="27" t="s">
        <v>99</v>
      </c>
      <c r="C142" s="28">
        <v>45000</v>
      </c>
      <c r="D142" s="124"/>
      <c r="E142" s="40"/>
      <c r="F142" s="108"/>
      <c r="G142" s="165"/>
      <c r="H142" s="27"/>
    </row>
    <row r="143" spans="1:12" s="329" customFormat="1" x14ac:dyDescent="0.3">
      <c r="A143" s="89" t="s">
        <v>275</v>
      </c>
      <c r="B143" s="94" t="s">
        <v>366</v>
      </c>
      <c r="C143" s="266">
        <v>950000</v>
      </c>
      <c r="E143" s="224"/>
      <c r="G143" s="229"/>
    </row>
    <row r="144" spans="1:12" s="67" customFormat="1" x14ac:dyDescent="0.25">
      <c r="A144" s="39" t="s">
        <v>158</v>
      </c>
      <c r="B144" s="83" t="s">
        <v>101</v>
      </c>
      <c r="C144" s="40">
        <f>SUM(C145:C147)</f>
        <v>200000</v>
      </c>
      <c r="D144" s="83"/>
      <c r="E144" s="230"/>
      <c r="F144" s="161"/>
      <c r="G144" s="146"/>
      <c r="H144" s="80"/>
      <c r="I144" s="80"/>
      <c r="J144" s="80"/>
      <c r="K144" s="80"/>
      <c r="L144" s="80"/>
    </row>
    <row r="145" spans="1:12" s="329" customFormat="1" x14ac:dyDescent="0.3">
      <c r="A145" s="27" t="s">
        <v>159</v>
      </c>
      <c r="B145" s="27" t="s">
        <v>160</v>
      </c>
      <c r="C145" s="28">
        <v>120000</v>
      </c>
      <c r="D145" s="229"/>
      <c r="E145" s="224"/>
    </row>
    <row r="146" spans="1:12" s="84" customFormat="1" ht="13.5" customHeight="1" x14ac:dyDescent="0.3">
      <c r="A146" s="89" t="s">
        <v>102</v>
      </c>
      <c r="B146" s="81" t="s">
        <v>103</v>
      </c>
      <c r="C146" s="76">
        <v>55000</v>
      </c>
      <c r="G146" s="76"/>
      <c r="H146" s="85"/>
      <c r="I146" s="85"/>
    </row>
    <row r="147" spans="1:12" s="52" customFormat="1" ht="13.5" customHeight="1" x14ac:dyDescent="0.25">
      <c r="A147" s="27" t="s">
        <v>104</v>
      </c>
      <c r="B147" s="27" t="s">
        <v>105</v>
      </c>
      <c r="C147" s="28">
        <v>25000</v>
      </c>
      <c r="D147" s="82"/>
      <c r="E147" s="83"/>
      <c r="F147" s="262"/>
      <c r="G147" s="165"/>
      <c r="H147" s="28"/>
    </row>
    <row r="148" spans="1:12" s="52" customFormat="1" ht="13.5" customHeight="1" x14ac:dyDescent="0.25">
      <c r="A148" s="68" t="s">
        <v>106</v>
      </c>
      <c r="B148" s="39" t="s">
        <v>107</v>
      </c>
      <c r="C148" s="40">
        <f>SUM(C149:C149)</f>
        <v>1950000</v>
      </c>
      <c r="D148" s="124"/>
      <c r="E148" s="83"/>
      <c r="F148" s="108"/>
      <c r="G148" s="165"/>
      <c r="H148" s="27"/>
    </row>
    <row r="149" spans="1:12" s="80" customFormat="1" x14ac:dyDescent="0.25">
      <c r="A149" s="52" t="s">
        <v>238</v>
      </c>
      <c r="B149" s="69" t="s">
        <v>111</v>
      </c>
      <c r="C149" s="28">
        <v>1950000</v>
      </c>
      <c r="D149" s="28"/>
      <c r="G149" s="146"/>
    </row>
    <row r="150" spans="1:12" s="80" customFormat="1" x14ac:dyDescent="0.25">
      <c r="A150" s="68" t="s">
        <v>279</v>
      </c>
      <c r="B150" s="83" t="s">
        <v>117</v>
      </c>
      <c r="C150" s="40">
        <f>SUM(C151)</f>
        <v>47500</v>
      </c>
      <c r="D150" s="28"/>
      <c r="E150" s="161"/>
      <c r="F150" s="161"/>
      <c r="G150" s="146"/>
    </row>
    <row r="151" spans="1:12" s="80" customFormat="1" x14ac:dyDescent="0.25">
      <c r="A151" s="52" t="s">
        <v>118</v>
      </c>
      <c r="B151" s="52" t="s">
        <v>117</v>
      </c>
      <c r="C151" s="28">
        <v>47500</v>
      </c>
      <c r="D151" s="28"/>
      <c r="E151" s="161"/>
      <c r="F151" s="161"/>
      <c r="G151" s="146"/>
    </row>
    <row r="152" spans="1:12" s="80" customFormat="1" x14ac:dyDescent="0.25">
      <c r="A152" s="68" t="s">
        <v>119</v>
      </c>
      <c r="B152" s="83" t="s">
        <v>122</v>
      </c>
      <c r="C152" s="40">
        <f>SUM(C153:C154)</f>
        <v>1450000</v>
      </c>
      <c r="D152" s="28"/>
      <c r="E152" s="161"/>
      <c r="F152" s="161"/>
      <c r="G152" s="146"/>
    </row>
    <row r="153" spans="1:12" s="80" customFormat="1" x14ac:dyDescent="0.25">
      <c r="A153" s="52" t="s">
        <v>121</v>
      </c>
      <c r="B153" s="69" t="s">
        <v>122</v>
      </c>
      <c r="C153" s="28">
        <v>350000</v>
      </c>
      <c r="D153" s="28"/>
      <c r="E153" s="161"/>
      <c r="F153" s="161"/>
      <c r="G153" s="106"/>
      <c r="H153" s="67"/>
      <c r="I153" s="67"/>
      <c r="J153" s="67"/>
      <c r="K153" s="67"/>
      <c r="L153" s="67"/>
    </row>
    <row r="154" spans="1:12" s="67" customFormat="1" x14ac:dyDescent="0.25">
      <c r="A154" s="52" t="s">
        <v>127</v>
      </c>
      <c r="B154" s="69" t="s">
        <v>120</v>
      </c>
      <c r="C154" s="28">
        <v>1100000</v>
      </c>
      <c r="D154" s="40"/>
      <c r="E154" s="230"/>
      <c r="F154" s="161"/>
      <c r="G154" s="146"/>
      <c r="H154" s="80"/>
      <c r="I154" s="80"/>
      <c r="J154" s="80"/>
      <c r="K154" s="80"/>
      <c r="L154" s="80"/>
    </row>
    <row r="155" spans="1:12" s="52" customFormat="1" ht="13.5" customHeight="1" thickBot="1" x14ac:dyDescent="0.3">
      <c r="A155" s="27"/>
      <c r="B155" s="27"/>
      <c r="C155" s="28"/>
      <c r="D155" s="82"/>
      <c r="E155" s="83"/>
      <c r="F155" s="262"/>
      <c r="G155" s="165"/>
      <c r="H155" s="28"/>
    </row>
    <row r="156" spans="1:12" s="67" customFormat="1" ht="13.5" thickBot="1" x14ac:dyDescent="0.3">
      <c r="A156" s="1305" t="s">
        <v>135</v>
      </c>
      <c r="B156" s="1306"/>
      <c r="C156" s="144">
        <f>(C157+C161)</f>
        <v>187400</v>
      </c>
      <c r="D156" s="105"/>
      <c r="E156" s="105"/>
      <c r="G156" s="106"/>
    </row>
    <row r="157" spans="1:12" s="67" customFormat="1" x14ac:dyDescent="0.25">
      <c r="A157" s="68" t="s">
        <v>136</v>
      </c>
      <c r="B157" s="68" t="s">
        <v>137</v>
      </c>
      <c r="C157" s="40">
        <f>SUM(C158:C160)</f>
        <v>170000</v>
      </c>
      <c r="D157" s="69"/>
      <c r="E157" s="105"/>
      <c r="G157" s="106"/>
    </row>
    <row r="158" spans="1:12" s="67" customFormat="1" x14ac:dyDescent="0.25">
      <c r="A158" s="52" t="s">
        <v>138</v>
      </c>
      <c r="B158" s="52" t="s">
        <v>139</v>
      </c>
      <c r="C158" s="28">
        <v>75000</v>
      </c>
      <c r="D158" s="105"/>
      <c r="E158" s="105"/>
      <c r="G158" s="106"/>
    </row>
    <row r="159" spans="1:12" s="67" customFormat="1" x14ac:dyDescent="0.25">
      <c r="A159" s="52" t="s">
        <v>140</v>
      </c>
      <c r="B159" s="52" t="s">
        <v>141</v>
      </c>
      <c r="C159" s="28">
        <v>60000</v>
      </c>
      <c r="D159" s="105"/>
      <c r="E159" s="105"/>
      <c r="G159" s="106"/>
    </row>
    <row r="160" spans="1:12" s="75" customFormat="1" ht="13.5" customHeight="1" x14ac:dyDescent="0.25">
      <c r="A160" s="52" t="s">
        <v>142</v>
      </c>
      <c r="B160" s="69" t="s">
        <v>143</v>
      </c>
      <c r="C160" s="28">
        <v>35000</v>
      </c>
      <c r="D160" s="82"/>
      <c r="E160" s="83"/>
      <c r="F160" s="94"/>
      <c r="G160" s="95"/>
      <c r="H160" s="81"/>
    </row>
    <row r="161" spans="1:8" s="67" customFormat="1" x14ac:dyDescent="0.25">
      <c r="A161" s="68" t="s">
        <v>144</v>
      </c>
      <c r="B161" s="83" t="s">
        <v>318</v>
      </c>
      <c r="C161" s="40">
        <f>SUM(C162)</f>
        <v>17400</v>
      </c>
      <c r="D161" s="105"/>
      <c r="E161" s="105"/>
      <c r="G161" s="106"/>
    </row>
    <row r="162" spans="1:8" s="67" customFormat="1" x14ac:dyDescent="0.25">
      <c r="A162" s="52" t="s">
        <v>146</v>
      </c>
      <c r="B162" s="69" t="s">
        <v>147</v>
      </c>
      <c r="C162" s="28">
        <v>17400</v>
      </c>
      <c r="D162" s="69"/>
      <c r="E162" s="105"/>
      <c r="G162" s="106"/>
    </row>
    <row r="163" spans="1:8" s="67" customFormat="1" x14ac:dyDescent="0.25">
      <c r="A163" s="52"/>
      <c r="B163" s="69"/>
      <c r="C163" s="28"/>
      <c r="D163" s="69"/>
      <c r="E163" s="105"/>
      <c r="G163" s="106"/>
    </row>
    <row r="164" spans="1:8" s="52" customFormat="1" ht="12.75" customHeight="1" thickBot="1" x14ac:dyDescent="0.3">
      <c r="A164" s="39"/>
      <c r="B164" s="39"/>
      <c r="C164" s="40"/>
      <c r="D164" s="40"/>
      <c r="E164" s="40"/>
      <c r="F164" s="150"/>
      <c r="G164" s="173"/>
    </row>
    <row r="165" spans="1:8" x14ac:dyDescent="0.25">
      <c r="A165" s="1278" t="s">
        <v>585</v>
      </c>
      <c r="B165" s="1279"/>
      <c r="C165" s="1280"/>
      <c r="D165" s="13" t="s">
        <v>1</v>
      </c>
      <c r="E165" s="14" t="s">
        <v>586</v>
      </c>
      <c r="G165" s="258"/>
    </row>
    <row r="166" spans="1:8" ht="13.5" thickBot="1" x14ac:dyDescent="0.3">
      <c r="A166" s="1281"/>
      <c r="B166" s="1282"/>
      <c r="C166" s="1283"/>
      <c r="D166" s="695"/>
      <c r="E166" s="19"/>
      <c r="G166" s="258"/>
    </row>
    <row r="167" spans="1:8" x14ac:dyDescent="0.25">
      <c r="A167" s="1284" t="s">
        <v>1063</v>
      </c>
      <c r="B167" s="1285"/>
      <c r="C167" s="1285"/>
      <c r="D167" s="1285"/>
      <c r="E167" s="1286"/>
      <c r="G167" s="258"/>
    </row>
    <row r="168" spans="1:8" x14ac:dyDescent="0.25">
      <c r="A168" s="1287"/>
      <c r="B168" s="1288"/>
      <c r="C168" s="1288"/>
      <c r="D168" s="1288"/>
      <c r="E168" s="1289"/>
      <c r="G168" s="697"/>
      <c r="H168" s="5"/>
    </row>
    <row r="169" spans="1:8" x14ac:dyDescent="0.25">
      <c r="A169" s="1287"/>
      <c r="B169" s="1288"/>
      <c r="C169" s="1288"/>
      <c r="D169" s="1288"/>
      <c r="E169" s="1289"/>
      <c r="G169" s="697"/>
      <c r="H169" s="5"/>
    </row>
    <row r="170" spans="1:8" s="150" customFormat="1" ht="13.5" thickBot="1" x14ac:dyDescent="0.3">
      <c r="A170" s="1287"/>
      <c r="B170" s="1288"/>
      <c r="C170" s="1288"/>
      <c r="D170" s="1288"/>
      <c r="E170" s="1289"/>
      <c r="F170" s="6"/>
      <c r="G170" s="697"/>
      <c r="H170" s="138"/>
    </row>
    <row r="171" spans="1:8" s="150" customFormat="1" ht="11.5" x14ac:dyDescent="0.25">
      <c r="A171" s="22" t="s">
        <v>398</v>
      </c>
      <c r="B171" s="23"/>
      <c r="C171" s="24"/>
      <c r="D171" s="24"/>
      <c r="E171" s="25"/>
      <c r="G171" s="699"/>
    </row>
    <row r="172" spans="1:8" s="150" customFormat="1" ht="11.5" x14ac:dyDescent="0.25">
      <c r="A172" s="26" t="s">
        <v>1073</v>
      </c>
      <c r="B172" s="27"/>
      <c r="C172" s="28"/>
      <c r="D172" s="28"/>
      <c r="E172" s="29"/>
      <c r="G172" s="699"/>
    </row>
    <row r="173" spans="1:8" s="138" customFormat="1" ht="11.5" x14ac:dyDescent="0.25">
      <c r="A173" s="26" t="s">
        <v>1074</v>
      </c>
      <c r="B173" s="27"/>
      <c r="C173" s="28"/>
      <c r="D173" s="28"/>
      <c r="E173" s="29"/>
      <c r="F173" s="150"/>
      <c r="G173" s="699"/>
    </row>
    <row r="174" spans="1:8" s="138" customFormat="1" ht="12" thickBot="1" x14ac:dyDescent="0.3">
      <c r="A174" s="30" t="s">
        <v>4</v>
      </c>
      <c r="B174" s="31"/>
      <c r="C174" s="32"/>
      <c r="D174" s="32"/>
      <c r="E174" s="33"/>
      <c r="F174" s="150"/>
      <c r="G174" s="699"/>
    </row>
    <row r="175" spans="1:8" s="52" customFormat="1" ht="12.75" customHeight="1" thickBot="1" x14ac:dyDescent="0.3">
      <c r="A175" s="34" t="s">
        <v>5</v>
      </c>
      <c r="B175" s="35"/>
      <c r="C175" s="36"/>
      <c r="D175" s="37"/>
      <c r="E175" s="38">
        <f>+C177+C188</f>
        <v>8449940</v>
      </c>
      <c r="F175" s="150"/>
      <c r="G175" s="173"/>
    </row>
    <row r="176" spans="1:8" s="52" customFormat="1" ht="12.75" customHeight="1" thickBot="1" x14ac:dyDescent="0.3">
      <c r="A176" s="39"/>
      <c r="B176" s="39"/>
      <c r="C176" s="40"/>
      <c r="D176" s="40"/>
      <c r="E176" s="40"/>
      <c r="F176" s="150"/>
      <c r="G176" s="173"/>
    </row>
    <row r="177" spans="1:25" s="27" customFormat="1" ht="13.5" customHeight="1" thickBot="1" x14ac:dyDescent="0.3">
      <c r="A177" s="1290" t="s">
        <v>49</v>
      </c>
      <c r="B177" s="1291"/>
      <c r="C177" s="56">
        <f>+C178+C181+C183+C185</f>
        <v>204940</v>
      </c>
      <c r="D177" s="41"/>
      <c r="E177" s="41"/>
      <c r="F177" s="6"/>
      <c r="G177" s="258"/>
    </row>
    <row r="178" spans="1:25" s="52" customFormat="1" ht="13.5" customHeight="1" x14ac:dyDescent="0.25">
      <c r="A178" s="39" t="s">
        <v>54</v>
      </c>
      <c r="B178" s="68" t="s">
        <v>55</v>
      </c>
      <c r="C178" s="40">
        <f>SUM(C179:C180)</f>
        <v>72440</v>
      </c>
      <c r="D178" s="122"/>
      <c r="E178" s="40"/>
      <c r="F178" s="27"/>
      <c r="G178" s="165"/>
      <c r="H178" s="27"/>
    </row>
    <row r="179" spans="1:25" s="67" customFormat="1" hidden="1" x14ac:dyDescent="0.25">
      <c r="A179" s="27" t="s">
        <v>321</v>
      </c>
      <c r="B179" s="52" t="s">
        <v>322</v>
      </c>
      <c r="C179" s="28"/>
      <c r="D179" s="165"/>
      <c r="E179" s="40"/>
      <c r="F179" s="27"/>
      <c r="G179" s="165"/>
    </row>
    <row r="180" spans="1:25" s="52" customFormat="1" ht="13.5" customHeight="1" x14ac:dyDescent="0.25">
      <c r="A180" s="27" t="s">
        <v>56</v>
      </c>
      <c r="B180" s="52" t="s">
        <v>57</v>
      </c>
      <c r="C180" s="28">
        <v>72440</v>
      </c>
      <c r="D180" s="122"/>
      <c r="E180" s="40"/>
      <c r="F180" s="27"/>
      <c r="G180" s="165"/>
      <c r="H180" s="27"/>
    </row>
    <row r="181" spans="1:25" s="52" customFormat="1" ht="13.5" customHeight="1" x14ac:dyDescent="0.25">
      <c r="A181" s="39" t="s">
        <v>58</v>
      </c>
      <c r="B181" s="68" t="s">
        <v>59</v>
      </c>
      <c r="C181" s="40">
        <f>SUM(C182)</f>
        <v>105000</v>
      </c>
      <c r="D181" s="122"/>
      <c r="E181" s="40"/>
      <c r="F181" s="27"/>
      <c r="G181" s="165"/>
      <c r="H181" s="27"/>
    </row>
    <row r="182" spans="1:25" s="52" customFormat="1" ht="13.5" customHeight="1" x14ac:dyDescent="0.25">
      <c r="A182" s="27" t="s">
        <v>60</v>
      </c>
      <c r="B182" s="69" t="s">
        <v>61</v>
      </c>
      <c r="C182" s="28">
        <v>105000</v>
      </c>
      <c r="D182" s="124"/>
      <c r="E182" s="83"/>
      <c r="F182" s="108"/>
      <c r="G182" s="165"/>
      <c r="H182" s="27"/>
    </row>
    <row r="183" spans="1:25" s="52" customFormat="1" ht="13.5" customHeight="1" x14ac:dyDescent="0.25">
      <c r="A183" s="68" t="s">
        <v>78</v>
      </c>
      <c r="B183" s="83" t="s">
        <v>79</v>
      </c>
      <c r="C183" s="40">
        <f>SUM(C184)</f>
        <v>15000</v>
      </c>
      <c r="D183" s="105"/>
      <c r="E183" s="105"/>
      <c r="F183" s="67"/>
      <c r="G183" s="106"/>
      <c r="H183" s="107"/>
    </row>
    <row r="184" spans="1:25" s="52" customFormat="1" ht="13.5" customHeight="1" x14ac:dyDescent="0.25">
      <c r="A184" s="52" t="s">
        <v>82</v>
      </c>
      <c r="B184" s="69" t="s">
        <v>83</v>
      </c>
      <c r="C184" s="28">
        <v>15000</v>
      </c>
      <c r="D184" s="105"/>
      <c r="E184" s="105"/>
      <c r="F184" s="67"/>
      <c r="G184" s="106"/>
      <c r="H184" s="107"/>
    </row>
    <row r="185" spans="1:25" s="52" customFormat="1" ht="13.5" customHeight="1" x14ac:dyDescent="0.25">
      <c r="A185" s="68" t="s">
        <v>84</v>
      </c>
      <c r="B185" s="83" t="s">
        <v>85</v>
      </c>
      <c r="C185" s="40">
        <f>SUM(C186:C186)</f>
        <v>12500</v>
      </c>
      <c r="D185" s="105"/>
      <c r="E185" s="105"/>
      <c r="F185" s="67"/>
      <c r="G185" s="106"/>
      <c r="H185" s="107"/>
    </row>
    <row r="186" spans="1:25" s="67" customFormat="1" x14ac:dyDescent="0.25">
      <c r="A186" s="52" t="s">
        <v>90</v>
      </c>
      <c r="B186" s="69" t="s">
        <v>85</v>
      </c>
      <c r="C186" s="28">
        <v>12500</v>
      </c>
      <c r="D186" s="82"/>
      <c r="E186" s="83"/>
      <c r="F186" s="46"/>
      <c r="G186" s="165"/>
    </row>
    <row r="187" spans="1:25" s="67" customFormat="1" ht="13.5" thickBot="1" x14ac:dyDescent="0.3">
      <c r="A187" s="52"/>
      <c r="B187" s="69"/>
      <c r="C187" s="69"/>
      <c r="D187" s="82"/>
      <c r="E187" s="83"/>
      <c r="F187" s="46"/>
      <c r="G187" s="165"/>
    </row>
    <row r="188" spans="1:25" s="52" customFormat="1" ht="13.5" customHeight="1" thickBot="1" x14ac:dyDescent="0.3">
      <c r="A188" s="1274" t="s">
        <v>93</v>
      </c>
      <c r="B188" s="1275"/>
      <c r="C188" s="87">
        <f>+C189+C192+C194</f>
        <v>8245000</v>
      </c>
      <c r="D188" s="105"/>
      <c r="E188" s="105"/>
      <c r="F188" s="67"/>
      <c r="G188" s="106"/>
      <c r="H188" s="28"/>
    </row>
    <row r="189" spans="1:25" s="52" customFormat="1" ht="13.5" customHeight="1" x14ac:dyDescent="0.25">
      <c r="A189" s="68" t="s">
        <v>106</v>
      </c>
      <c r="B189" s="39" t="s">
        <v>107</v>
      </c>
      <c r="C189" s="40">
        <f>SUM(C190:C191)</f>
        <v>6388000</v>
      </c>
      <c r="D189" s="124"/>
      <c r="E189" s="83"/>
      <c r="F189" s="108"/>
      <c r="G189" s="165"/>
      <c r="H189" s="27"/>
    </row>
    <row r="190" spans="1:25" s="80" customFormat="1" x14ac:dyDescent="0.25">
      <c r="A190" s="52" t="s">
        <v>238</v>
      </c>
      <c r="B190" s="69" t="s">
        <v>111</v>
      </c>
      <c r="C190" s="28">
        <v>1100000</v>
      </c>
      <c r="D190" s="28"/>
      <c r="G190" s="146"/>
    </row>
    <row r="191" spans="1:25" s="421" customFormat="1" x14ac:dyDescent="0.3">
      <c r="A191" s="52" t="s">
        <v>303</v>
      </c>
      <c r="B191" s="81" t="s">
        <v>304</v>
      </c>
      <c r="C191" s="95">
        <v>5288000</v>
      </c>
      <c r="E191" s="705"/>
      <c r="F191" s="161"/>
      <c r="L191" s="706"/>
      <c r="M191" s="706"/>
      <c r="N191" s="706"/>
      <c r="O191" s="707"/>
      <c r="P191" s="706"/>
      <c r="Q191" s="706"/>
      <c r="R191" s="708"/>
      <c r="S191" s="708"/>
      <c r="T191" s="708"/>
      <c r="U191" s="708"/>
      <c r="V191" s="708"/>
      <c r="W191" s="708"/>
      <c r="X191" s="708"/>
      <c r="Y191" s="708"/>
    </row>
    <row r="192" spans="1:25" s="80" customFormat="1" x14ac:dyDescent="0.25">
      <c r="A192" s="68" t="s">
        <v>279</v>
      </c>
      <c r="B192" s="83" t="s">
        <v>117</v>
      </c>
      <c r="C192" s="40">
        <f>SUM(C193)</f>
        <v>57000</v>
      </c>
      <c r="D192" s="28"/>
      <c r="E192" s="161"/>
      <c r="F192" s="161"/>
      <c r="G192" s="146"/>
    </row>
    <row r="193" spans="1:12" s="80" customFormat="1" x14ac:dyDescent="0.25">
      <c r="A193" s="52" t="s">
        <v>118</v>
      </c>
      <c r="B193" s="52" t="s">
        <v>117</v>
      </c>
      <c r="C193" s="28">
        <v>57000</v>
      </c>
      <c r="D193" s="28"/>
      <c r="E193" s="161"/>
      <c r="F193" s="161"/>
      <c r="G193" s="146"/>
    </row>
    <row r="194" spans="1:12" s="80" customFormat="1" x14ac:dyDescent="0.25">
      <c r="A194" s="68" t="s">
        <v>119</v>
      </c>
      <c r="B194" s="83" t="s">
        <v>122</v>
      </c>
      <c r="C194" s="40">
        <f>SUM(C195:C195)</f>
        <v>1800000</v>
      </c>
      <c r="D194" s="28"/>
      <c r="E194" s="161"/>
      <c r="F194" s="161"/>
      <c r="G194" s="146"/>
    </row>
    <row r="195" spans="1:12" s="80" customFormat="1" x14ac:dyDescent="0.25">
      <c r="A195" s="52" t="s">
        <v>121</v>
      </c>
      <c r="B195" s="69" t="s">
        <v>122</v>
      </c>
      <c r="C195" s="28">
        <v>1800000</v>
      </c>
      <c r="D195" s="28"/>
      <c r="E195" s="161"/>
      <c r="F195" s="161"/>
      <c r="G195" s="106"/>
      <c r="H195" s="67"/>
      <c r="I195" s="67"/>
      <c r="J195" s="67"/>
      <c r="K195" s="67"/>
      <c r="L195" s="67"/>
    </row>
    <row r="196" spans="1:12" s="80" customFormat="1" x14ac:dyDescent="0.25">
      <c r="A196" s="52"/>
      <c r="B196" s="69"/>
      <c r="C196" s="28"/>
      <c r="D196" s="28"/>
      <c r="E196" s="161"/>
      <c r="F196" s="161"/>
      <c r="G196" s="106"/>
      <c r="H196" s="67"/>
      <c r="I196" s="67"/>
      <c r="J196" s="67"/>
      <c r="K196" s="67"/>
      <c r="L196" s="67"/>
    </row>
    <row r="197" spans="1:12" s="67" customFormat="1" ht="13.5" thickBot="1" x14ac:dyDescent="0.3">
      <c r="A197" s="52"/>
      <c r="B197" s="69"/>
      <c r="C197" s="28"/>
      <c r="D197" s="69"/>
      <c r="E197" s="105"/>
      <c r="G197" s="106"/>
    </row>
    <row r="198" spans="1:12" ht="12.75" customHeight="1" x14ac:dyDescent="0.25">
      <c r="A198" s="1278" t="s">
        <v>587</v>
      </c>
      <c r="B198" s="1280"/>
      <c r="C198" s="13" t="s">
        <v>1</v>
      </c>
      <c r="D198" s="14" t="s">
        <v>588</v>
      </c>
      <c r="G198" s="258"/>
    </row>
    <row r="199" spans="1:12" ht="13.5" thickBot="1" x14ac:dyDescent="0.3">
      <c r="A199" s="1281"/>
      <c r="B199" s="1283"/>
      <c r="C199" s="695"/>
      <c r="D199" s="19"/>
      <c r="E199" s="161"/>
      <c r="G199" s="258"/>
    </row>
    <row r="200" spans="1:12" x14ac:dyDescent="0.25">
      <c r="A200" s="1268" t="s">
        <v>1064</v>
      </c>
      <c r="B200" s="1269"/>
      <c r="C200" s="1269"/>
      <c r="D200" s="1270"/>
      <c r="E200" s="161"/>
      <c r="G200" s="258"/>
    </row>
    <row r="201" spans="1:12" x14ac:dyDescent="0.25">
      <c r="A201" s="1311"/>
      <c r="B201" s="1312"/>
      <c r="C201" s="1312"/>
      <c r="D201" s="1313"/>
      <c r="E201" s="161"/>
      <c r="G201" s="697"/>
      <c r="H201" s="5"/>
    </row>
    <row r="202" spans="1:12" x14ac:dyDescent="0.25">
      <c r="A202" s="1311"/>
      <c r="B202" s="1312"/>
      <c r="C202" s="1312"/>
      <c r="D202" s="1313"/>
      <c r="E202" s="161"/>
      <c r="G202" s="697"/>
      <c r="H202" s="5"/>
    </row>
    <row r="203" spans="1:12" s="150" customFormat="1" x14ac:dyDescent="0.25">
      <c r="A203" s="1311"/>
      <c r="B203" s="1312"/>
      <c r="C203" s="1312"/>
      <c r="D203" s="1313"/>
      <c r="E203" s="161"/>
      <c r="F203" s="6"/>
      <c r="G203" s="697"/>
      <c r="H203" s="138"/>
    </row>
    <row r="204" spans="1:12" s="150" customFormat="1" ht="13.5" thickBot="1" x14ac:dyDescent="0.3">
      <c r="A204" s="1311"/>
      <c r="B204" s="1312"/>
      <c r="C204" s="1312"/>
      <c r="D204" s="1313"/>
      <c r="E204" s="161"/>
      <c r="F204" s="6"/>
      <c r="G204" s="697"/>
      <c r="H204" s="138"/>
    </row>
    <row r="205" spans="1:12" s="150" customFormat="1" ht="11.5" x14ac:dyDescent="0.25">
      <c r="A205" s="22" t="s">
        <v>398</v>
      </c>
      <c r="B205" s="23"/>
      <c r="C205" s="24"/>
      <c r="D205" s="25"/>
      <c r="E205" s="28"/>
      <c r="G205" s="699"/>
    </row>
    <row r="206" spans="1:12" s="150" customFormat="1" ht="11.5" x14ac:dyDescent="0.25">
      <c r="A206" s="26" t="s">
        <v>1073</v>
      </c>
      <c r="B206" s="27"/>
      <c r="C206" s="28"/>
      <c r="D206" s="29"/>
      <c r="E206" s="28"/>
      <c r="G206" s="699"/>
    </row>
    <row r="207" spans="1:12" s="138" customFormat="1" ht="11.5" x14ac:dyDescent="0.25">
      <c r="A207" s="26" t="s">
        <v>1074</v>
      </c>
      <c r="B207" s="27"/>
      <c r="C207" s="28"/>
      <c r="D207" s="29"/>
      <c r="E207" s="28"/>
      <c r="F207" s="150"/>
      <c r="G207" s="699"/>
    </row>
    <row r="208" spans="1:12" s="138" customFormat="1" ht="12" thickBot="1" x14ac:dyDescent="0.3">
      <c r="A208" s="30" t="s">
        <v>4</v>
      </c>
      <c r="B208" s="31"/>
      <c r="C208" s="32"/>
      <c r="D208" s="33"/>
      <c r="E208" s="28"/>
      <c r="F208" s="150"/>
      <c r="G208" s="699"/>
    </row>
    <row r="209" spans="1:8" s="52" customFormat="1" ht="12.75" customHeight="1" thickBot="1" x14ac:dyDescent="0.3">
      <c r="A209" s="34" t="s">
        <v>589</v>
      </c>
      <c r="B209" s="35"/>
      <c r="C209" s="36"/>
      <c r="D209" s="37"/>
      <c r="E209" s="40"/>
      <c r="F209" s="150"/>
      <c r="G209" s="173"/>
    </row>
    <row r="210" spans="1:8" s="52" customFormat="1" ht="12.75" customHeight="1" thickBot="1" x14ac:dyDescent="0.3">
      <c r="A210" s="39"/>
      <c r="B210" s="39"/>
      <c r="C210" s="40"/>
      <c r="D210" s="40"/>
      <c r="E210" s="40"/>
      <c r="G210" s="124"/>
    </row>
    <row r="211" spans="1:8" ht="12.75" customHeight="1" x14ac:dyDescent="0.25">
      <c r="A211" s="1278" t="s">
        <v>590</v>
      </c>
      <c r="B211" s="1280"/>
      <c r="C211" s="13" t="s">
        <v>1</v>
      </c>
      <c r="D211" s="14" t="s">
        <v>591</v>
      </c>
      <c r="G211" s="258"/>
    </row>
    <row r="212" spans="1:8" ht="13.5" thickBot="1" x14ac:dyDescent="0.3">
      <c r="A212" s="1281"/>
      <c r="B212" s="1283"/>
      <c r="C212" s="18"/>
      <c r="D212" s="19"/>
      <c r="E212" s="161"/>
      <c r="G212" s="258"/>
    </row>
    <row r="213" spans="1:8" x14ac:dyDescent="0.25">
      <c r="A213" s="1268" t="s">
        <v>1065</v>
      </c>
      <c r="B213" s="1269"/>
      <c r="C213" s="1269"/>
      <c r="D213" s="1270"/>
      <c r="E213" s="161"/>
      <c r="G213" s="258"/>
    </row>
    <row r="214" spans="1:8" x14ac:dyDescent="0.25">
      <c r="A214" s="1311"/>
      <c r="B214" s="1312"/>
      <c r="C214" s="1312"/>
      <c r="D214" s="1313"/>
      <c r="E214" s="161"/>
      <c r="G214" s="697"/>
      <c r="H214" s="5"/>
    </row>
    <row r="215" spans="1:8" x14ac:dyDescent="0.25">
      <c r="A215" s="1311"/>
      <c r="B215" s="1312"/>
      <c r="C215" s="1312"/>
      <c r="D215" s="1313"/>
      <c r="E215" s="161"/>
      <c r="G215" s="697"/>
      <c r="H215" s="5"/>
    </row>
    <row r="216" spans="1:8" s="150" customFormat="1" x14ac:dyDescent="0.25">
      <c r="A216" s="1311"/>
      <c r="B216" s="1312"/>
      <c r="C216" s="1312"/>
      <c r="D216" s="1313"/>
      <c r="E216" s="161"/>
      <c r="F216" s="6"/>
      <c r="G216" s="697"/>
      <c r="H216" s="138"/>
    </row>
    <row r="217" spans="1:8" s="150" customFormat="1" ht="13.5" thickBot="1" x14ac:dyDescent="0.3">
      <c r="A217" s="1271"/>
      <c r="B217" s="1272"/>
      <c r="C217" s="1272"/>
      <c r="D217" s="1273"/>
      <c r="E217" s="161"/>
      <c r="F217" s="6"/>
      <c r="G217" s="697"/>
      <c r="H217" s="138"/>
    </row>
    <row r="218" spans="1:8" s="150" customFormat="1" ht="11.5" x14ac:dyDescent="0.25">
      <c r="A218" s="22" t="s">
        <v>398</v>
      </c>
      <c r="B218" s="23"/>
      <c r="C218" s="24"/>
      <c r="D218" s="25"/>
      <c r="E218" s="28"/>
      <c r="G218" s="699"/>
    </row>
    <row r="219" spans="1:8" s="150" customFormat="1" ht="11.5" x14ac:dyDescent="0.25">
      <c r="A219" s="26" t="s">
        <v>1073</v>
      </c>
      <c r="B219" s="27"/>
      <c r="C219" s="28"/>
      <c r="D219" s="29"/>
      <c r="E219" s="28"/>
      <c r="G219" s="699"/>
    </row>
    <row r="220" spans="1:8" s="138" customFormat="1" ht="11.5" x14ac:dyDescent="0.25">
      <c r="A220" s="26" t="s">
        <v>1074</v>
      </c>
      <c r="B220" s="27"/>
      <c r="C220" s="28"/>
      <c r="D220" s="29"/>
      <c r="E220" s="28"/>
      <c r="F220" s="150"/>
      <c r="G220" s="699"/>
    </row>
    <row r="221" spans="1:8" s="138" customFormat="1" ht="12" thickBot="1" x14ac:dyDescent="0.3">
      <c r="A221" s="30" t="s">
        <v>4</v>
      </c>
      <c r="B221" s="31"/>
      <c r="C221" s="32"/>
      <c r="D221" s="33"/>
      <c r="E221" s="28"/>
      <c r="F221" s="150"/>
      <c r="G221" s="699"/>
    </row>
    <row r="222" spans="1:8" s="52" customFormat="1" ht="12.75" customHeight="1" thickBot="1" x14ac:dyDescent="0.3">
      <c r="A222" s="34" t="s">
        <v>589</v>
      </c>
      <c r="B222" s="35"/>
      <c r="C222" s="36"/>
      <c r="D222" s="37"/>
      <c r="E222" s="40"/>
      <c r="F222" s="150"/>
      <c r="G222" s="173"/>
    </row>
    <row r="223" spans="1:8" s="52" customFormat="1" ht="12.75" customHeight="1" thickBot="1" x14ac:dyDescent="0.3">
      <c r="A223" s="39"/>
      <c r="B223" s="39"/>
      <c r="C223" s="40"/>
      <c r="D223" s="40"/>
      <c r="E223" s="40"/>
      <c r="G223" s="124"/>
    </row>
    <row r="224" spans="1:8" ht="12.75" customHeight="1" x14ac:dyDescent="0.25">
      <c r="A224" s="1278" t="s">
        <v>592</v>
      </c>
      <c r="B224" s="1280"/>
      <c r="C224" s="13" t="s">
        <v>1</v>
      </c>
      <c r="D224" s="14" t="s">
        <v>593</v>
      </c>
      <c r="E224" s="709"/>
      <c r="G224" s="258"/>
    </row>
    <row r="225" spans="1:8" ht="13.5" thickBot="1" x14ac:dyDescent="0.3">
      <c r="A225" s="1281"/>
      <c r="B225" s="1283"/>
      <c r="C225" s="695"/>
      <c r="D225" s="19"/>
      <c r="E225" s="709"/>
      <c r="G225" s="258"/>
    </row>
    <row r="226" spans="1:8" x14ac:dyDescent="0.25">
      <c r="A226" s="1284" t="s">
        <v>1066</v>
      </c>
      <c r="B226" s="1285"/>
      <c r="C226" s="1285"/>
      <c r="D226" s="1286"/>
      <c r="E226" s="161"/>
      <c r="G226" s="258"/>
    </row>
    <row r="227" spans="1:8" ht="13.5" thickBot="1" x14ac:dyDescent="0.3">
      <c r="A227" s="1287"/>
      <c r="B227" s="1288"/>
      <c r="C227" s="1288"/>
      <c r="D227" s="1289"/>
      <c r="E227" s="161"/>
      <c r="G227" s="697"/>
      <c r="H227" s="5"/>
    </row>
    <row r="228" spans="1:8" s="150" customFormat="1" ht="11.5" x14ac:dyDescent="0.25">
      <c r="A228" s="22" t="s">
        <v>398</v>
      </c>
      <c r="B228" s="23"/>
      <c r="C228" s="24"/>
      <c r="D228" s="25"/>
      <c r="E228" s="28"/>
      <c r="G228" s="699"/>
    </row>
    <row r="229" spans="1:8" s="150" customFormat="1" ht="11.5" x14ac:dyDescent="0.25">
      <c r="A229" s="26" t="s">
        <v>1073</v>
      </c>
      <c r="B229" s="27"/>
      <c r="C229" s="28"/>
      <c r="D229" s="29"/>
      <c r="E229" s="28"/>
      <c r="G229" s="699"/>
    </row>
    <row r="230" spans="1:8" s="138" customFormat="1" ht="11.5" x14ac:dyDescent="0.25">
      <c r="A230" s="26" t="s">
        <v>1074</v>
      </c>
      <c r="B230" s="27"/>
      <c r="C230" s="28"/>
      <c r="D230" s="29"/>
      <c r="E230" s="28"/>
      <c r="F230" s="150"/>
      <c r="G230" s="699"/>
    </row>
    <row r="231" spans="1:8" s="138" customFormat="1" ht="12" thickBot="1" x14ac:dyDescent="0.3">
      <c r="A231" s="30" t="s">
        <v>4</v>
      </c>
      <c r="B231" s="31"/>
      <c r="C231" s="32"/>
      <c r="D231" s="33"/>
      <c r="E231" s="28"/>
      <c r="F231" s="150"/>
      <c r="G231" s="699"/>
    </row>
    <row r="232" spans="1:8" s="52" customFormat="1" ht="12.75" customHeight="1" thickBot="1" x14ac:dyDescent="0.3">
      <c r="A232" s="34" t="s">
        <v>589</v>
      </c>
      <c r="B232" s="35"/>
      <c r="C232" s="36"/>
      <c r="D232" s="37"/>
      <c r="E232" s="40"/>
      <c r="F232" s="150"/>
      <c r="G232" s="173"/>
    </row>
    <row r="233" spans="1:8" s="27" customFormat="1" ht="12.75" customHeight="1" x14ac:dyDescent="0.25">
      <c r="A233" s="39"/>
      <c r="B233" s="39"/>
      <c r="C233" s="40"/>
      <c r="D233" s="40"/>
      <c r="E233" s="40"/>
      <c r="G233" s="165"/>
    </row>
    <row r="234" spans="1:8" s="52" customFormat="1" ht="12.75" customHeight="1" thickBot="1" x14ac:dyDescent="0.3">
      <c r="A234" s="39"/>
      <c r="B234" s="39"/>
      <c r="C234" s="40"/>
      <c r="D234" s="40"/>
      <c r="E234" s="40"/>
      <c r="G234" s="124"/>
    </row>
    <row r="235" spans="1:8" s="67" customFormat="1" ht="13.5" customHeight="1" x14ac:dyDescent="0.25">
      <c r="A235" s="1278" t="s">
        <v>594</v>
      </c>
      <c r="B235" s="1279"/>
      <c r="C235" s="1280"/>
      <c r="D235" s="13" t="s">
        <v>1</v>
      </c>
      <c r="E235" s="14" t="s">
        <v>595</v>
      </c>
      <c r="F235" s="6"/>
      <c r="G235" s="258"/>
    </row>
    <row r="236" spans="1:8" ht="13.5" thickBot="1" x14ac:dyDescent="0.3">
      <c r="A236" s="1281"/>
      <c r="B236" s="1282"/>
      <c r="C236" s="1283"/>
      <c r="D236" s="18"/>
      <c r="E236" s="19"/>
      <c r="G236" s="258"/>
    </row>
    <row r="237" spans="1:8" ht="12.75" customHeight="1" x14ac:dyDescent="0.25">
      <c r="A237" s="1268" t="s">
        <v>1067</v>
      </c>
      <c r="B237" s="1269"/>
      <c r="C237" s="1269"/>
      <c r="D237" s="1269"/>
      <c r="E237" s="1270"/>
      <c r="G237" s="258"/>
    </row>
    <row r="238" spans="1:8" x14ac:dyDescent="0.25">
      <c r="A238" s="1311"/>
      <c r="B238" s="1312"/>
      <c r="C238" s="1312"/>
      <c r="D238" s="1312"/>
      <c r="E238" s="1313"/>
    </row>
    <row r="239" spans="1:8" x14ac:dyDescent="0.25">
      <c r="A239" s="1311"/>
      <c r="B239" s="1312"/>
      <c r="C239" s="1312"/>
      <c r="D239" s="1312"/>
      <c r="E239" s="1313"/>
    </row>
    <row r="240" spans="1:8" x14ac:dyDescent="0.25">
      <c r="A240" s="1311"/>
      <c r="B240" s="1312"/>
      <c r="C240" s="1312"/>
      <c r="D240" s="1312"/>
      <c r="E240" s="1313"/>
    </row>
    <row r="241" spans="1:8" x14ac:dyDescent="0.25">
      <c r="A241" s="1311"/>
      <c r="B241" s="1312"/>
      <c r="C241" s="1312"/>
      <c r="D241" s="1312"/>
      <c r="E241" s="1313"/>
      <c r="G241" s="258"/>
    </row>
    <row r="242" spans="1:8" x14ac:dyDescent="0.25">
      <c r="A242" s="1311"/>
      <c r="B242" s="1312"/>
      <c r="C242" s="1312"/>
      <c r="D242" s="1312"/>
      <c r="E242" s="1313"/>
      <c r="G242" s="258"/>
    </row>
    <row r="243" spans="1:8" x14ac:dyDescent="0.25">
      <c r="A243" s="1311"/>
      <c r="B243" s="1312"/>
      <c r="C243" s="1312"/>
      <c r="D243" s="1312"/>
      <c r="E243" s="1313"/>
      <c r="G243" s="258"/>
    </row>
    <row r="244" spans="1:8" x14ac:dyDescent="0.25">
      <c r="A244" s="1311"/>
      <c r="B244" s="1312"/>
      <c r="C244" s="1312"/>
      <c r="D244" s="1312"/>
      <c r="E244" s="1313"/>
      <c r="G244" s="258"/>
    </row>
    <row r="245" spans="1:8" ht="13.5" thickBot="1" x14ac:dyDescent="0.3">
      <c r="A245" s="1311"/>
      <c r="B245" s="1312"/>
      <c r="C245" s="1312"/>
      <c r="D245" s="1312"/>
      <c r="E245" s="1313"/>
      <c r="G245" s="258"/>
    </row>
    <row r="246" spans="1:8" x14ac:dyDescent="0.25">
      <c r="A246" s="22" t="s">
        <v>398</v>
      </c>
      <c r="B246" s="23"/>
      <c r="C246" s="24"/>
      <c r="D246" s="24"/>
      <c r="E246" s="25"/>
      <c r="G246" s="258"/>
    </row>
    <row r="247" spans="1:8" x14ac:dyDescent="0.25">
      <c r="A247" s="26" t="s">
        <v>596</v>
      </c>
      <c r="B247" s="27"/>
      <c r="C247" s="28"/>
      <c r="D247" s="28"/>
      <c r="E247" s="29"/>
      <c r="G247" s="258"/>
    </row>
    <row r="248" spans="1:8" x14ac:dyDescent="0.25">
      <c r="A248" s="26" t="s">
        <v>1075</v>
      </c>
      <c r="B248" s="27"/>
      <c r="C248" s="28"/>
      <c r="D248" s="28"/>
      <c r="E248" s="29"/>
      <c r="G248" s="258"/>
    </row>
    <row r="249" spans="1:8" ht="13.5" thickBot="1" x14ac:dyDescent="0.3">
      <c r="A249" s="30" t="s">
        <v>4</v>
      </c>
      <c r="B249" s="31"/>
      <c r="C249" s="32"/>
      <c r="D249" s="32"/>
      <c r="E249" s="33"/>
      <c r="G249" s="258"/>
    </row>
    <row r="250" spans="1:8" ht="13.5" thickBot="1" x14ac:dyDescent="0.3">
      <c r="A250" s="34" t="s">
        <v>5</v>
      </c>
      <c r="B250" s="35"/>
      <c r="C250" s="36"/>
      <c r="D250" s="37"/>
      <c r="E250" s="38">
        <f>+C252+C276+C299</f>
        <v>13134810</v>
      </c>
      <c r="G250" s="259"/>
    </row>
    <row r="251" spans="1:8" ht="13.5" thickBot="1" x14ac:dyDescent="0.3">
      <c r="A251" s="39"/>
      <c r="B251" s="39"/>
      <c r="C251" s="40"/>
      <c r="D251" s="40"/>
      <c r="F251" s="151"/>
      <c r="G251" s="258"/>
    </row>
    <row r="252" spans="1:8" ht="13.5" thickBot="1" x14ac:dyDescent="0.3">
      <c r="A252" s="710" t="s">
        <v>597</v>
      </c>
      <c r="B252" s="711"/>
      <c r="C252" s="56">
        <f>+C255+C262+C258+C260+C268+C271+C253</f>
        <v>1558310</v>
      </c>
      <c r="E252" s="6"/>
      <c r="F252" s="151"/>
      <c r="G252" s="258"/>
    </row>
    <row r="253" spans="1:8" s="108" customFormat="1" ht="13.5" customHeight="1" x14ac:dyDescent="0.25">
      <c r="A253" s="39" t="s">
        <v>50</v>
      </c>
      <c r="B253" s="46" t="s">
        <v>51</v>
      </c>
      <c r="C253" s="58">
        <f>SUM(C254)</f>
        <v>105000</v>
      </c>
      <c r="D253" s="59"/>
      <c r="F253" s="153"/>
      <c r="G253" s="165"/>
    </row>
    <row r="254" spans="1:8" s="52" customFormat="1" ht="13.5" customHeight="1" x14ac:dyDescent="0.25">
      <c r="A254" s="27" t="s">
        <v>52</v>
      </c>
      <c r="B254" s="52" t="s">
        <v>53</v>
      </c>
      <c r="C254" s="28">
        <v>105000</v>
      </c>
      <c r="E254" s="40"/>
      <c r="F254" s="165"/>
      <c r="G254" s="165"/>
      <c r="H254" s="27"/>
    </row>
    <row r="255" spans="1:8" x14ac:dyDescent="0.25">
      <c r="A255" s="39" t="s">
        <v>54</v>
      </c>
      <c r="B255" s="68" t="s">
        <v>55</v>
      </c>
      <c r="C255" s="58">
        <f>SUM(C256:C257)</f>
        <v>655400</v>
      </c>
      <c r="E255" s="6"/>
      <c r="G255" s="258"/>
    </row>
    <row r="256" spans="1:8" s="67" customFormat="1" hidden="1" x14ac:dyDescent="0.25">
      <c r="A256" s="27" t="s">
        <v>321</v>
      </c>
      <c r="B256" s="52" t="s">
        <v>322</v>
      </c>
      <c r="C256" s="28"/>
      <c r="D256" s="165"/>
      <c r="E256" s="40"/>
      <c r="F256" s="27"/>
      <c r="G256" s="175"/>
    </row>
    <row r="257" spans="1:9" x14ac:dyDescent="0.25">
      <c r="A257" s="27" t="s">
        <v>56</v>
      </c>
      <c r="B257" s="52" t="s">
        <v>57</v>
      </c>
      <c r="C257" s="28">
        <v>655400</v>
      </c>
      <c r="E257" s="3"/>
      <c r="G257" s="165"/>
    </row>
    <row r="258" spans="1:9" x14ac:dyDescent="0.25">
      <c r="A258" s="39" t="s">
        <v>58</v>
      </c>
      <c r="B258" s="68" t="s">
        <v>59</v>
      </c>
      <c r="C258" s="40">
        <f>SUM(C259)</f>
        <v>259630</v>
      </c>
      <c r="D258" s="3"/>
      <c r="E258" s="3"/>
      <c r="G258" s="258"/>
    </row>
    <row r="259" spans="1:9" x14ac:dyDescent="0.25">
      <c r="A259" s="27" t="s">
        <v>60</v>
      </c>
      <c r="B259" s="69" t="s">
        <v>61</v>
      </c>
      <c r="C259" s="28">
        <v>259630</v>
      </c>
      <c r="G259" s="165"/>
    </row>
    <row r="260" spans="1:9" x14ac:dyDescent="0.25">
      <c r="A260" s="39" t="s">
        <v>62</v>
      </c>
      <c r="B260" s="83" t="s">
        <v>290</v>
      </c>
      <c r="C260" s="40">
        <f>SUM(C261)</f>
        <v>123500</v>
      </c>
      <c r="G260" s="258"/>
    </row>
    <row r="261" spans="1:9" x14ac:dyDescent="0.25">
      <c r="A261" s="27" t="s">
        <v>64</v>
      </c>
      <c r="B261" s="52" t="s">
        <v>65</v>
      </c>
      <c r="C261" s="28">
        <v>123500</v>
      </c>
      <c r="G261" s="165"/>
    </row>
    <row r="262" spans="1:9" s="52" customFormat="1" ht="13.5" customHeight="1" x14ac:dyDescent="0.25">
      <c r="A262" s="68" t="s">
        <v>66</v>
      </c>
      <c r="B262" s="77" t="s">
        <v>67</v>
      </c>
      <c r="C262" s="40">
        <f>SUM(C263:C267)</f>
        <v>96020</v>
      </c>
      <c r="D262" s="82"/>
      <c r="E262" s="83"/>
      <c r="F262" s="108"/>
      <c r="G262" s="28"/>
      <c r="H262" s="27"/>
      <c r="I262" s="149"/>
    </row>
    <row r="263" spans="1:9" s="52" customFormat="1" ht="13.5" customHeight="1" x14ac:dyDescent="0.25">
      <c r="A263" s="27" t="s">
        <v>68</v>
      </c>
      <c r="B263" s="81" t="s">
        <v>69</v>
      </c>
      <c r="C263" s="28">
        <v>11520</v>
      </c>
      <c r="D263" s="82"/>
      <c r="E263" s="83"/>
      <c r="F263" s="108"/>
      <c r="G263" s="28"/>
      <c r="H263" s="27"/>
      <c r="I263" s="149"/>
    </row>
    <row r="264" spans="1:9" s="52" customFormat="1" ht="13.5" customHeight="1" x14ac:dyDescent="0.25">
      <c r="A264" s="52" t="s">
        <v>70</v>
      </c>
      <c r="B264" s="81" t="s">
        <v>71</v>
      </c>
      <c r="C264" s="28">
        <v>10000</v>
      </c>
      <c r="D264" s="105"/>
      <c r="E264" s="105"/>
      <c r="F264" s="67"/>
      <c r="G264" s="106"/>
      <c r="H264" s="107"/>
    </row>
    <row r="265" spans="1:9" s="84" customFormat="1" x14ac:dyDescent="0.3">
      <c r="A265" s="52" t="s">
        <v>72</v>
      </c>
      <c r="B265" s="28" t="s">
        <v>73</v>
      </c>
      <c r="C265" s="28">
        <v>17000</v>
      </c>
      <c r="D265" s="82"/>
      <c r="E265" s="83"/>
    </row>
    <row r="266" spans="1:9" s="84" customFormat="1" x14ac:dyDescent="0.3">
      <c r="A266" s="52" t="s">
        <v>74</v>
      </c>
      <c r="B266" s="28" t="s">
        <v>75</v>
      </c>
      <c r="C266" s="28">
        <v>35000</v>
      </c>
      <c r="D266" s="82"/>
      <c r="E266" s="83"/>
    </row>
    <row r="267" spans="1:9" s="84" customFormat="1" x14ac:dyDescent="0.3">
      <c r="A267" s="52" t="s">
        <v>76</v>
      </c>
      <c r="B267" s="28" t="s">
        <v>77</v>
      </c>
      <c r="C267" s="28">
        <v>22500</v>
      </c>
      <c r="D267" s="82"/>
      <c r="E267" s="83"/>
    </row>
    <row r="268" spans="1:9" ht="14.25" customHeight="1" x14ac:dyDescent="0.25">
      <c r="A268" s="68" t="s">
        <v>78</v>
      </c>
      <c r="B268" s="83" t="s">
        <v>79</v>
      </c>
      <c r="C268" s="40">
        <f>SUM(C269:C270)</f>
        <v>43260</v>
      </c>
      <c r="G268" s="258"/>
    </row>
    <row r="269" spans="1:9" s="84" customFormat="1" x14ac:dyDescent="0.3">
      <c r="A269" s="27" t="s">
        <v>80</v>
      </c>
      <c r="B269" s="81" t="s">
        <v>81</v>
      </c>
      <c r="C269" s="28">
        <v>27000</v>
      </c>
      <c r="D269" s="85"/>
      <c r="E269" s="85"/>
    </row>
    <row r="270" spans="1:9" s="52" customFormat="1" ht="12.75" customHeight="1" x14ac:dyDescent="0.25">
      <c r="A270" s="52" t="s">
        <v>82</v>
      </c>
      <c r="B270" s="69" t="s">
        <v>83</v>
      </c>
      <c r="C270" s="28">
        <v>16260</v>
      </c>
      <c r="D270" s="712"/>
      <c r="E270" s="41"/>
      <c r="F270" s="6"/>
      <c r="G270" s="258"/>
    </row>
    <row r="271" spans="1:9" s="52" customFormat="1" ht="12.75" customHeight="1" x14ac:dyDescent="0.25">
      <c r="A271" s="68" t="s">
        <v>84</v>
      </c>
      <c r="B271" s="83" t="s">
        <v>513</v>
      </c>
      <c r="C271" s="40">
        <f>SUM(C272:C274)</f>
        <v>275500</v>
      </c>
      <c r="D271" s="712"/>
      <c r="E271" s="41"/>
      <c r="F271" s="6"/>
      <c r="G271" s="258"/>
    </row>
    <row r="272" spans="1:9" s="52" customFormat="1" ht="12.75" customHeight="1" x14ac:dyDescent="0.25">
      <c r="A272" s="52" t="s">
        <v>86</v>
      </c>
      <c r="B272" s="69" t="s">
        <v>87</v>
      </c>
      <c r="C272" s="28">
        <v>35000</v>
      </c>
      <c r="D272" s="712"/>
      <c r="E272" s="41"/>
      <c r="F272" s="6"/>
      <c r="G272" s="258"/>
    </row>
    <row r="273" spans="1:9" s="52" customFormat="1" ht="12.75" customHeight="1" x14ac:dyDescent="0.25">
      <c r="A273" s="52" t="s">
        <v>90</v>
      </c>
      <c r="B273" s="69" t="s">
        <v>513</v>
      </c>
      <c r="C273" s="28">
        <v>30500</v>
      </c>
      <c r="D273" s="713"/>
      <c r="E273" s="41"/>
      <c r="F273" s="6"/>
      <c r="G273" s="258"/>
    </row>
    <row r="274" spans="1:9" s="52" customFormat="1" ht="12.75" customHeight="1" x14ac:dyDescent="0.25">
      <c r="A274" s="52" t="s">
        <v>91</v>
      </c>
      <c r="B274" s="81" t="s">
        <v>92</v>
      </c>
      <c r="C274" s="28">
        <v>210000</v>
      </c>
      <c r="D274" s="713"/>
      <c r="E274" s="41"/>
      <c r="F274" s="6"/>
      <c r="G274" s="258"/>
    </row>
    <row r="275" spans="1:9" s="52" customFormat="1" ht="12.75" customHeight="1" thickBot="1" x14ac:dyDescent="0.3">
      <c r="B275" s="69"/>
      <c r="C275" s="69"/>
      <c r="D275" s="713"/>
      <c r="E275" s="41"/>
      <c r="F275" s="6"/>
      <c r="G275" s="258"/>
    </row>
    <row r="276" spans="1:9" s="53" customFormat="1" ht="12.75" customHeight="1" thickBot="1" x14ac:dyDescent="0.3">
      <c r="A276" s="1274" t="s">
        <v>93</v>
      </c>
      <c r="B276" s="1275"/>
      <c r="C276" s="87">
        <f>C277+C279+C282+C285+C289+C291+C293</f>
        <v>11425300</v>
      </c>
      <c r="D276" s="712"/>
      <c r="E276" s="41"/>
      <c r="F276" s="6"/>
      <c r="G276" s="258"/>
    </row>
    <row r="277" spans="1:9" s="347" customFormat="1" ht="12.75" customHeight="1" x14ac:dyDescent="0.25">
      <c r="A277" s="39" t="s">
        <v>94</v>
      </c>
      <c r="B277" s="39" t="s">
        <v>95</v>
      </c>
      <c r="C277" s="58">
        <f>SUM(C278)</f>
        <v>2252100</v>
      </c>
      <c r="D277" s="714"/>
      <c r="E277" s="59"/>
      <c r="F277" s="61"/>
      <c r="G277" s="61"/>
    </row>
    <row r="278" spans="1:9" s="53" customFormat="1" ht="12.75" customHeight="1" x14ac:dyDescent="0.25">
      <c r="A278" s="27" t="s">
        <v>98</v>
      </c>
      <c r="B278" s="27" t="s">
        <v>99</v>
      </c>
      <c r="C278" s="28">
        <v>2252100</v>
      </c>
      <c r="E278" s="715"/>
      <c r="F278" s="713"/>
      <c r="G278" s="713"/>
    </row>
    <row r="279" spans="1:9" s="53" customFormat="1" ht="12.75" customHeight="1" x14ac:dyDescent="0.25">
      <c r="A279" s="39" t="s">
        <v>158</v>
      </c>
      <c r="B279" s="77" t="s">
        <v>101</v>
      </c>
      <c r="C279" s="40">
        <f>SUM(C280:C281)</f>
        <v>125500</v>
      </c>
      <c r="E279" s="715"/>
      <c r="F279" s="108"/>
      <c r="G279" s="713"/>
    </row>
    <row r="280" spans="1:9" s="84" customFormat="1" ht="13.5" customHeight="1" x14ac:dyDescent="0.3">
      <c r="A280" s="89" t="s">
        <v>102</v>
      </c>
      <c r="B280" s="81" t="s">
        <v>103</v>
      </c>
      <c r="C280" s="76">
        <v>40000</v>
      </c>
      <c r="G280" s="76"/>
      <c r="H280" s="85"/>
      <c r="I280" s="85"/>
    </row>
    <row r="281" spans="1:9" s="53" customFormat="1" ht="12.75" customHeight="1" x14ac:dyDescent="0.25">
      <c r="A281" s="27" t="s">
        <v>104</v>
      </c>
      <c r="B281" s="81" t="s">
        <v>476</v>
      </c>
      <c r="C281" s="28">
        <v>85500</v>
      </c>
      <c r="E281" s="715"/>
      <c r="F281" s="108"/>
      <c r="G281" s="713"/>
    </row>
    <row r="282" spans="1:9" s="53" customFormat="1" ht="12.75" customHeight="1" x14ac:dyDescent="0.25">
      <c r="A282" s="68" t="s">
        <v>106</v>
      </c>
      <c r="B282" s="39" t="s">
        <v>107</v>
      </c>
      <c r="C282" s="40">
        <f>SUM(C283:C284)</f>
        <v>1270000</v>
      </c>
      <c r="E282" s="715"/>
      <c r="F282" s="108"/>
      <c r="G282" s="713"/>
    </row>
    <row r="283" spans="1:9" s="53" customFormat="1" ht="12.75" customHeight="1" x14ac:dyDescent="0.25">
      <c r="A283" s="52" t="s">
        <v>108</v>
      </c>
      <c r="B283" s="89" t="s">
        <v>109</v>
      </c>
      <c r="C283" s="28">
        <v>20000</v>
      </c>
      <c r="E283" s="3"/>
      <c r="F283" s="3"/>
      <c r="G283" s="42"/>
    </row>
    <row r="284" spans="1:9" s="53" customFormat="1" ht="12.75" customHeight="1" x14ac:dyDescent="0.25">
      <c r="A284" s="52" t="s">
        <v>238</v>
      </c>
      <c r="B284" s="69" t="s">
        <v>111</v>
      </c>
      <c r="C284" s="28">
        <v>1250000</v>
      </c>
      <c r="E284" s="3"/>
      <c r="F284" s="3"/>
      <c r="G284" s="166"/>
    </row>
    <row r="285" spans="1:9" s="53" customFormat="1" ht="12.75" customHeight="1" x14ac:dyDescent="0.25">
      <c r="A285" s="68" t="s">
        <v>112</v>
      </c>
      <c r="B285" s="83" t="s">
        <v>113</v>
      </c>
      <c r="C285" s="40">
        <f>SUM(C286:C288)</f>
        <v>279900</v>
      </c>
      <c r="E285" s="3"/>
      <c r="F285" s="3"/>
      <c r="G285" s="55"/>
    </row>
    <row r="286" spans="1:9" s="52" customFormat="1" ht="12.75" customHeight="1" x14ac:dyDescent="0.25">
      <c r="A286" s="52" t="s">
        <v>581</v>
      </c>
      <c r="B286" s="52" t="s">
        <v>582</v>
      </c>
      <c r="C286" s="28">
        <v>35000</v>
      </c>
      <c r="G286" s="716"/>
      <c r="H286" s="27"/>
    </row>
    <row r="287" spans="1:9" s="52" customFormat="1" ht="12.75" customHeight="1" x14ac:dyDescent="0.25">
      <c r="A287" s="52" t="s">
        <v>277</v>
      </c>
      <c r="B287" s="69" t="s">
        <v>278</v>
      </c>
      <c r="C287" s="28">
        <v>34000</v>
      </c>
      <c r="G287" s="716"/>
    </row>
    <row r="288" spans="1:9" s="52" customFormat="1" ht="12.75" customHeight="1" x14ac:dyDescent="0.25">
      <c r="A288" s="52" t="s">
        <v>409</v>
      </c>
      <c r="B288" s="28" t="s">
        <v>598</v>
      </c>
      <c r="C288" s="28">
        <v>210900</v>
      </c>
      <c r="G288" s="716"/>
    </row>
    <row r="289" spans="1:8" s="52" customFormat="1" ht="12.75" customHeight="1" x14ac:dyDescent="0.25">
      <c r="A289" s="68" t="s">
        <v>279</v>
      </c>
      <c r="B289" s="83" t="s">
        <v>117</v>
      </c>
      <c r="C289" s="40">
        <f>SUM(C290)</f>
        <v>230400</v>
      </c>
      <c r="G289" s="716"/>
    </row>
    <row r="290" spans="1:8" s="53" customFormat="1" ht="12.75" customHeight="1" x14ac:dyDescent="0.25">
      <c r="A290" s="52" t="s">
        <v>118</v>
      </c>
      <c r="B290" s="52" t="s">
        <v>117</v>
      </c>
      <c r="C290" s="28">
        <v>230400</v>
      </c>
      <c r="E290" s="175"/>
      <c r="F290" s="80"/>
      <c r="G290" s="716"/>
    </row>
    <row r="291" spans="1:8" ht="14.25" customHeight="1" x14ac:dyDescent="0.25">
      <c r="A291" s="68" t="s">
        <v>413</v>
      </c>
      <c r="B291" s="83" t="s">
        <v>414</v>
      </c>
      <c r="C291" s="40">
        <f>SUM(C292:C292)</f>
        <v>24400</v>
      </c>
      <c r="E291" s="3"/>
      <c r="F291" s="3"/>
      <c r="G291" s="28"/>
    </row>
    <row r="292" spans="1:8" ht="13.5" customHeight="1" x14ac:dyDescent="0.25">
      <c r="A292" s="52" t="s">
        <v>599</v>
      </c>
      <c r="B292" s="27" t="s">
        <v>600</v>
      </c>
      <c r="C292" s="28">
        <v>24400</v>
      </c>
      <c r="E292" s="3"/>
      <c r="F292" s="3"/>
      <c r="G292" s="28"/>
    </row>
    <row r="293" spans="1:8" s="53" customFormat="1" ht="12.75" customHeight="1" x14ac:dyDescent="0.25">
      <c r="A293" s="68" t="s">
        <v>119</v>
      </c>
      <c r="B293" s="83" t="s">
        <v>122</v>
      </c>
      <c r="C293" s="40">
        <f>SUM(C294:C297)</f>
        <v>7243000</v>
      </c>
      <c r="E293" s="344"/>
      <c r="F293" s="717"/>
      <c r="G293" s="175"/>
    </row>
    <row r="294" spans="1:8" s="52" customFormat="1" ht="12.75" customHeight="1" x14ac:dyDescent="0.25">
      <c r="A294" s="52" t="s">
        <v>163</v>
      </c>
      <c r="B294" s="69" t="s">
        <v>122</v>
      </c>
      <c r="C294" s="28">
        <v>2430000</v>
      </c>
      <c r="E294" s="27"/>
      <c r="F294" s="5"/>
      <c r="G294" s="166"/>
    </row>
    <row r="295" spans="1:8" s="52" customFormat="1" ht="12.75" customHeight="1" x14ac:dyDescent="0.25">
      <c r="A295" s="52" t="s">
        <v>123</v>
      </c>
      <c r="B295" s="69" t="s">
        <v>124</v>
      </c>
      <c r="C295" s="28">
        <v>18000</v>
      </c>
      <c r="E295" s="175"/>
      <c r="F295" s="718"/>
      <c r="G295" s="55"/>
    </row>
    <row r="296" spans="1:8" s="67" customFormat="1" x14ac:dyDescent="0.25">
      <c r="A296" s="52" t="s">
        <v>125</v>
      </c>
      <c r="B296" s="27" t="s">
        <v>166</v>
      </c>
      <c r="C296" s="28">
        <v>117000</v>
      </c>
      <c r="E296" s="161"/>
      <c r="F296" s="161"/>
      <c r="G296" s="28"/>
    </row>
    <row r="297" spans="1:8" s="53" customFormat="1" ht="12.75" customHeight="1" x14ac:dyDescent="0.25">
      <c r="A297" s="52" t="s">
        <v>127</v>
      </c>
      <c r="B297" s="69" t="s">
        <v>120</v>
      </c>
      <c r="C297" s="122">
        <v>4678000</v>
      </c>
      <c r="E297" s="175"/>
      <c r="F297" s="718"/>
      <c r="G297" s="719"/>
    </row>
    <row r="298" spans="1:8" s="53" customFormat="1" ht="12.75" customHeight="1" thickBot="1" x14ac:dyDescent="0.3">
      <c r="A298" s="52"/>
      <c r="B298" s="52"/>
      <c r="C298" s="165"/>
      <c r="D298" s="3"/>
      <c r="E298" s="175"/>
      <c r="F298" s="718"/>
      <c r="G298" s="258"/>
    </row>
    <row r="299" spans="1:8" s="53" customFormat="1" ht="12.75" customHeight="1" thickBot="1" x14ac:dyDescent="0.3">
      <c r="A299" s="1305" t="s">
        <v>135</v>
      </c>
      <c r="B299" s="1306"/>
      <c r="C299" s="144">
        <f>+C300+C304</f>
        <v>151200</v>
      </c>
      <c r="D299" s="3"/>
      <c r="E299" s="175"/>
      <c r="F299" s="720"/>
      <c r="G299" s="258"/>
    </row>
    <row r="300" spans="1:8" s="52" customFormat="1" ht="11.5" x14ac:dyDescent="0.25">
      <c r="A300" s="68" t="s">
        <v>136</v>
      </c>
      <c r="B300" s="68" t="s">
        <v>137</v>
      </c>
      <c r="C300" s="40">
        <f>SUM(C301:C303)</f>
        <v>142500</v>
      </c>
      <c r="D300" s="342"/>
      <c r="E300" s="700"/>
      <c r="F300" s="138"/>
      <c r="G300" s="699"/>
    </row>
    <row r="301" spans="1:8" s="53" customFormat="1" ht="12.75" customHeight="1" x14ac:dyDescent="0.25">
      <c r="A301" s="52" t="s">
        <v>138</v>
      </c>
      <c r="B301" s="52" t="s">
        <v>139</v>
      </c>
      <c r="C301" s="28">
        <v>100000</v>
      </c>
      <c r="E301" s="700"/>
      <c r="F301" s="138"/>
      <c r="G301" s="342"/>
    </row>
    <row r="302" spans="1:8" s="67" customFormat="1" x14ac:dyDescent="0.25">
      <c r="A302" s="52" t="s">
        <v>140</v>
      </c>
      <c r="B302" s="52" t="s">
        <v>141</v>
      </c>
      <c r="C302" s="28">
        <v>20000</v>
      </c>
      <c r="D302" s="105"/>
      <c r="E302" s="105"/>
      <c r="G302" s="106"/>
    </row>
    <row r="303" spans="1:8" s="75" customFormat="1" ht="13.5" customHeight="1" x14ac:dyDescent="0.25">
      <c r="A303" s="52" t="s">
        <v>142</v>
      </c>
      <c r="B303" s="69" t="s">
        <v>143</v>
      </c>
      <c r="C303" s="28">
        <v>22500</v>
      </c>
      <c r="D303" s="82"/>
      <c r="E303" s="83"/>
      <c r="F303" s="94"/>
      <c r="G303" s="95"/>
      <c r="H303" s="81"/>
    </row>
    <row r="304" spans="1:8" s="53" customFormat="1" ht="12.75" customHeight="1" x14ac:dyDescent="0.25">
      <c r="A304" s="68" t="s">
        <v>144</v>
      </c>
      <c r="B304" s="83" t="s">
        <v>318</v>
      </c>
      <c r="C304" s="40">
        <f>SUM(C305)</f>
        <v>8700</v>
      </c>
      <c r="D304" s="342"/>
      <c r="E304" s="700"/>
      <c r="F304" s="138"/>
      <c r="G304" s="699"/>
    </row>
    <row r="305" spans="1:8" s="67" customFormat="1" x14ac:dyDescent="0.25">
      <c r="A305" s="52" t="s">
        <v>146</v>
      </c>
      <c r="B305" s="69" t="s">
        <v>147</v>
      </c>
      <c r="C305" s="28">
        <v>8700</v>
      </c>
      <c r="D305" s="41"/>
      <c r="E305" s="61"/>
      <c r="F305" s="5"/>
      <c r="G305" s="258"/>
    </row>
    <row r="306" spans="1:8" s="67" customFormat="1" x14ac:dyDescent="0.25">
      <c r="A306" s="52"/>
      <c r="B306" s="69"/>
      <c r="C306" s="28"/>
      <c r="D306" s="41"/>
      <c r="E306" s="61"/>
      <c r="F306" s="5"/>
      <c r="G306" s="258"/>
    </row>
    <row r="307" spans="1:8" s="67" customFormat="1" ht="13.5" thickBot="1" x14ac:dyDescent="0.3">
      <c r="A307" s="52"/>
      <c r="B307" s="69"/>
      <c r="C307" s="69"/>
      <c r="D307" s="41"/>
      <c r="E307" s="61"/>
      <c r="F307" s="5"/>
      <c r="G307" s="258"/>
    </row>
    <row r="308" spans="1:8" s="67" customFormat="1" x14ac:dyDescent="0.25">
      <c r="A308" s="1278" t="s">
        <v>601</v>
      </c>
      <c r="B308" s="1279"/>
      <c r="C308" s="1280"/>
      <c r="D308" s="13" t="s">
        <v>1</v>
      </c>
      <c r="E308" s="14" t="s">
        <v>602</v>
      </c>
      <c r="F308" s="6"/>
      <c r="G308" s="258"/>
    </row>
    <row r="309" spans="1:8" s="67" customFormat="1" ht="13.5" thickBot="1" x14ac:dyDescent="0.3">
      <c r="A309" s="1281"/>
      <c r="B309" s="1282"/>
      <c r="C309" s="1283"/>
      <c r="D309" s="99"/>
      <c r="E309" s="721"/>
      <c r="F309" s="6"/>
      <c r="G309" s="258"/>
    </row>
    <row r="310" spans="1:8" s="67" customFormat="1" x14ac:dyDescent="0.25">
      <c r="A310" s="1268" t="s">
        <v>1068</v>
      </c>
      <c r="B310" s="1269"/>
      <c r="C310" s="1269"/>
      <c r="D310" s="1269"/>
      <c r="E310" s="1270"/>
      <c r="F310" s="6"/>
      <c r="G310" s="258"/>
    </row>
    <row r="311" spans="1:8" s="67" customFormat="1" x14ac:dyDescent="0.25">
      <c r="A311" s="1311"/>
      <c r="B311" s="1312"/>
      <c r="C311" s="1312"/>
      <c r="D311" s="1312"/>
      <c r="E311" s="1313"/>
      <c r="F311" s="6"/>
      <c r="G311" s="258"/>
    </row>
    <row r="312" spans="1:8" s="67" customFormat="1" x14ac:dyDescent="0.25">
      <c r="A312" s="1311"/>
      <c r="B312" s="1312"/>
      <c r="C312" s="1312"/>
      <c r="D312" s="1312"/>
      <c r="E312" s="1313"/>
      <c r="F312" s="6"/>
      <c r="G312" s="258"/>
    </row>
    <row r="313" spans="1:8" s="67" customFormat="1" x14ac:dyDescent="0.25">
      <c r="A313" s="1311"/>
      <c r="B313" s="1312"/>
      <c r="C313" s="1312"/>
      <c r="D313" s="1312"/>
      <c r="E313" s="1313"/>
      <c r="F313" s="6"/>
      <c r="G313" s="258"/>
    </row>
    <row r="314" spans="1:8" s="67" customFormat="1" ht="13.5" thickBot="1" x14ac:dyDescent="0.3">
      <c r="A314" s="1271"/>
      <c r="B314" s="1272"/>
      <c r="C314" s="1272"/>
      <c r="D314" s="1272"/>
      <c r="E314" s="1273"/>
      <c r="F314" s="6"/>
      <c r="G314" s="258"/>
    </row>
    <row r="315" spans="1:8" s="67" customFormat="1" x14ac:dyDescent="0.25">
      <c r="A315" s="26" t="s">
        <v>398</v>
      </c>
      <c r="B315" s="27"/>
      <c r="C315" s="28"/>
      <c r="D315" s="28"/>
      <c r="E315" s="29"/>
      <c r="F315" s="6"/>
      <c r="G315" s="258"/>
    </row>
    <row r="316" spans="1:8" s="67" customFormat="1" x14ac:dyDescent="0.25">
      <c r="A316" s="26" t="s">
        <v>1076</v>
      </c>
      <c r="B316" s="27"/>
      <c r="C316" s="28"/>
      <c r="D316" s="28"/>
      <c r="E316" s="29"/>
      <c r="F316" s="6"/>
      <c r="G316" s="258"/>
    </row>
    <row r="317" spans="1:8" s="52" customFormat="1" ht="13.5" customHeight="1" x14ac:dyDescent="0.25">
      <c r="A317" s="26" t="s">
        <v>1077</v>
      </c>
      <c r="B317" s="27"/>
      <c r="C317" s="28"/>
      <c r="D317" s="28"/>
      <c r="E317" s="29"/>
      <c r="F317" s="6"/>
      <c r="G317" s="258"/>
      <c r="H317" s="27"/>
    </row>
    <row r="318" spans="1:8" s="80" customFormat="1" ht="13.5" thickBot="1" x14ac:dyDescent="0.3">
      <c r="A318" s="26" t="s">
        <v>4</v>
      </c>
      <c r="B318" s="27"/>
      <c r="C318" s="28"/>
      <c r="D318" s="28"/>
      <c r="E318" s="29"/>
      <c r="F318" s="6"/>
      <c r="G318" s="722"/>
    </row>
    <row r="319" spans="1:8" s="80" customFormat="1" ht="13.5" thickBot="1" x14ac:dyDescent="0.3">
      <c r="A319" s="34" t="s">
        <v>5</v>
      </c>
      <c r="B319" s="35"/>
      <c r="C319" s="36"/>
      <c r="D319" s="37"/>
      <c r="E319" s="723">
        <f>(C321+C341+C357)</f>
        <v>2563980</v>
      </c>
      <c r="F319" s="724"/>
      <c r="G319" s="180"/>
    </row>
    <row r="320" spans="1:8" s="80" customFormat="1" ht="13.5" thickBot="1" x14ac:dyDescent="0.3">
      <c r="A320" s="39"/>
      <c r="B320" s="39"/>
      <c r="C320" s="40"/>
      <c r="D320" s="40"/>
      <c r="E320" s="725"/>
      <c r="F320" s="151"/>
      <c r="G320" s="61"/>
    </row>
    <row r="321" spans="1:12" s="80" customFormat="1" ht="13.5" thickBot="1" x14ac:dyDescent="0.3">
      <c r="A321" s="1290" t="s">
        <v>49</v>
      </c>
      <c r="B321" s="1291"/>
      <c r="C321" s="56">
        <f>+C324+C326+C328+C334+C337+C322</f>
        <v>768350</v>
      </c>
      <c r="D321" s="41"/>
      <c r="E321" s="725"/>
      <c r="F321" s="151"/>
      <c r="G321" s="258"/>
    </row>
    <row r="322" spans="1:12" s="108" customFormat="1" ht="13.5" customHeight="1" x14ac:dyDescent="0.25">
      <c r="A322" s="39" t="s">
        <v>50</v>
      </c>
      <c r="B322" s="46" t="s">
        <v>51</v>
      </c>
      <c r="C322" s="58">
        <f>SUM(C323)</f>
        <v>125790</v>
      </c>
      <c r="D322" s="59"/>
      <c r="E322" s="726"/>
      <c r="F322" s="151"/>
      <c r="G322" s="61"/>
    </row>
    <row r="323" spans="1:12" s="52" customFormat="1" ht="13.5" customHeight="1" x14ac:dyDescent="0.25">
      <c r="A323" s="27" t="s">
        <v>52</v>
      </c>
      <c r="B323" s="52" t="s">
        <v>53</v>
      </c>
      <c r="C323" s="28">
        <v>125790</v>
      </c>
      <c r="E323" s="40"/>
      <c r="F323" s="165"/>
      <c r="G323" s="165"/>
      <c r="H323" s="27"/>
    </row>
    <row r="324" spans="1:12" s="80" customFormat="1" x14ac:dyDescent="0.25">
      <c r="A324" s="39" t="s">
        <v>54</v>
      </c>
      <c r="B324" s="68" t="s">
        <v>55</v>
      </c>
      <c r="C324" s="40">
        <f>SUM(C325)</f>
        <v>55670</v>
      </c>
      <c r="F324" s="153"/>
      <c r="G324" s="41"/>
    </row>
    <row r="325" spans="1:12" s="80" customFormat="1" x14ac:dyDescent="0.25">
      <c r="A325" s="27" t="s">
        <v>56</v>
      </c>
      <c r="B325" s="52" t="s">
        <v>57</v>
      </c>
      <c r="C325" s="28">
        <v>55670</v>
      </c>
      <c r="E325" s="41"/>
      <c r="F325" s="6"/>
      <c r="G325" s="41"/>
    </row>
    <row r="326" spans="1:12" s="80" customFormat="1" x14ac:dyDescent="0.25">
      <c r="A326" s="39" t="s">
        <v>58</v>
      </c>
      <c r="B326" s="68" t="s">
        <v>59</v>
      </c>
      <c r="C326" s="40">
        <f>SUM(C327)</f>
        <v>205500</v>
      </c>
      <c r="E326" s="41"/>
      <c r="F326" s="6"/>
      <c r="G326" s="41"/>
    </row>
    <row r="327" spans="1:12" s="80" customFormat="1" x14ac:dyDescent="0.25">
      <c r="A327" s="27" t="s">
        <v>60</v>
      </c>
      <c r="B327" s="69" t="s">
        <v>61</v>
      </c>
      <c r="C327" s="28">
        <v>205500</v>
      </c>
      <c r="E327" s="41"/>
      <c r="F327" s="6"/>
      <c r="G327" s="41"/>
    </row>
    <row r="328" spans="1:12" s="80" customFormat="1" x14ac:dyDescent="0.25">
      <c r="A328" s="68" t="s">
        <v>66</v>
      </c>
      <c r="B328" s="83" t="s">
        <v>154</v>
      </c>
      <c r="C328" s="40">
        <f>SUM(C329:C333)</f>
        <v>205800</v>
      </c>
      <c r="E328" s="41"/>
      <c r="F328" s="6"/>
      <c r="G328" s="41"/>
    </row>
    <row r="329" spans="1:12" s="80" customFormat="1" x14ac:dyDescent="0.25">
      <c r="A329" s="52" t="s">
        <v>68</v>
      </c>
      <c r="B329" s="124" t="s">
        <v>405</v>
      </c>
      <c r="C329" s="28">
        <v>60700</v>
      </c>
      <c r="D329" s="41"/>
      <c r="E329" s="41"/>
      <c r="F329" s="6"/>
      <c r="G329" s="258"/>
    </row>
    <row r="330" spans="1:12" s="80" customFormat="1" x14ac:dyDescent="0.25">
      <c r="A330" s="52" t="s">
        <v>70</v>
      </c>
      <c r="B330" s="81" t="s">
        <v>71</v>
      </c>
      <c r="C330" s="28">
        <v>25600</v>
      </c>
      <c r="D330" s="41"/>
      <c r="E330" s="41"/>
      <c r="F330" s="6"/>
      <c r="G330" s="258"/>
    </row>
    <row r="331" spans="1:12" s="84" customFormat="1" x14ac:dyDescent="0.3">
      <c r="A331" s="52" t="s">
        <v>72</v>
      </c>
      <c r="B331" s="28" t="s">
        <v>73</v>
      </c>
      <c r="C331" s="28">
        <v>35600</v>
      </c>
      <c r="D331" s="82"/>
      <c r="E331" s="83"/>
    </row>
    <row r="332" spans="1:12" s="84" customFormat="1" x14ac:dyDescent="0.3">
      <c r="A332" s="52" t="s">
        <v>74</v>
      </c>
      <c r="B332" s="28" t="s">
        <v>75</v>
      </c>
      <c r="C332" s="28">
        <v>35000</v>
      </c>
      <c r="D332" s="82"/>
      <c r="E332" s="83"/>
    </row>
    <row r="333" spans="1:12" s="84" customFormat="1" x14ac:dyDescent="0.3">
      <c r="A333" s="52" t="s">
        <v>76</v>
      </c>
      <c r="B333" s="28" t="s">
        <v>77</v>
      </c>
      <c r="C333" s="28">
        <v>48900</v>
      </c>
      <c r="D333" s="82"/>
      <c r="E333" s="83"/>
    </row>
    <row r="334" spans="1:12" s="80" customFormat="1" x14ac:dyDescent="0.25">
      <c r="A334" s="68" t="s">
        <v>78</v>
      </c>
      <c r="B334" s="83" t="s">
        <v>79</v>
      </c>
      <c r="C334" s="40">
        <f>SUM(C335:C336)</f>
        <v>47690</v>
      </c>
      <c r="D334" s="41"/>
      <c r="E334" s="41"/>
      <c r="F334" s="6"/>
      <c r="G334" s="258"/>
    </row>
    <row r="335" spans="1:12" s="84" customFormat="1" x14ac:dyDescent="0.3">
      <c r="A335" s="27" t="s">
        <v>80</v>
      </c>
      <c r="B335" s="81" t="s">
        <v>81</v>
      </c>
      <c r="C335" s="28">
        <v>32400</v>
      </c>
      <c r="D335" s="85"/>
      <c r="E335" s="85"/>
    </row>
    <row r="336" spans="1:12" s="80" customFormat="1" x14ac:dyDescent="0.25">
      <c r="A336" s="52" t="s">
        <v>82</v>
      </c>
      <c r="B336" s="69" t="s">
        <v>83</v>
      </c>
      <c r="C336" s="28">
        <v>15290</v>
      </c>
      <c r="D336" s="41"/>
      <c r="E336" s="41"/>
      <c r="F336" s="6"/>
      <c r="G336" s="258"/>
      <c r="H336" s="67"/>
      <c r="I336" s="67"/>
      <c r="J336" s="67"/>
      <c r="K336" s="67"/>
      <c r="L336" s="67"/>
    </row>
    <row r="337" spans="1:12" s="80" customFormat="1" x14ac:dyDescent="0.25">
      <c r="A337" s="68" t="s">
        <v>84</v>
      </c>
      <c r="B337" s="83" t="s">
        <v>85</v>
      </c>
      <c r="C337" s="40">
        <f>SUM(C338:C339)</f>
        <v>127900</v>
      </c>
      <c r="D337" s="41"/>
      <c r="E337" s="41"/>
      <c r="F337" s="6"/>
      <c r="G337" s="258"/>
      <c r="H337" s="67"/>
      <c r="I337" s="67"/>
      <c r="J337" s="67"/>
      <c r="K337" s="67"/>
      <c r="L337" s="67"/>
    </row>
    <row r="338" spans="1:12" s="67" customFormat="1" x14ac:dyDescent="0.25">
      <c r="A338" s="52" t="s">
        <v>86</v>
      </c>
      <c r="B338" s="69" t="s">
        <v>87</v>
      </c>
      <c r="C338" s="28">
        <v>38900</v>
      </c>
      <c r="D338" s="165"/>
      <c r="E338" s="83"/>
      <c r="F338" s="108"/>
      <c r="G338" s="165"/>
    </row>
    <row r="339" spans="1:12" s="67" customFormat="1" x14ac:dyDescent="0.25">
      <c r="A339" s="52" t="s">
        <v>90</v>
      </c>
      <c r="B339" s="69" t="s">
        <v>273</v>
      </c>
      <c r="C339" s="28">
        <v>89000</v>
      </c>
      <c r="D339" s="41"/>
      <c r="E339" s="41"/>
      <c r="F339" s="6"/>
      <c r="G339" s="258"/>
    </row>
    <row r="340" spans="1:12" s="67" customFormat="1" ht="13.5" thickBot="1" x14ac:dyDescent="0.3">
      <c r="A340" s="52"/>
      <c r="B340" s="69"/>
      <c r="C340" s="69"/>
      <c r="D340" s="41"/>
      <c r="E340" s="41"/>
      <c r="F340" s="6"/>
      <c r="G340" s="258"/>
    </row>
    <row r="341" spans="1:12" s="67" customFormat="1" ht="13.5" thickBot="1" x14ac:dyDescent="0.3">
      <c r="A341" s="1274" t="s">
        <v>93</v>
      </c>
      <c r="B341" s="1275"/>
      <c r="C341" s="87">
        <f>(C342+C344+C347+C350+C352)</f>
        <v>1509430</v>
      </c>
      <c r="D341" s="41"/>
      <c r="E341" s="175"/>
      <c r="F341" s="6"/>
      <c r="G341" s="258"/>
    </row>
    <row r="342" spans="1:12" s="146" customFormat="1" x14ac:dyDescent="0.25">
      <c r="A342" s="39" t="s">
        <v>94</v>
      </c>
      <c r="B342" s="39" t="s">
        <v>95</v>
      </c>
      <c r="C342" s="58">
        <f>SUM(C343)</f>
        <v>50600</v>
      </c>
      <c r="D342" s="59"/>
      <c r="E342" s="174"/>
      <c r="F342" s="61"/>
      <c r="G342" s="61"/>
    </row>
    <row r="343" spans="1:12" s="67" customFormat="1" x14ac:dyDescent="0.25">
      <c r="A343" s="27" t="s">
        <v>98</v>
      </c>
      <c r="B343" s="27" t="s">
        <v>99</v>
      </c>
      <c r="C343" s="28">
        <v>50600</v>
      </c>
      <c r="D343" s="173"/>
      <c r="E343" s="715"/>
      <c r="F343" s="108"/>
      <c r="G343" s="165"/>
    </row>
    <row r="344" spans="1:12" s="67" customFormat="1" x14ac:dyDescent="0.25">
      <c r="A344" s="39" t="s">
        <v>158</v>
      </c>
      <c r="B344" s="83" t="s">
        <v>101</v>
      </c>
      <c r="C344" s="40">
        <f>SUM(C345:C346)</f>
        <v>78800</v>
      </c>
      <c r="D344" s="173"/>
      <c r="E344" s="715"/>
      <c r="F344" s="108"/>
      <c r="G344" s="165"/>
    </row>
    <row r="345" spans="1:12" s="84" customFormat="1" ht="13.5" customHeight="1" x14ac:dyDescent="0.3">
      <c r="A345" s="89" t="s">
        <v>102</v>
      </c>
      <c r="B345" s="81" t="s">
        <v>103</v>
      </c>
      <c r="C345" s="76">
        <v>50000</v>
      </c>
      <c r="G345" s="76"/>
      <c r="H345" s="85"/>
      <c r="I345" s="85"/>
    </row>
    <row r="346" spans="1:12" s="67" customFormat="1" x14ac:dyDescent="0.25">
      <c r="A346" s="27" t="s">
        <v>104</v>
      </c>
      <c r="B346" s="27" t="s">
        <v>105</v>
      </c>
      <c r="C346" s="28">
        <v>28800</v>
      </c>
      <c r="D346" s="3"/>
      <c r="E346" s="3"/>
      <c r="F346" s="6"/>
      <c r="G346" s="258"/>
    </row>
    <row r="347" spans="1:12" s="67" customFormat="1" x14ac:dyDescent="0.25">
      <c r="A347" s="68" t="s">
        <v>106</v>
      </c>
      <c r="B347" s="39" t="s">
        <v>107</v>
      </c>
      <c r="C347" s="40">
        <f>SUM(C348:C349)</f>
        <v>540800</v>
      </c>
      <c r="D347" s="3"/>
      <c r="E347" s="3"/>
      <c r="F347" s="6"/>
      <c r="G347" s="258"/>
    </row>
    <row r="348" spans="1:12" s="67" customFormat="1" x14ac:dyDescent="0.25">
      <c r="A348" s="52" t="s">
        <v>108</v>
      </c>
      <c r="B348" s="89" t="s">
        <v>109</v>
      </c>
      <c r="C348" s="28">
        <v>90800</v>
      </c>
      <c r="D348" s="40"/>
      <c r="E348" s="3"/>
      <c r="F348" s="3"/>
      <c r="G348" s="61"/>
    </row>
    <row r="349" spans="1:12" s="67" customFormat="1" ht="13.5" customHeight="1" x14ac:dyDescent="0.25">
      <c r="A349" s="52" t="s">
        <v>238</v>
      </c>
      <c r="B349" s="69" t="s">
        <v>111</v>
      </c>
      <c r="C349" s="28">
        <v>450000</v>
      </c>
      <c r="E349" s="3"/>
      <c r="F349" s="80"/>
      <c r="G349" s="28"/>
    </row>
    <row r="350" spans="1:12" s="67" customFormat="1" ht="13.5" customHeight="1" x14ac:dyDescent="0.25">
      <c r="A350" s="68" t="s">
        <v>112</v>
      </c>
      <c r="B350" s="83" t="s">
        <v>113</v>
      </c>
      <c r="C350" s="40">
        <f>SUM(C351:C351)</f>
        <v>68900</v>
      </c>
      <c r="E350" s="3"/>
      <c r="F350" s="3"/>
      <c r="G350" s="28"/>
    </row>
    <row r="351" spans="1:12" s="52" customFormat="1" ht="12.75" customHeight="1" x14ac:dyDescent="0.25">
      <c r="A351" s="52" t="s">
        <v>409</v>
      </c>
      <c r="B351" s="28" t="s">
        <v>598</v>
      </c>
      <c r="C351" s="28">
        <v>68900</v>
      </c>
      <c r="D351" s="727"/>
      <c r="E351" s="727"/>
      <c r="F351" s="728"/>
      <c r="G351" s="729"/>
      <c r="H351" s="727"/>
    </row>
    <row r="352" spans="1:12" ht="12.75" customHeight="1" x14ac:dyDescent="0.25">
      <c r="A352" s="68" t="s">
        <v>119</v>
      </c>
      <c r="B352" s="83" t="s">
        <v>122</v>
      </c>
      <c r="C352" s="40">
        <f>SUM(C353:C355)</f>
        <v>770330</v>
      </c>
      <c r="D352" s="28"/>
      <c r="E352" s="3"/>
      <c r="F352" s="3"/>
      <c r="G352" s="61"/>
    </row>
    <row r="353" spans="1:8" ht="12.75" customHeight="1" x14ac:dyDescent="0.25">
      <c r="A353" s="52" t="s">
        <v>163</v>
      </c>
      <c r="B353" s="69" t="s">
        <v>122</v>
      </c>
      <c r="C353" s="28">
        <v>670000</v>
      </c>
      <c r="D353" s="40"/>
      <c r="E353" s="3"/>
      <c r="F353" s="80"/>
      <c r="G353" s="258"/>
    </row>
    <row r="354" spans="1:8" ht="12.75" customHeight="1" x14ac:dyDescent="0.25">
      <c r="A354" s="52" t="s">
        <v>212</v>
      </c>
      <c r="B354" s="69" t="s">
        <v>124</v>
      </c>
      <c r="C354" s="28">
        <v>15700</v>
      </c>
      <c r="E354" s="3"/>
      <c r="F354" s="3"/>
      <c r="G354" s="61"/>
    </row>
    <row r="355" spans="1:8" ht="12.75" customHeight="1" x14ac:dyDescent="0.25">
      <c r="A355" s="52" t="s">
        <v>127</v>
      </c>
      <c r="B355" s="69" t="s">
        <v>120</v>
      </c>
      <c r="C355" s="28">
        <v>84630</v>
      </c>
      <c r="D355" s="715"/>
      <c r="E355" s="9"/>
      <c r="F355" s="3"/>
      <c r="G355" s="61"/>
    </row>
    <row r="356" spans="1:8" ht="12.75" customHeight="1" thickBot="1" x14ac:dyDescent="0.3">
      <c r="A356" s="52"/>
      <c r="B356" s="69"/>
      <c r="C356" s="69"/>
      <c r="D356" s="118"/>
      <c r="E356" s="3"/>
      <c r="F356" s="3"/>
      <c r="G356" s="258"/>
    </row>
    <row r="357" spans="1:8" ht="12.75" customHeight="1" thickBot="1" x14ac:dyDescent="0.3">
      <c r="A357" s="1305" t="s">
        <v>135</v>
      </c>
      <c r="B357" s="1306"/>
      <c r="C357" s="144">
        <f>C358+C362</f>
        <v>286200</v>
      </c>
      <c r="G357" s="258"/>
    </row>
    <row r="358" spans="1:8" s="61" customFormat="1" ht="12.75" customHeight="1" x14ac:dyDescent="0.25">
      <c r="A358" s="68" t="s">
        <v>136</v>
      </c>
      <c r="B358" s="68" t="s">
        <v>137</v>
      </c>
      <c r="C358" s="40">
        <f>SUM(C359:C361)</f>
        <v>205300</v>
      </c>
      <c r="D358" s="59"/>
      <c r="E358" s="59"/>
    </row>
    <row r="359" spans="1:8" ht="13.5" customHeight="1" x14ac:dyDescent="0.25">
      <c r="A359" s="52" t="s">
        <v>138</v>
      </c>
      <c r="B359" s="52" t="s">
        <v>139</v>
      </c>
      <c r="C359" s="28">
        <v>135000</v>
      </c>
      <c r="D359" s="342"/>
      <c r="G359" s="258"/>
    </row>
    <row r="360" spans="1:8" s="67" customFormat="1" x14ac:dyDescent="0.25">
      <c r="A360" s="52" t="s">
        <v>140</v>
      </c>
      <c r="B360" s="52" t="s">
        <v>141</v>
      </c>
      <c r="C360" s="28">
        <v>28000</v>
      </c>
      <c r="D360" s="105"/>
      <c r="E360" s="105"/>
      <c r="G360" s="106"/>
    </row>
    <row r="361" spans="1:8" s="75" customFormat="1" ht="13.5" customHeight="1" x14ac:dyDescent="0.25">
      <c r="A361" s="52" t="s">
        <v>142</v>
      </c>
      <c r="B361" s="69" t="s">
        <v>143</v>
      </c>
      <c r="C361" s="28">
        <v>42300</v>
      </c>
      <c r="D361" s="82"/>
      <c r="E361" s="83"/>
      <c r="F361" s="94"/>
      <c r="G361" s="95"/>
      <c r="H361" s="81"/>
    </row>
    <row r="362" spans="1:8" ht="13.5" customHeight="1" x14ac:dyDescent="0.25">
      <c r="A362" s="68" t="s">
        <v>144</v>
      </c>
      <c r="B362" s="83" t="s">
        <v>318</v>
      </c>
      <c r="C362" s="40">
        <f>SUM(C363)</f>
        <v>80900</v>
      </c>
      <c r="G362" s="258"/>
    </row>
    <row r="363" spans="1:8" ht="13.5" customHeight="1" x14ac:dyDescent="0.25">
      <c r="A363" s="52" t="s">
        <v>146</v>
      </c>
      <c r="B363" s="69" t="s">
        <v>147</v>
      </c>
      <c r="C363" s="28">
        <v>80900</v>
      </c>
      <c r="G363" s="258"/>
    </row>
    <row r="364" spans="1:8" ht="12.75" customHeight="1" x14ac:dyDescent="0.25">
      <c r="G364" s="258"/>
    </row>
    <row r="365" spans="1:8" s="67" customFormat="1" ht="13.5" thickBot="1" x14ac:dyDescent="0.3">
      <c r="A365" s="6"/>
      <c r="B365" s="6"/>
      <c r="C365" s="41"/>
      <c r="D365" s="41"/>
      <c r="E365" s="41"/>
      <c r="F365" s="6"/>
      <c r="G365" s="258"/>
    </row>
    <row r="366" spans="1:8" s="67" customFormat="1" x14ac:dyDescent="0.25">
      <c r="A366" s="1278" t="s">
        <v>603</v>
      </c>
      <c r="B366" s="1279"/>
      <c r="C366" s="1280"/>
      <c r="D366" s="13" t="s">
        <v>1</v>
      </c>
      <c r="E366" s="14" t="s">
        <v>604</v>
      </c>
      <c r="F366" s="6"/>
      <c r="G366" s="258"/>
    </row>
    <row r="367" spans="1:8" s="67" customFormat="1" ht="13.5" thickBot="1" x14ac:dyDescent="0.3">
      <c r="A367" s="1281"/>
      <c r="B367" s="1282"/>
      <c r="C367" s="1283"/>
      <c r="D367" s="18"/>
      <c r="E367" s="19"/>
      <c r="F367" s="6"/>
      <c r="G367" s="258"/>
    </row>
    <row r="368" spans="1:8" s="67" customFormat="1" x14ac:dyDescent="0.25">
      <c r="A368" s="1268" t="s">
        <v>1069</v>
      </c>
      <c r="B368" s="1269"/>
      <c r="C368" s="1269"/>
      <c r="D368" s="1269"/>
      <c r="E368" s="1270"/>
      <c r="F368" s="6"/>
      <c r="G368" s="258"/>
    </row>
    <row r="369" spans="1:8" s="67" customFormat="1" x14ac:dyDescent="0.25">
      <c r="A369" s="1311"/>
      <c r="B369" s="1312"/>
      <c r="C369" s="1312"/>
      <c r="D369" s="1312"/>
      <c r="E369" s="1313"/>
      <c r="F369" s="6"/>
      <c r="G369" s="258"/>
    </row>
    <row r="370" spans="1:8" s="67" customFormat="1" x14ac:dyDescent="0.25">
      <c r="A370" s="1311"/>
      <c r="B370" s="1312"/>
      <c r="C370" s="1312"/>
      <c r="D370" s="1312"/>
      <c r="E370" s="1313"/>
      <c r="F370" s="6"/>
      <c r="G370" s="258"/>
    </row>
    <row r="371" spans="1:8" s="67" customFormat="1" x14ac:dyDescent="0.25">
      <c r="A371" s="1311"/>
      <c r="B371" s="1312"/>
      <c r="C371" s="1312"/>
      <c r="D371" s="1312"/>
      <c r="E371" s="1313"/>
      <c r="F371" s="6"/>
      <c r="G371" s="258"/>
    </row>
    <row r="372" spans="1:8" s="67" customFormat="1" x14ac:dyDescent="0.25">
      <c r="A372" s="1311"/>
      <c r="B372" s="1312"/>
      <c r="C372" s="1312"/>
      <c r="D372" s="1312"/>
      <c r="E372" s="1313"/>
      <c r="F372" s="6"/>
      <c r="G372" s="258"/>
    </row>
    <row r="373" spans="1:8" s="67" customFormat="1" x14ac:dyDescent="0.25">
      <c r="A373" s="1311"/>
      <c r="B373" s="1312"/>
      <c r="C373" s="1312"/>
      <c r="D373" s="1312"/>
      <c r="E373" s="1313"/>
      <c r="F373" s="6"/>
      <c r="G373" s="258"/>
    </row>
    <row r="374" spans="1:8" s="67" customFormat="1" ht="13.5" thickBot="1" x14ac:dyDescent="0.3">
      <c r="A374" s="1271"/>
      <c r="B374" s="1272"/>
      <c r="C374" s="1272"/>
      <c r="D374" s="1272"/>
      <c r="E374" s="1273"/>
      <c r="F374" s="6"/>
      <c r="G374" s="258"/>
    </row>
    <row r="375" spans="1:8" s="67" customFormat="1" x14ac:dyDescent="0.25">
      <c r="A375" s="26" t="s">
        <v>398</v>
      </c>
      <c r="B375" s="27"/>
      <c r="C375" s="28"/>
      <c r="D375" s="28"/>
      <c r="E375" s="29"/>
      <c r="F375" s="6"/>
      <c r="G375" s="258"/>
    </row>
    <row r="376" spans="1:8" s="67" customFormat="1" x14ac:dyDescent="0.25">
      <c r="A376" s="26" t="s">
        <v>605</v>
      </c>
      <c r="B376" s="27"/>
      <c r="C376" s="28"/>
      <c r="D376" s="28"/>
      <c r="E376" s="29"/>
      <c r="F376" s="6"/>
      <c r="G376" s="258"/>
    </row>
    <row r="377" spans="1:8" s="52" customFormat="1" ht="13.5" customHeight="1" x14ac:dyDescent="0.25">
      <c r="A377" s="26" t="s">
        <v>1078</v>
      </c>
      <c r="B377" s="27"/>
      <c r="C377" s="28"/>
      <c r="D377" s="28"/>
      <c r="E377" s="29"/>
      <c r="F377" s="6"/>
      <c r="G377" s="258"/>
      <c r="H377" s="27"/>
    </row>
    <row r="378" spans="1:8" s="80" customFormat="1" ht="13.5" thickBot="1" x14ac:dyDescent="0.3">
      <c r="A378" s="26" t="s">
        <v>4</v>
      </c>
      <c r="B378" s="27"/>
      <c r="C378" s="28"/>
      <c r="D378" s="28"/>
      <c r="E378" s="29"/>
      <c r="F378" s="6"/>
      <c r="G378" s="258"/>
    </row>
    <row r="379" spans="1:8" s="80" customFormat="1" ht="13.5" thickBot="1" x14ac:dyDescent="0.3">
      <c r="A379" s="34" t="s">
        <v>5</v>
      </c>
      <c r="B379" s="35"/>
      <c r="C379" s="36"/>
      <c r="D379" s="37"/>
      <c r="E379" s="38">
        <f>+C381+C400+C421</f>
        <v>3633430</v>
      </c>
      <c r="F379" s="6"/>
      <c r="G379" s="259"/>
    </row>
    <row r="380" spans="1:8" s="80" customFormat="1" ht="13.5" thickBot="1" x14ac:dyDescent="0.3">
      <c r="A380" s="39"/>
      <c r="B380" s="39"/>
      <c r="C380" s="40"/>
      <c r="D380" s="40"/>
      <c r="E380" s="725"/>
      <c r="F380" s="151"/>
      <c r="G380" s="61"/>
    </row>
    <row r="381" spans="1:8" s="80" customFormat="1" ht="13.5" thickBot="1" x14ac:dyDescent="0.3">
      <c r="A381" s="1290" t="s">
        <v>49</v>
      </c>
      <c r="B381" s="1291"/>
      <c r="C381" s="56">
        <f>+C384+C386+C388+C394+C396+C382</f>
        <v>476120</v>
      </c>
      <c r="D381" s="41"/>
      <c r="F381" s="151"/>
      <c r="G381" s="258"/>
    </row>
    <row r="382" spans="1:8" s="108" customFormat="1" ht="13.5" customHeight="1" x14ac:dyDescent="0.25">
      <c r="A382" s="39" t="s">
        <v>50</v>
      </c>
      <c r="B382" s="46" t="s">
        <v>51</v>
      </c>
      <c r="C382" s="58">
        <f>SUM(C383)</f>
        <v>75000</v>
      </c>
      <c r="D382" s="59"/>
      <c r="F382" s="153"/>
      <c r="G382" s="61"/>
    </row>
    <row r="383" spans="1:8" s="52" customFormat="1" ht="13.5" customHeight="1" x14ac:dyDescent="0.25">
      <c r="A383" s="27" t="s">
        <v>52</v>
      </c>
      <c r="B383" s="52" t="s">
        <v>53</v>
      </c>
      <c r="C383" s="28">
        <v>75000</v>
      </c>
      <c r="E383" s="40"/>
      <c r="F383" s="165"/>
      <c r="G383" s="165"/>
      <c r="H383" s="27"/>
    </row>
    <row r="384" spans="1:8" s="80" customFormat="1" x14ac:dyDescent="0.25">
      <c r="A384" s="39" t="s">
        <v>54</v>
      </c>
      <c r="B384" s="68" t="s">
        <v>55</v>
      </c>
      <c r="C384" s="40">
        <f>SUM(C385)</f>
        <v>49000</v>
      </c>
      <c r="F384" s="153"/>
      <c r="G384" s="41"/>
    </row>
    <row r="385" spans="1:12" s="80" customFormat="1" x14ac:dyDescent="0.25">
      <c r="A385" s="27" t="s">
        <v>56</v>
      </c>
      <c r="B385" s="52" t="s">
        <v>57</v>
      </c>
      <c r="C385" s="28">
        <v>49000</v>
      </c>
      <c r="E385" s="41"/>
      <c r="F385" s="6"/>
      <c r="G385" s="41"/>
    </row>
    <row r="386" spans="1:12" s="80" customFormat="1" x14ac:dyDescent="0.25">
      <c r="A386" s="39" t="s">
        <v>58</v>
      </c>
      <c r="B386" s="68" t="s">
        <v>59</v>
      </c>
      <c r="C386" s="40">
        <f>SUM(C387)</f>
        <v>217800</v>
      </c>
      <c r="E386" s="41"/>
      <c r="F386" s="6"/>
      <c r="G386" s="41"/>
    </row>
    <row r="387" spans="1:12" s="80" customFormat="1" x14ac:dyDescent="0.25">
      <c r="A387" s="27" t="s">
        <v>60</v>
      </c>
      <c r="B387" s="69" t="s">
        <v>61</v>
      </c>
      <c r="C387" s="28">
        <v>217800</v>
      </c>
      <c r="E387" s="41"/>
      <c r="F387" s="6"/>
      <c r="G387" s="41"/>
    </row>
    <row r="388" spans="1:12" s="80" customFormat="1" x14ac:dyDescent="0.25">
      <c r="A388" s="68" t="s">
        <v>66</v>
      </c>
      <c r="B388" s="83" t="s">
        <v>154</v>
      </c>
      <c r="C388" s="40">
        <f>SUM(C389:C393)</f>
        <v>90500</v>
      </c>
      <c r="E388" s="41"/>
      <c r="F388" s="6"/>
      <c r="G388" s="41"/>
    </row>
    <row r="389" spans="1:12" s="80" customFormat="1" x14ac:dyDescent="0.25">
      <c r="A389" s="52" t="s">
        <v>68</v>
      </c>
      <c r="B389" s="69" t="s">
        <v>405</v>
      </c>
      <c r="C389" s="28">
        <v>12300</v>
      </c>
      <c r="D389" s="41"/>
      <c r="E389" s="41"/>
      <c r="F389" s="6"/>
      <c r="G389" s="258"/>
    </row>
    <row r="390" spans="1:12" s="80" customFormat="1" x14ac:dyDescent="0.25">
      <c r="A390" s="52" t="s">
        <v>70</v>
      </c>
      <c r="B390" s="81" t="s">
        <v>71</v>
      </c>
      <c r="C390" s="28">
        <v>12500</v>
      </c>
      <c r="D390" s="41"/>
      <c r="E390" s="41"/>
      <c r="F390" s="6"/>
      <c r="G390" s="258"/>
    </row>
    <row r="391" spans="1:12" s="84" customFormat="1" x14ac:dyDescent="0.3">
      <c r="A391" s="52" t="s">
        <v>72</v>
      </c>
      <c r="B391" s="28" t="s">
        <v>73</v>
      </c>
      <c r="C391" s="28">
        <v>25000</v>
      </c>
      <c r="D391" s="82"/>
      <c r="E391" s="83"/>
    </row>
    <row r="392" spans="1:12" s="84" customFormat="1" x14ac:dyDescent="0.3">
      <c r="A392" s="52" t="s">
        <v>74</v>
      </c>
      <c r="B392" s="28" t="s">
        <v>75</v>
      </c>
      <c r="C392" s="28">
        <v>21700</v>
      </c>
      <c r="D392" s="82"/>
      <c r="E392" s="83"/>
    </row>
    <row r="393" spans="1:12" s="84" customFormat="1" x14ac:dyDescent="0.3">
      <c r="A393" s="52" t="s">
        <v>76</v>
      </c>
      <c r="B393" s="28" t="s">
        <v>77</v>
      </c>
      <c r="C393" s="28">
        <v>19000</v>
      </c>
      <c r="D393" s="82"/>
      <c r="E393" s="83"/>
    </row>
    <row r="394" spans="1:12" s="80" customFormat="1" x14ac:dyDescent="0.25">
      <c r="A394" s="68" t="s">
        <v>78</v>
      </c>
      <c r="B394" s="83" t="s">
        <v>79</v>
      </c>
      <c r="C394" s="40">
        <f>SUM(C395)</f>
        <v>9000</v>
      </c>
      <c r="D394" s="41"/>
      <c r="E394" s="41"/>
      <c r="F394" s="6"/>
      <c r="G394" s="258"/>
    </row>
    <row r="395" spans="1:12" s="80" customFormat="1" x14ac:dyDescent="0.25">
      <c r="A395" s="52" t="s">
        <v>82</v>
      </c>
      <c r="B395" s="69" t="s">
        <v>83</v>
      </c>
      <c r="C395" s="28">
        <v>9000</v>
      </c>
      <c r="D395" s="41"/>
      <c r="E395" s="41"/>
      <c r="F395" s="6"/>
      <c r="G395" s="258"/>
      <c r="H395" s="67"/>
      <c r="I395" s="67"/>
      <c r="J395" s="67"/>
      <c r="K395" s="67"/>
      <c r="L395" s="67"/>
    </row>
    <row r="396" spans="1:12" s="80" customFormat="1" x14ac:dyDescent="0.25">
      <c r="A396" s="68" t="s">
        <v>84</v>
      </c>
      <c r="B396" s="83" t="s">
        <v>85</v>
      </c>
      <c r="C396" s="40">
        <f>SUM(C397:C398)</f>
        <v>34820</v>
      </c>
      <c r="D396" s="41"/>
      <c r="E396" s="41"/>
      <c r="F396" s="6"/>
      <c r="G396" s="258"/>
      <c r="H396" s="67"/>
      <c r="I396" s="67"/>
      <c r="J396" s="67"/>
      <c r="K396" s="67"/>
      <c r="L396" s="67"/>
    </row>
    <row r="397" spans="1:12" s="67" customFormat="1" x14ac:dyDescent="0.25">
      <c r="A397" s="52" t="s">
        <v>86</v>
      </c>
      <c r="B397" s="69" t="s">
        <v>87</v>
      </c>
      <c r="C397" s="28">
        <v>9820</v>
      </c>
      <c r="D397" s="165"/>
      <c r="E397" s="83"/>
      <c r="F397" s="108"/>
      <c r="G397" s="165"/>
    </row>
    <row r="398" spans="1:12" s="67" customFormat="1" x14ac:dyDescent="0.25">
      <c r="A398" s="52" t="s">
        <v>90</v>
      </c>
      <c r="B398" s="69" t="s">
        <v>273</v>
      </c>
      <c r="C398" s="28">
        <v>25000</v>
      </c>
      <c r="D398" s="41"/>
      <c r="E398" s="41"/>
      <c r="F398" s="6"/>
      <c r="G398" s="258"/>
    </row>
    <row r="399" spans="1:12" s="67" customFormat="1" ht="13.5" thickBot="1" x14ac:dyDescent="0.3">
      <c r="A399" s="52"/>
      <c r="B399" s="69"/>
      <c r="C399" s="28"/>
      <c r="D399" s="41"/>
      <c r="E399" s="41"/>
      <c r="F399" s="6"/>
      <c r="G399" s="258"/>
    </row>
    <row r="400" spans="1:12" s="67" customFormat="1" ht="13.5" thickBot="1" x14ac:dyDescent="0.3">
      <c r="A400" s="1274" t="s">
        <v>93</v>
      </c>
      <c r="B400" s="1275"/>
      <c r="C400" s="87">
        <f>C401+C403+C406+C409+C413+C416</f>
        <v>3052160</v>
      </c>
      <c r="D400" s="41"/>
      <c r="E400" s="175"/>
      <c r="F400" s="6"/>
      <c r="G400" s="258"/>
    </row>
    <row r="401" spans="1:9" s="146" customFormat="1" x14ac:dyDescent="0.25">
      <c r="A401" s="39" t="s">
        <v>94</v>
      </c>
      <c r="B401" s="39" t="s">
        <v>95</v>
      </c>
      <c r="C401" s="58">
        <f>SUM(C402)</f>
        <v>103000</v>
      </c>
      <c r="D401" s="59"/>
      <c r="E401" s="174"/>
      <c r="F401" s="61"/>
      <c r="G401" s="61"/>
    </row>
    <row r="402" spans="1:9" s="67" customFormat="1" x14ac:dyDescent="0.25">
      <c r="A402" s="27" t="s">
        <v>98</v>
      </c>
      <c r="B402" s="27" t="s">
        <v>99</v>
      </c>
      <c r="C402" s="28">
        <v>103000</v>
      </c>
      <c r="D402" s="173"/>
      <c r="E402" s="715"/>
      <c r="F402" s="108"/>
      <c r="G402" s="165"/>
    </row>
    <row r="403" spans="1:9" s="67" customFormat="1" x14ac:dyDescent="0.25">
      <c r="A403" s="39" t="s">
        <v>158</v>
      </c>
      <c r="B403" s="83" t="s">
        <v>101</v>
      </c>
      <c r="C403" s="40">
        <f>SUM(C404:C405)</f>
        <v>76000</v>
      </c>
      <c r="D403" s="173"/>
      <c r="E403" s="715"/>
      <c r="F403" s="108"/>
      <c r="G403" s="165"/>
    </row>
    <row r="404" spans="1:9" s="84" customFormat="1" ht="13.5" customHeight="1" x14ac:dyDescent="0.3">
      <c r="A404" s="89" t="s">
        <v>102</v>
      </c>
      <c r="B404" s="81" t="s">
        <v>103</v>
      </c>
      <c r="C404" s="76">
        <v>55000</v>
      </c>
      <c r="G404" s="76"/>
      <c r="H404" s="85"/>
      <c r="I404" s="85"/>
    </row>
    <row r="405" spans="1:9" s="67" customFormat="1" x14ac:dyDescent="0.25">
      <c r="A405" s="27" t="s">
        <v>104</v>
      </c>
      <c r="B405" s="27" t="s">
        <v>105</v>
      </c>
      <c r="C405" s="28">
        <v>21000</v>
      </c>
      <c r="D405" s="3"/>
      <c r="E405" s="3"/>
      <c r="F405" s="6"/>
      <c r="G405" s="258"/>
    </row>
    <row r="406" spans="1:9" s="67" customFormat="1" x14ac:dyDescent="0.25">
      <c r="A406" s="68" t="s">
        <v>106</v>
      </c>
      <c r="B406" s="39" t="s">
        <v>107</v>
      </c>
      <c r="C406" s="40">
        <f>SUM(C407:C408)</f>
        <v>164500</v>
      </c>
      <c r="D406" s="3"/>
      <c r="E406" s="3"/>
      <c r="F406" s="6"/>
      <c r="G406" s="258"/>
    </row>
    <row r="407" spans="1:9" s="67" customFormat="1" x14ac:dyDescent="0.25">
      <c r="A407" s="52" t="s">
        <v>108</v>
      </c>
      <c r="B407" s="89" t="s">
        <v>109</v>
      </c>
      <c r="C407" s="28">
        <v>9000</v>
      </c>
      <c r="D407" s="40"/>
      <c r="E407" s="3"/>
      <c r="F407" s="3"/>
      <c r="G407" s="61"/>
    </row>
    <row r="408" spans="1:9" s="67" customFormat="1" ht="13.5" customHeight="1" x14ac:dyDescent="0.25">
      <c r="A408" s="52" t="s">
        <v>238</v>
      </c>
      <c r="B408" s="69" t="s">
        <v>111</v>
      </c>
      <c r="C408" s="28">
        <v>155500</v>
      </c>
      <c r="E408" s="3"/>
      <c r="F408" s="3"/>
      <c r="G408" s="28"/>
    </row>
    <row r="409" spans="1:9" s="67" customFormat="1" ht="13.5" customHeight="1" x14ac:dyDescent="0.25">
      <c r="A409" s="68" t="s">
        <v>112</v>
      </c>
      <c r="B409" s="83" t="s">
        <v>113</v>
      </c>
      <c r="C409" s="40">
        <f>SUM(C410:C412)</f>
        <v>1259970</v>
      </c>
      <c r="E409" s="3"/>
      <c r="F409" s="3"/>
      <c r="G409" s="28"/>
    </row>
    <row r="410" spans="1:9" s="67" customFormat="1" x14ac:dyDescent="0.25">
      <c r="A410" s="52" t="s">
        <v>114</v>
      </c>
      <c r="B410" s="27" t="s">
        <v>115</v>
      </c>
      <c r="C410" s="28">
        <v>1219500</v>
      </c>
      <c r="E410" s="3"/>
      <c r="F410" s="28"/>
      <c r="G410" s="28"/>
    </row>
    <row r="411" spans="1:9" ht="14.25" customHeight="1" x14ac:dyDescent="0.25">
      <c r="A411" s="52" t="s">
        <v>277</v>
      </c>
      <c r="B411" s="69" t="s">
        <v>278</v>
      </c>
      <c r="C411" s="28">
        <v>25350</v>
      </c>
      <c r="E411" s="3"/>
      <c r="F411" s="3"/>
      <c r="G411" s="28"/>
    </row>
    <row r="412" spans="1:9" s="52" customFormat="1" ht="12.75" customHeight="1" x14ac:dyDescent="0.25">
      <c r="A412" s="52" t="s">
        <v>409</v>
      </c>
      <c r="B412" s="28" t="s">
        <v>598</v>
      </c>
      <c r="C412" s="28">
        <v>15120</v>
      </c>
      <c r="G412" s="716"/>
    </row>
    <row r="413" spans="1:9" ht="14.25" customHeight="1" x14ac:dyDescent="0.25">
      <c r="A413" s="68" t="s">
        <v>413</v>
      </c>
      <c r="B413" s="83" t="s">
        <v>414</v>
      </c>
      <c r="C413" s="40">
        <f>SUM(C414:C415)</f>
        <v>470000</v>
      </c>
      <c r="E413" s="3"/>
      <c r="F413" s="3"/>
      <c r="G413" s="28"/>
    </row>
    <row r="414" spans="1:9" ht="13.5" customHeight="1" x14ac:dyDescent="0.25">
      <c r="A414" s="52" t="s">
        <v>599</v>
      </c>
      <c r="B414" s="27" t="s">
        <v>600</v>
      </c>
      <c r="C414" s="28">
        <v>20000</v>
      </c>
      <c r="E414" s="3"/>
      <c r="F414" s="3"/>
      <c r="G414" s="41"/>
    </row>
    <row r="415" spans="1:9" s="5" customFormat="1" ht="12.75" customHeight="1" x14ac:dyDescent="0.25">
      <c r="A415" s="27" t="s">
        <v>606</v>
      </c>
      <c r="B415" s="27" t="s">
        <v>607</v>
      </c>
      <c r="C415" s="28">
        <v>450000</v>
      </c>
      <c r="D415" s="3"/>
      <c r="E415" s="3"/>
      <c r="F415" s="28"/>
      <c r="G415" s="28"/>
    </row>
    <row r="416" spans="1:9" ht="12.75" customHeight="1" x14ac:dyDescent="0.25">
      <c r="A416" s="68" t="s">
        <v>119</v>
      </c>
      <c r="B416" s="83" t="s">
        <v>122</v>
      </c>
      <c r="C416" s="40">
        <f>SUM(C417:C419)</f>
        <v>978690</v>
      </c>
      <c r="D416" s="28"/>
      <c r="E416" s="3"/>
      <c r="F416" s="3"/>
      <c r="G416" s="61"/>
    </row>
    <row r="417" spans="1:8" ht="12.75" customHeight="1" x14ac:dyDescent="0.25">
      <c r="A417" s="52" t="s">
        <v>163</v>
      </c>
      <c r="B417" s="69" t="s">
        <v>122</v>
      </c>
      <c r="C417" s="28">
        <v>900000</v>
      </c>
      <c r="D417" s="40"/>
      <c r="E417" s="3"/>
      <c r="F417" s="3"/>
      <c r="G417" s="258"/>
    </row>
    <row r="418" spans="1:8" ht="12.75" customHeight="1" x14ac:dyDescent="0.25">
      <c r="A418" s="52" t="s">
        <v>212</v>
      </c>
      <c r="B418" s="69" t="s">
        <v>124</v>
      </c>
      <c r="C418" s="28">
        <v>17760</v>
      </c>
      <c r="E418" s="3"/>
      <c r="F418" s="3"/>
      <c r="G418" s="61"/>
    </row>
    <row r="419" spans="1:8" ht="12.75" customHeight="1" x14ac:dyDescent="0.25">
      <c r="A419" s="52" t="s">
        <v>127</v>
      </c>
      <c r="B419" s="69" t="s">
        <v>120</v>
      </c>
      <c r="C419" s="28">
        <v>60930</v>
      </c>
      <c r="D419" s="715"/>
      <c r="E419" s="9"/>
      <c r="F419" s="3"/>
      <c r="G419" s="61"/>
    </row>
    <row r="420" spans="1:8" ht="12.75" customHeight="1" thickBot="1" x14ac:dyDescent="0.3">
      <c r="A420" s="52"/>
      <c r="B420" s="69"/>
      <c r="C420" s="69"/>
      <c r="D420" s="118"/>
      <c r="E420" s="3"/>
      <c r="F420" s="3"/>
      <c r="G420" s="258"/>
    </row>
    <row r="421" spans="1:8" ht="12.75" customHeight="1" thickBot="1" x14ac:dyDescent="0.3">
      <c r="A421" s="1305" t="s">
        <v>135</v>
      </c>
      <c r="B421" s="1306"/>
      <c r="C421" s="144">
        <f>C422+C426</f>
        <v>105150</v>
      </c>
      <c r="G421" s="258"/>
    </row>
    <row r="422" spans="1:8" s="61" customFormat="1" ht="12.75" customHeight="1" x14ac:dyDescent="0.25">
      <c r="A422" s="68" t="s">
        <v>136</v>
      </c>
      <c r="B422" s="68" t="s">
        <v>137</v>
      </c>
      <c r="C422" s="40">
        <f>SUM(C423:C425)</f>
        <v>87000</v>
      </c>
      <c r="D422" s="59"/>
      <c r="E422" s="59"/>
    </row>
    <row r="423" spans="1:8" ht="13.5" customHeight="1" x14ac:dyDescent="0.25">
      <c r="A423" s="52" t="s">
        <v>138</v>
      </c>
      <c r="B423" s="52" t="s">
        <v>139</v>
      </c>
      <c r="C423" s="28">
        <v>40000</v>
      </c>
      <c r="D423" s="342"/>
      <c r="G423" s="258"/>
    </row>
    <row r="424" spans="1:8" s="67" customFormat="1" x14ac:dyDescent="0.25">
      <c r="A424" s="52" t="s">
        <v>140</v>
      </c>
      <c r="B424" s="52" t="s">
        <v>141</v>
      </c>
      <c r="C424" s="28">
        <v>30000</v>
      </c>
      <c r="D424" s="105"/>
      <c r="E424" s="105"/>
      <c r="G424" s="106"/>
    </row>
    <row r="425" spans="1:8" s="75" customFormat="1" ht="13.5" customHeight="1" x14ac:dyDescent="0.25">
      <c r="A425" s="52" t="s">
        <v>142</v>
      </c>
      <c r="B425" s="69" t="s">
        <v>143</v>
      </c>
      <c r="C425" s="28">
        <v>17000</v>
      </c>
      <c r="D425" s="82"/>
      <c r="E425" s="83"/>
      <c r="F425" s="94"/>
      <c r="G425" s="95"/>
      <c r="H425" s="81"/>
    </row>
    <row r="426" spans="1:8" ht="13.5" customHeight="1" x14ac:dyDescent="0.25">
      <c r="A426" s="68" t="s">
        <v>144</v>
      </c>
      <c r="B426" s="83" t="s">
        <v>318</v>
      </c>
      <c r="C426" s="40">
        <f>SUM(C427)</f>
        <v>18150</v>
      </c>
      <c r="G426" s="258"/>
    </row>
    <row r="427" spans="1:8" ht="13.5" customHeight="1" x14ac:dyDescent="0.25">
      <c r="A427" s="52" t="s">
        <v>146</v>
      </c>
      <c r="B427" s="69" t="s">
        <v>147</v>
      </c>
      <c r="C427" s="28">
        <v>18150</v>
      </c>
      <c r="G427" s="258"/>
    </row>
    <row r="428" spans="1:8" ht="12.75" customHeight="1" x14ac:dyDescent="0.25">
      <c r="G428" s="258"/>
    </row>
    <row r="429" spans="1:8" s="53" customFormat="1" ht="12.75" customHeight="1" thickBot="1" x14ac:dyDescent="0.3">
      <c r="A429" s="6"/>
      <c r="B429" s="6"/>
      <c r="C429" s="41"/>
      <c r="D429" s="41"/>
      <c r="E429" s="41"/>
      <c r="F429" s="6"/>
      <c r="G429" s="258"/>
    </row>
    <row r="430" spans="1:8" s="53" customFormat="1" ht="12.75" customHeight="1" x14ac:dyDescent="0.25">
      <c r="A430" s="1278" t="s">
        <v>608</v>
      </c>
      <c r="B430" s="1279"/>
      <c r="C430" s="1280"/>
      <c r="D430" s="13" t="s">
        <v>1</v>
      </c>
      <c r="E430" s="14" t="s">
        <v>609</v>
      </c>
      <c r="F430" s="6"/>
      <c r="G430" s="258"/>
    </row>
    <row r="431" spans="1:8" s="53" customFormat="1" ht="12.75" customHeight="1" thickBot="1" x14ac:dyDescent="0.3">
      <c r="A431" s="1281"/>
      <c r="B431" s="1282"/>
      <c r="C431" s="1283"/>
      <c r="D431" s="99"/>
      <c r="E431" s="100"/>
      <c r="F431" s="6"/>
      <c r="G431" s="258"/>
    </row>
    <row r="432" spans="1:8" s="53" customFormat="1" ht="12.75" customHeight="1" x14ac:dyDescent="0.25">
      <c r="A432" s="1268" t="s">
        <v>1070</v>
      </c>
      <c r="B432" s="1269"/>
      <c r="C432" s="1269"/>
      <c r="D432" s="1269"/>
      <c r="E432" s="1270"/>
      <c r="F432" s="6"/>
      <c r="G432" s="258"/>
    </row>
    <row r="433" spans="1:8" s="53" customFormat="1" ht="12.75" customHeight="1" x14ac:dyDescent="0.25">
      <c r="A433" s="1311"/>
      <c r="B433" s="1312"/>
      <c r="C433" s="1312"/>
      <c r="D433" s="1312"/>
      <c r="E433" s="1313"/>
      <c r="F433" s="6"/>
      <c r="G433" s="258"/>
    </row>
    <row r="434" spans="1:8" s="53" customFormat="1" ht="12.75" customHeight="1" x14ac:dyDescent="0.25">
      <c r="A434" s="1311"/>
      <c r="B434" s="1312"/>
      <c r="C434" s="1312"/>
      <c r="D434" s="1312"/>
      <c r="E434" s="1313"/>
      <c r="F434" s="6"/>
      <c r="G434" s="258"/>
    </row>
    <row r="435" spans="1:8" s="53" customFormat="1" ht="12.75" customHeight="1" thickBot="1" x14ac:dyDescent="0.3">
      <c r="A435" s="1271"/>
      <c r="B435" s="1272"/>
      <c r="C435" s="1272"/>
      <c r="D435" s="1272"/>
      <c r="E435" s="1273"/>
      <c r="F435" s="6"/>
      <c r="G435" s="258"/>
    </row>
    <row r="436" spans="1:8" s="67" customFormat="1" x14ac:dyDescent="0.25">
      <c r="A436" s="26" t="s">
        <v>398</v>
      </c>
      <c r="B436" s="27"/>
      <c r="C436" s="28"/>
      <c r="D436" s="28"/>
      <c r="E436" s="29"/>
      <c r="F436" s="6"/>
      <c r="G436" s="258"/>
    </row>
    <row r="437" spans="1:8" s="67" customFormat="1" x14ac:dyDescent="0.25">
      <c r="A437" s="26" t="s">
        <v>610</v>
      </c>
      <c r="B437" s="27"/>
      <c r="C437" s="28"/>
      <c r="D437" s="28"/>
      <c r="E437" s="29"/>
      <c r="F437" s="6"/>
      <c r="G437" s="258"/>
    </row>
    <row r="438" spans="1:8" s="67" customFormat="1" x14ac:dyDescent="0.25">
      <c r="A438" s="26" t="s">
        <v>1079</v>
      </c>
      <c r="B438" s="27"/>
      <c r="C438" s="28"/>
      <c r="D438" s="28"/>
      <c r="E438" s="29"/>
      <c r="F438" s="6"/>
      <c r="G438" s="258"/>
    </row>
    <row r="439" spans="1:8" s="67" customFormat="1" ht="13.5" thickBot="1" x14ac:dyDescent="0.3">
      <c r="A439" s="30" t="s">
        <v>4</v>
      </c>
      <c r="B439" s="31"/>
      <c r="C439" s="32"/>
      <c r="D439" s="32"/>
      <c r="E439" s="33"/>
      <c r="F439" s="6"/>
      <c r="G439" s="258"/>
    </row>
    <row r="440" spans="1:8" s="67" customFormat="1" ht="13.5" thickBot="1" x14ac:dyDescent="0.3">
      <c r="A440" s="34" t="s">
        <v>5</v>
      </c>
      <c r="B440" s="35"/>
      <c r="C440" s="36"/>
      <c r="D440" s="37"/>
      <c r="E440" s="38">
        <f>C442+C462+C481</f>
        <v>10031840</v>
      </c>
      <c r="F440" s="6"/>
      <c r="G440" s="259"/>
    </row>
    <row r="441" spans="1:8" s="67" customFormat="1" ht="13.5" thickBot="1" x14ac:dyDescent="0.3">
      <c r="A441" s="39"/>
      <c r="B441" s="39"/>
      <c r="C441" s="40"/>
      <c r="D441" s="40"/>
      <c r="F441" s="151"/>
      <c r="G441" s="258"/>
    </row>
    <row r="442" spans="1:8" s="67" customFormat="1" ht="13.5" thickBot="1" x14ac:dyDescent="0.3">
      <c r="A442" s="1290" t="s">
        <v>49</v>
      </c>
      <c r="B442" s="1291"/>
      <c r="C442" s="56">
        <f>+C445+C447+C449+C455+C458+C443</f>
        <v>432320</v>
      </c>
      <c r="D442" s="105"/>
      <c r="F442" s="151"/>
      <c r="G442" s="258"/>
    </row>
    <row r="443" spans="1:8" s="108" customFormat="1" ht="13.5" customHeight="1" x14ac:dyDescent="0.25">
      <c r="A443" s="39" t="s">
        <v>50</v>
      </c>
      <c r="B443" s="46" t="s">
        <v>51</v>
      </c>
      <c r="C443" s="58">
        <f>SUM(C444)</f>
        <v>75890</v>
      </c>
      <c r="D443" s="59"/>
      <c r="G443" s="61"/>
    </row>
    <row r="444" spans="1:8" s="52" customFormat="1" ht="13.5" customHeight="1" x14ac:dyDescent="0.25">
      <c r="A444" s="27" t="s">
        <v>52</v>
      </c>
      <c r="B444" s="52" t="s">
        <v>53</v>
      </c>
      <c r="C444" s="28">
        <v>75890</v>
      </c>
      <c r="D444" s="165"/>
      <c r="F444" s="165"/>
      <c r="G444" s="165"/>
      <c r="H444" s="27"/>
    </row>
    <row r="445" spans="1:8" s="67" customFormat="1" x14ac:dyDescent="0.25">
      <c r="A445" s="39" t="s">
        <v>54</v>
      </c>
      <c r="B445" s="68" t="s">
        <v>55</v>
      </c>
      <c r="C445" s="40">
        <f>SUM(C446)</f>
        <v>8250</v>
      </c>
      <c r="D445" s="105"/>
      <c r="F445" s="153"/>
      <c r="G445" s="258"/>
    </row>
    <row r="446" spans="1:8" s="67" customFormat="1" x14ac:dyDescent="0.25">
      <c r="A446" s="27" t="s">
        <v>56</v>
      </c>
      <c r="B446" s="52" t="s">
        <v>57</v>
      </c>
      <c r="C446" s="28">
        <v>8250</v>
      </c>
      <c r="D446" s="105"/>
      <c r="E446" s="41"/>
      <c r="F446" s="6"/>
      <c r="G446" s="258"/>
    </row>
    <row r="447" spans="1:8" s="67" customFormat="1" x14ac:dyDescent="0.25">
      <c r="A447" s="39" t="s">
        <v>58</v>
      </c>
      <c r="B447" s="68" t="s">
        <v>59</v>
      </c>
      <c r="C447" s="40">
        <f>SUM(C448)</f>
        <v>145500</v>
      </c>
      <c r="D447" s="105"/>
      <c r="E447" s="41"/>
      <c r="F447" s="6"/>
      <c r="G447" s="258"/>
    </row>
    <row r="448" spans="1:8" s="67" customFormat="1" x14ac:dyDescent="0.25">
      <c r="A448" s="27" t="s">
        <v>60</v>
      </c>
      <c r="B448" s="69" t="s">
        <v>61</v>
      </c>
      <c r="C448" s="28">
        <v>145500</v>
      </c>
      <c r="D448" s="105"/>
      <c r="E448" s="41"/>
      <c r="F448" s="6"/>
      <c r="G448" s="258"/>
    </row>
    <row r="449" spans="1:12" s="67" customFormat="1" x14ac:dyDescent="0.25">
      <c r="A449" s="68" t="s">
        <v>66</v>
      </c>
      <c r="B449" s="83" t="s">
        <v>154</v>
      </c>
      <c r="C449" s="40">
        <f>SUM(C450:C454)</f>
        <v>113300</v>
      </c>
      <c r="D449" s="105"/>
      <c r="E449" s="41"/>
      <c r="F449" s="6"/>
      <c r="G449" s="258"/>
    </row>
    <row r="450" spans="1:12" s="67" customFormat="1" x14ac:dyDescent="0.25">
      <c r="A450" s="52" t="s">
        <v>68</v>
      </c>
      <c r="B450" s="69" t="s">
        <v>405</v>
      </c>
      <c r="C450" s="28">
        <v>18900</v>
      </c>
      <c r="D450" s="105"/>
      <c r="E450" s="41"/>
      <c r="F450" s="6"/>
      <c r="G450" s="258"/>
    </row>
    <row r="451" spans="1:12" s="80" customFormat="1" x14ac:dyDescent="0.25">
      <c r="A451" s="52" t="s">
        <v>70</v>
      </c>
      <c r="B451" s="81" t="s">
        <v>71</v>
      </c>
      <c r="C451" s="28">
        <v>16500</v>
      </c>
      <c r="D451" s="41"/>
      <c r="E451" s="41"/>
      <c r="F451" s="6"/>
      <c r="G451" s="258"/>
    </row>
    <row r="452" spans="1:12" s="84" customFormat="1" x14ac:dyDescent="0.3">
      <c r="A452" s="52" t="s">
        <v>72</v>
      </c>
      <c r="B452" s="28" t="s">
        <v>73</v>
      </c>
      <c r="C452" s="28">
        <v>20400</v>
      </c>
      <c r="D452" s="82"/>
      <c r="E452" s="83"/>
    </row>
    <row r="453" spans="1:12" s="84" customFormat="1" x14ac:dyDescent="0.3">
      <c r="A453" s="52" t="s">
        <v>74</v>
      </c>
      <c r="B453" s="28" t="s">
        <v>75</v>
      </c>
      <c r="C453" s="28">
        <v>35000</v>
      </c>
      <c r="D453" s="82"/>
      <c r="E453" s="83"/>
    </row>
    <row r="454" spans="1:12" s="84" customFormat="1" x14ac:dyDescent="0.3">
      <c r="A454" s="52" t="s">
        <v>76</v>
      </c>
      <c r="B454" s="28" t="s">
        <v>77</v>
      </c>
      <c r="C454" s="28">
        <v>22500</v>
      </c>
      <c r="D454" s="82"/>
      <c r="E454" s="83"/>
    </row>
    <row r="455" spans="1:12" s="67" customFormat="1" x14ac:dyDescent="0.25">
      <c r="A455" s="68" t="s">
        <v>78</v>
      </c>
      <c r="B455" s="83" t="s">
        <v>79</v>
      </c>
      <c r="C455" s="40">
        <f>SUM(C456:C457)</f>
        <v>55500</v>
      </c>
      <c r="D455" s="105"/>
      <c r="E455" s="41"/>
      <c r="F455" s="6"/>
      <c r="G455" s="258"/>
    </row>
    <row r="456" spans="1:12" s="84" customFormat="1" x14ac:dyDescent="0.3">
      <c r="A456" s="27" t="s">
        <v>80</v>
      </c>
      <c r="B456" s="81" t="s">
        <v>81</v>
      </c>
      <c r="C456" s="28">
        <v>40500</v>
      </c>
      <c r="D456" s="85"/>
      <c r="E456" s="85"/>
    </row>
    <row r="457" spans="1:12" s="67" customFormat="1" x14ac:dyDescent="0.25">
      <c r="A457" s="52" t="s">
        <v>82</v>
      </c>
      <c r="B457" s="69" t="s">
        <v>83</v>
      </c>
      <c r="C457" s="28">
        <v>15000</v>
      </c>
      <c r="D457" s="105"/>
      <c r="E457" s="41"/>
      <c r="F457" s="6"/>
      <c r="G457" s="258"/>
      <c r="H457" s="27"/>
      <c r="I457" s="52"/>
      <c r="J457" s="52"/>
      <c r="K457" s="52"/>
      <c r="L457" s="52"/>
    </row>
    <row r="458" spans="1:12" s="67" customFormat="1" x14ac:dyDescent="0.25">
      <c r="A458" s="68" t="s">
        <v>84</v>
      </c>
      <c r="B458" s="83" t="s">
        <v>85</v>
      </c>
      <c r="C458" s="40">
        <f>SUM(C459:C460)</f>
        <v>33880</v>
      </c>
      <c r="D458" s="105"/>
      <c r="E458" s="41"/>
      <c r="F458" s="6"/>
      <c r="G458" s="258"/>
      <c r="H458" s="27"/>
      <c r="I458" s="52"/>
      <c r="J458" s="52"/>
      <c r="K458" s="52"/>
      <c r="L458" s="52"/>
    </row>
    <row r="459" spans="1:12" s="67" customFormat="1" x14ac:dyDescent="0.25">
      <c r="A459" s="52" t="s">
        <v>86</v>
      </c>
      <c r="B459" s="69" t="s">
        <v>87</v>
      </c>
      <c r="C459" s="28">
        <v>9380</v>
      </c>
      <c r="D459" s="165"/>
      <c r="E459" s="83"/>
      <c r="F459" s="108"/>
      <c r="G459" s="165"/>
    </row>
    <row r="460" spans="1:12" s="80" customFormat="1" x14ac:dyDescent="0.25">
      <c r="A460" s="52" t="s">
        <v>90</v>
      </c>
      <c r="B460" s="69" t="s">
        <v>273</v>
      </c>
      <c r="C460" s="28">
        <v>24500</v>
      </c>
      <c r="D460" s="105"/>
      <c r="E460" s="41"/>
      <c r="F460" s="6"/>
      <c r="G460" s="258"/>
    </row>
    <row r="461" spans="1:12" s="80" customFormat="1" ht="13.5" thickBot="1" x14ac:dyDescent="0.3">
      <c r="A461" s="52"/>
      <c r="B461" s="69"/>
      <c r="C461" s="69"/>
      <c r="D461" s="105"/>
      <c r="E461" s="41"/>
      <c r="F461" s="6"/>
      <c r="G461" s="258"/>
    </row>
    <row r="462" spans="1:12" s="80" customFormat="1" ht="13.5" thickBot="1" x14ac:dyDescent="0.3">
      <c r="A462" s="1274" t="s">
        <v>93</v>
      </c>
      <c r="B462" s="1275"/>
      <c r="C462" s="87">
        <f>C463+C465+C468+C471+C476</f>
        <v>9490090</v>
      </c>
      <c r="D462" s="105"/>
      <c r="E462" s="41"/>
      <c r="F462" s="6"/>
      <c r="G462" s="258"/>
    </row>
    <row r="463" spans="1:12" s="146" customFormat="1" x14ac:dyDescent="0.25">
      <c r="A463" s="39" t="s">
        <v>94</v>
      </c>
      <c r="B463" s="39" t="s">
        <v>95</v>
      </c>
      <c r="C463" s="58">
        <f>SUM(C464)</f>
        <v>66310</v>
      </c>
      <c r="D463" s="170"/>
      <c r="E463" s="59"/>
      <c r="F463" s="61"/>
      <c r="G463" s="61"/>
    </row>
    <row r="464" spans="1:12" s="80" customFormat="1" x14ac:dyDescent="0.25">
      <c r="A464" s="27" t="s">
        <v>98</v>
      </c>
      <c r="B464" s="27" t="s">
        <v>99</v>
      </c>
      <c r="C464" s="28">
        <v>66310</v>
      </c>
      <c r="E464" s="715"/>
      <c r="F464" s="108"/>
      <c r="G464" s="124"/>
    </row>
    <row r="465" spans="1:12" s="80" customFormat="1" x14ac:dyDescent="0.25">
      <c r="A465" s="39" t="s">
        <v>158</v>
      </c>
      <c r="B465" s="83" t="s">
        <v>101</v>
      </c>
      <c r="C465" s="40">
        <f>SUM(C466:C467)</f>
        <v>68000</v>
      </c>
      <c r="E465" s="715"/>
      <c r="F465" s="108"/>
      <c r="G465" s="124"/>
    </row>
    <row r="466" spans="1:12" s="84" customFormat="1" ht="13.5" customHeight="1" x14ac:dyDescent="0.3">
      <c r="A466" s="89" t="s">
        <v>102</v>
      </c>
      <c r="B466" s="81" t="s">
        <v>103</v>
      </c>
      <c r="C466" s="76">
        <v>40000</v>
      </c>
      <c r="G466" s="76"/>
      <c r="H466" s="85"/>
      <c r="I466" s="85"/>
    </row>
    <row r="467" spans="1:12" s="80" customFormat="1" x14ac:dyDescent="0.25">
      <c r="A467" s="27" t="s">
        <v>104</v>
      </c>
      <c r="B467" s="27" t="s">
        <v>105</v>
      </c>
      <c r="C467" s="28">
        <v>28000</v>
      </c>
      <c r="E467" s="3"/>
      <c r="F467" s="6"/>
      <c r="G467" s="161"/>
    </row>
    <row r="468" spans="1:12" s="80" customFormat="1" x14ac:dyDescent="0.25">
      <c r="A468" s="68" t="s">
        <v>106</v>
      </c>
      <c r="B468" s="39" t="s">
        <v>107</v>
      </c>
      <c r="C468" s="40">
        <f>SUM(C469:C470)</f>
        <v>658000</v>
      </c>
      <c r="E468" s="3"/>
      <c r="F468" s="6"/>
      <c r="G468" s="161"/>
    </row>
    <row r="469" spans="1:12" s="80" customFormat="1" x14ac:dyDescent="0.25">
      <c r="A469" s="52" t="s">
        <v>108</v>
      </c>
      <c r="B469" s="89" t="s">
        <v>109</v>
      </c>
      <c r="C469" s="28">
        <v>8000</v>
      </c>
      <c r="E469" s="3"/>
      <c r="F469" s="3"/>
      <c r="G469" s="40"/>
    </row>
    <row r="470" spans="1:12" s="80" customFormat="1" x14ac:dyDescent="0.25">
      <c r="A470" s="52" t="s">
        <v>238</v>
      </c>
      <c r="B470" s="69" t="s">
        <v>111</v>
      </c>
      <c r="C470" s="28">
        <v>650000</v>
      </c>
      <c r="E470" s="3"/>
      <c r="F470" s="3"/>
      <c r="G470" s="28"/>
    </row>
    <row r="471" spans="1:12" s="80" customFormat="1" x14ac:dyDescent="0.25">
      <c r="A471" s="68" t="s">
        <v>112</v>
      </c>
      <c r="B471" s="83" t="s">
        <v>113</v>
      </c>
      <c r="C471" s="40">
        <f>SUM(C472:C474)</f>
        <v>5866200</v>
      </c>
      <c r="E471" s="3"/>
      <c r="F471" s="3"/>
      <c r="G471" s="28"/>
    </row>
    <row r="472" spans="1:12" s="80" customFormat="1" x14ac:dyDescent="0.25">
      <c r="A472" s="27" t="s">
        <v>611</v>
      </c>
      <c r="B472" s="52" t="s">
        <v>612</v>
      </c>
      <c r="C472" s="28">
        <v>770500</v>
      </c>
      <c r="D472" s="161"/>
      <c r="E472" s="41"/>
      <c r="F472" s="6"/>
      <c r="G472" s="105"/>
    </row>
    <row r="473" spans="1:12" s="80" customFormat="1" x14ac:dyDescent="0.25">
      <c r="A473" s="27" t="s">
        <v>613</v>
      </c>
      <c r="B473" s="52" t="s">
        <v>614</v>
      </c>
      <c r="C473" s="28">
        <v>4885200</v>
      </c>
      <c r="D473" s="161"/>
      <c r="E473" s="41"/>
      <c r="F473" s="6"/>
      <c r="G473" s="105"/>
      <c r="H473" s="67"/>
      <c r="I473" s="67"/>
      <c r="J473" s="67"/>
      <c r="K473" s="67"/>
      <c r="L473" s="67"/>
    </row>
    <row r="474" spans="1:12" s="52" customFormat="1" ht="12.75" customHeight="1" x14ac:dyDescent="0.25">
      <c r="A474" s="52" t="s">
        <v>409</v>
      </c>
      <c r="B474" s="28" t="s">
        <v>598</v>
      </c>
      <c r="C474" s="28">
        <v>210500</v>
      </c>
      <c r="D474" s="161"/>
      <c r="G474" s="716"/>
    </row>
    <row r="475" spans="1:12" ht="12.75" hidden="1" customHeight="1" x14ac:dyDescent="0.25">
      <c r="A475" s="52" t="s">
        <v>421</v>
      </c>
      <c r="B475" s="81" t="s">
        <v>422</v>
      </c>
      <c r="C475" s="28"/>
      <c r="E475" s="3"/>
      <c r="F475" s="3"/>
      <c r="G475" s="28"/>
    </row>
    <row r="476" spans="1:12" s="80" customFormat="1" x14ac:dyDescent="0.25">
      <c r="A476" s="68" t="s">
        <v>119</v>
      </c>
      <c r="B476" s="83" t="s">
        <v>122</v>
      </c>
      <c r="C476" s="40">
        <f>SUM(C477:C479)</f>
        <v>2831580</v>
      </c>
      <c r="E476" s="3"/>
      <c r="F476" s="3"/>
      <c r="G476" s="28"/>
    </row>
    <row r="477" spans="1:12" s="80" customFormat="1" x14ac:dyDescent="0.25">
      <c r="A477" s="52" t="s">
        <v>121</v>
      </c>
      <c r="B477" s="69" t="s">
        <v>122</v>
      </c>
      <c r="C477" s="28">
        <v>450600</v>
      </c>
      <c r="E477" s="3"/>
      <c r="F477" s="28"/>
      <c r="G477" s="28"/>
    </row>
    <row r="478" spans="1:12" s="80" customFormat="1" x14ac:dyDescent="0.25">
      <c r="A478" s="52" t="s">
        <v>123</v>
      </c>
      <c r="B478" s="69" t="s">
        <v>124</v>
      </c>
      <c r="C478" s="28">
        <v>9380</v>
      </c>
      <c r="D478" s="40"/>
      <c r="E478" s="3"/>
      <c r="F478" s="3"/>
      <c r="G478" s="61"/>
    </row>
    <row r="479" spans="1:12" s="67" customFormat="1" x14ac:dyDescent="0.25">
      <c r="A479" s="52" t="s">
        <v>127</v>
      </c>
      <c r="B479" s="69" t="s">
        <v>120</v>
      </c>
      <c r="C479" s="28">
        <v>2371600</v>
      </c>
      <c r="D479" s="83"/>
      <c r="E479" s="9"/>
      <c r="F479" s="3"/>
      <c r="G479" s="61"/>
      <c r="H479" s="80"/>
      <c r="I479" s="80"/>
      <c r="J479" s="80"/>
      <c r="K479" s="80"/>
      <c r="L479" s="80"/>
    </row>
    <row r="480" spans="1:12" s="67" customFormat="1" ht="13.5" thickBot="1" x14ac:dyDescent="0.3">
      <c r="A480" s="27"/>
      <c r="B480" s="52"/>
      <c r="C480" s="69"/>
      <c r="D480" s="105"/>
      <c r="E480" s="41"/>
      <c r="F480" s="6"/>
      <c r="G480" s="258"/>
    </row>
    <row r="481" spans="1:8" s="67" customFormat="1" ht="13.5" thickBot="1" x14ac:dyDescent="0.3">
      <c r="A481" s="1305" t="s">
        <v>135</v>
      </c>
      <c r="B481" s="1306"/>
      <c r="C481" s="144">
        <f>C482+C484+C488</f>
        <v>109430</v>
      </c>
      <c r="D481" s="105"/>
      <c r="E481" s="41"/>
      <c r="F481" s="6"/>
      <c r="G481" s="258"/>
    </row>
    <row r="482" spans="1:8" s="146" customFormat="1" x14ac:dyDescent="0.25">
      <c r="A482" s="68" t="s">
        <v>369</v>
      </c>
      <c r="B482" s="46" t="s">
        <v>370</v>
      </c>
      <c r="C482" s="58">
        <f>SUM(C483)</f>
        <v>21680</v>
      </c>
      <c r="D482" s="170"/>
      <c r="E482" s="59"/>
      <c r="F482" s="61"/>
      <c r="G482" s="61"/>
    </row>
    <row r="483" spans="1:8" s="67" customFormat="1" x14ac:dyDescent="0.25">
      <c r="A483" s="52" t="s">
        <v>371</v>
      </c>
      <c r="B483" s="52" t="s">
        <v>615</v>
      </c>
      <c r="C483" s="28">
        <v>21680</v>
      </c>
      <c r="D483" s="69"/>
      <c r="E483" s="41"/>
      <c r="F483" s="6"/>
      <c r="G483" s="258"/>
    </row>
    <row r="484" spans="1:8" s="67" customFormat="1" x14ac:dyDescent="0.25">
      <c r="A484" s="68" t="s">
        <v>136</v>
      </c>
      <c r="B484" s="68" t="s">
        <v>137</v>
      </c>
      <c r="C484" s="40">
        <f>SUM(C485:C487)</f>
        <v>79750</v>
      </c>
      <c r="D484" s="69"/>
      <c r="E484" s="41"/>
      <c r="F484" s="6"/>
      <c r="G484" s="258"/>
    </row>
    <row r="485" spans="1:8" s="67" customFormat="1" x14ac:dyDescent="0.25">
      <c r="A485" s="52" t="s">
        <v>138</v>
      </c>
      <c r="B485" s="52" t="s">
        <v>139</v>
      </c>
      <c r="C485" s="28">
        <v>22750</v>
      </c>
      <c r="D485" s="105"/>
      <c r="E485" s="41"/>
      <c r="F485" s="6"/>
      <c r="G485" s="258"/>
    </row>
    <row r="486" spans="1:8" s="67" customFormat="1" x14ac:dyDescent="0.25">
      <c r="A486" s="52" t="s">
        <v>140</v>
      </c>
      <c r="B486" s="52" t="s">
        <v>141</v>
      </c>
      <c r="C486" s="28">
        <v>30000</v>
      </c>
      <c r="D486" s="105"/>
      <c r="E486" s="105"/>
      <c r="G486" s="106"/>
    </row>
    <row r="487" spans="1:8" s="75" customFormat="1" ht="13.5" customHeight="1" x14ac:dyDescent="0.25">
      <c r="A487" s="52" t="s">
        <v>142</v>
      </c>
      <c r="B487" s="69" t="s">
        <v>143</v>
      </c>
      <c r="C487" s="28">
        <v>27000</v>
      </c>
      <c r="D487" s="82"/>
      <c r="E487" s="83"/>
      <c r="F487" s="94"/>
      <c r="G487" s="95"/>
      <c r="H487" s="81"/>
    </row>
    <row r="488" spans="1:8" s="67" customFormat="1" x14ac:dyDescent="0.25">
      <c r="A488" s="68" t="s">
        <v>144</v>
      </c>
      <c r="B488" s="83" t="s">
        <v>318</v>
      </c>
      <c r="C488" s="40">
        <f>SUM(C489)</f>
        <v>8000</v>
      </c>
      <c r="D488" s="105"/>
      <c r="E488" s="41"/>
      <c r="F488" s="6"/>
      <c r="G488" s="258"/>
    </row>
    <row r="489" spans="1:8" s="67" customFormat="1" ht="13.5" customHeight="1" x14ac:dyDescent="0.25">
      <c r="A489" s="52" t="s">
        <v>146</v>
      </c>
      <c r="B489" s="69" t="s">
        <v>147</v>
      </c>
      <c r="C489" s="28">
        <v>8000</v>
      </c>
      <c r="D489" s="105"/>
      <c r="E489" s="41"/>
      <c r="F489" s="6"/>
      <c r="G489" s="258"/>
    </row>
    <row r="490" spans="1:8" s="67" customFormat="1" ht="13.5" customHeight="1" x14ac:dyDescent="0.25">
      <c r="A490" s="52"/>
      <c r="B490" s="69"/>
      <c r="C490" s="28"/>
      <c r="D490" s="105"/>
      <c r="E490" s="41"/>
      <c r="F490" s="6"/>
      <c r="G490" s="258"/>
    </row>
    <row r="491" spans="1:8" s="67" customFormat="1" ht="13.5" thickBot="1" x14ac:dyDescent="0.3">
      <c r="A491" s="6"/>
      <c r="B491" s="6"/>
      <c r="C491" s="41"/>
      <c r="D491" s="41"/>
      <c r="E491" s="41"/>
      <c r="F491" s="6"/>
      <c r="G491" s="258"/>
    </row>
    <row r="492" spans="1:8" s="67" customFormat="1" x14ac:dyDescent="0.25">
      <c r="A492" s="1278" t="s">
        <v>616</v>
      </c>
      <c r="B492" s="1279"/>
      <c r="C492" s="1280"/>
      <c r="D492" s="13" t="s">
        <v>1</v>
      </c>
      <c r="E492" s="14" t="s">
        <v>617</v>
      </c>
      <c r="F492" s="6"/>
      <c r="G492" s="258"/>
    </row>
    <row r="493" spans="1:8" s="67" customFormat="1" ht="13.5" thickBot="1" x14ac:dyDescent="0.3">
      <c r="A493" s="1281"/>
      <c r="B493" s="1282"/>
      <c r="C493" s="1283"/>
      <c r="D493" s="18"/>
      <c r="E493" s="19"/>
      <c r="F493" s="6"/>
      <c r="G493" s="258"/>
    </row>
    <row r="494" spans="1:8" ht="12.75" customHeight="1" x14ac:dyDescent="0.25">
      <c r="A494" s="1268" t="s">
        <v>1071</v>
      </c>
      <c r="B494" s="1269"/>
      <c r="C494" s="1269"/>
      <c r="D494" s="1269"/>
      <c r="E494" s="1270"/>
      <c r="G494" s="258"/>
    </row>
    <row r="495" spans="1:8" ht="12.75" customHeight="1" x14ac:dyDescent="0.25">
      <c r="A495" s="1311"/>
      <c r="B495" s="1312"/>
      <c r="C495" s="1312"/>
      <c r="D495" s="1312"/>
      <c r="E495" s="1313"/>
      <c r="G495" s="258"/>
    </row>
    <row r="496" spans="1:8" ht="12.75" customHeight="1" x14ac:dyDescent="0.25">
      <c r="A496" s="1311"/>
      <c r="B496" s="1312"/>
      <c r="C496" s="1312"/>
      <c r="D496" s="1312"/>
      <c r="E496" s="1313"/>
      <c r="G496" s="258"/>
    </row>
    <row r="497" spans="1:8" ht="12.75" customHeight="1" x14ac:dyDescent="0.25">
      <c r="A497" s="1311"/>
      <c r="B497" s="1312"/>
      <c r="C497" s="1312"/>
      <c r="D497" s="1312"/>
      <c r="E497" s="1313"/>
      <c r="G497" s="258"/>
    </row>
    <row r="498" spans="1:8" ht="12.75" customHeight="1" thickBot="1" x14ac:dyDescent="0.3">
      <c r="A498" s="1271"/>
      <c r="B498" s="1272"/>
      <c r="C498" s="1272"/>
      <c r="D498" s="1272"/>
      <c r="E498" s="1273"/>
      <c r="G498" s="258"/>
    </row>
    <row r="499" spans="1:8" ht="12.75" customHeight="1" x14ac:dyDescent="0.25">
      <c r="A499" s="26" t="s">
        <v>398</v>
      </c>
      <c r="B499" s="27"/>
      <c r="C499" s="28"/>
      <c r="D499" s="28"/>
      <c r="E499" s="29"/>
      <c r="G499" s="258"/>
    </row>
    <row r="500" spans="1:8" ht="12.75" customHeight="1" x14ac:dyDescent="0.25">
      <c r="A500" s="26" t="s">
        <v>618</v>
      </c>
      <c r="B500" s="27"/>
      <c r="C500" s="28"/>
      <c r="D500" s="28"/>
      <c r="E500" s="29"/>
      <c r="F500" s="5"/>
      <c r="G500" s="61"/>
    </row>
    <row r="501" spans="1:8" s="5" customFormat="1" ht="13.5" customHeight="1" x14ac:dyDescent="0.25">
      <c r="A501" s="26" t="s">
        <v>1080</v>
      </c>
      <c r="B501" s="27"/>
      <c r="C501" s="28"/>
      <c r="D501" s="28"/>
      <c r="E501" s="29"/>
      <c r="G501" s="61"/>
    </row>
    <row r="502" spans="1:8" ht="13.5" customHeight="1" thickBot="1" x14ac:dyDescent="0.3">
      <c r="A502" s="30" t="s">
        <v>4</v>
      </c>
      <c r="B502" s="31"/>
      <c r="C502" s="32"/>
      <c r="D502" s="32"/>
      <c r="E502" s="33"/>
      <c r="G502" s="258"/>
    </row>
    <row r="503" spans="1:8" ht="13.5" customHeight="1" thickBot="1" x14ac:dyDescent="0.3">
      <c r="A503" s="34" t="s">
        <v>5</v>
      </c>
      <c r="B503" s="35"/>
      <c r="C503" s="36"/>
      <c r="D503" s="37"/>
      <c r="E503" s="38">
        <f>+C505+C525+C537</f>
        <v>14313660</v>
      </c>
      <c r="G503" s="259"/>
    </row>
    <row r="504" spans="1:8" ht="13.5" customHeight="1" thickBot="1" x14ac:dyDescent="0.3">
      <c r="A504" s="39"/>
      <c r="B504" s="39"/>
      <c r="C504" s="40"/>
      <c r="D504" s="40"/>
      <c r="E504" s="6"/>
      <c r="F504" s="151"/>
      <c r="G504" s="258"/>
    </row>
    <row r="505" spans="1:8" ht="14.25" customHeight="1" thickBot="1" x14ac:dyDescent="0.3">
      <c r="A505" s="1290" t="s">
        <v>49</v>
      </c>
      <c r="B505" s="1291"/>
      <c r="C505" s="56">
        <f>(C508+C512+C518+C521+C506+C510)</f>
        <v>1456750</v>
      </c>
      <c r="E505" s="730"/>
      <c r="F505" s="151"/>
      <c r="G505" s="106"/>
    </row>
    <row r="506" spans="1:8" s="108" customFormat="1" ht="13.5" customHeight="1" x14ac:dyDescent="0.25">
      <c r="A506" s="39" t="s">
        <v>50</v>
      </c>
      <c r="B506" s="46" t="s">
        <v>51</v>
      </c>
      <c r="C506" s="58">
        <f>SUM(C507)</f>
        <v>45600</v>
      </c>
      <c r="D506" s="59"/>
      <c r="G506" s="61"/>
    </row>
    <row r="507" spans="1:8" s="52" customFormat="1" ht="13.5" customHeight="1" x14ac:dyDescent="0.25">
      <c r="A507" s="27" t="s">
        <v>52</v>
      </c>
      <c r="B507" s="52" t="s">
        <v>53</v>
      </c>
      <c r="C507" s="28">
        <v>45600</v>
      </c>
      <c r="D507" s="165"/>
      <c r="F507" s="165"/>
      <c r="G507" s="165"/>
      <c r="H507" s="27"/>
    </row>
    <row r="508" spans="1:8" s="61" customFormat="1" ht="14.25" customHeight="1" x14ac:dyDescent="0.25">
      <c r="A508" s="39" t="s">
        <v>58</v>
      </c>
      <c r="B508" s="68" t="s">
        <v>59</v>
      </c>
      <c r="C508" s="58">
        <f>SUM(C509)</f>
        <v>108700</v>
      </c>
      <c r="D508" s="59"/>
      <c r="E508" s="146"/>
      <c r="F508" s="153"/>
      <c r="G508" s="146"/>
    </row>
    <row r="509" spans="1:8" s="67" customFormat="1" ht="14.25" customHeight="1" x14ac:dyDescent="0.25">
      <c r="A509" s="27" t="s">
        <v>60</v>
      </c>
      <c r="B509" s="69" t="s">
        <v>61</v>
      </c>
      <c r="C509" s="28">
        <v>108700</v>
      </c>
      <c r="D509" s="105"/>
      <c r="E509" s="161"/>
      <c r="F509" s="80"/>
      <c r="G509" s="146"/>
    </row>
    <row r="510" spans="1:8" x14ac:dyDescent="0.25">
      <c r="A510" s="39" t="s">
        <v>62</v>
      </c>
      <c r="B510" s="83" t="s">
        <v>290</v>
      </c>
      <c r="C510" s="40">
        <f>SUM(C511)</f>
        <v>45600</v>
      </c>
      <c r="G510" s="258"/>
    </row>
    <row r="511" spans="1:8" x14ac:dyDescent="0.25">
      <c r="A511" s="27" t="s">
        <v>64</v>
      </c>
      <c r="B511" s="52" t="s">
        <v>65</v>
      </c>
      <c r="C511" s="28">
        <v>45600</v>
      </c>
      <c r="G511" s="165"/>
    </row>
    <row r="512" spans="1:8" s="67" customFormat="1" ht="13.5" customHeight="1" x14ac:dyDescent="0.25">
      <c r="A512" s="68" t="s">
        <v>66</v>
      </c>
      <c r="B512" s="83" t="s">
        <v>154</v>
      </c>
      <c r="C512" s="40">
        <f>SUM(C513:C517)</f>
        <v>1045250</v>
      </c>
      <c r="D512" s="105"/>
      <c r="E512" s="731"/>
      <c r="F512" s="732"/>
      <c r="G512" s="733"/>
    </row>
    <row r="513" spans="1:9" s="67" customFormat="1" ht="14.25" customHeight="1" x14ac:dyDescent="0.25">
      <c r="A513" s="52" t="s">
        <v>68</v>
      </c>
      <c r="B513" s="69" t="s">
        <v>155</v>
      </c>
      <c r="C513" s="28">
        <v>960000</v>
      </c>
      <c r="D513" s="105"/>
      <c r="E513" s="105"/>
      <c r="G513" s="106"/>
    </row>
    <row r="514" spans="1:9" s="67" customFormat="1" ht="13.5" customHeight="1" x14ac:dyDescent="0.25">
      <c r="A514" s="52" t="s">
        <v>178</v>
      </c>
      <c r="B514" s="69" t="s">
        <v>365</v>
      </c>
      <c r="C514" s="28">
        <v>16450</v>
      </c>
      <c r="D514" s="105"/>
      <c r="E514" s="105"/>
      <c r="G514" s="106"/>
    </row>
    <row r="515" spans="1:9" s="80" customFormat="1" x14ac:dyDescent="0.25">
      <c r="A515" s="52" t="s">
        <v>70</v>
      </c>
      <c r="B515" s="81" t="s">
        <v>71</v>
      </c>
      <c r="C515" s="28">
        <v>15600</v>
      </c>
      <c r="D515" s="41"/>
      <c r="E515" s="41"/>
      <c r="F515" s="6"/>
      <c r="G515" s="258"/>
    </row>
    <row r="516" spans="1:9" s="84" customFormat="1" x14ac:dyDescent="0.3">
      <c r="A516" s="52" t="s">
        <v>72</v>
      </c>
      <c r="B516" s="28" t="s">
        <v>73</v>
      </c>
      <c r="C516" s="28">
        <v>18700</v>
      </c>
      <c r="D516" s="82"/>
      <c r="E516" s="83"/>
    </row>
    <row r="517" spans="1:9" s="84" customFormat="1" x14ac:dyDescent="0.3">
      <c r="A517" s="52" t="s">
        <v>74</v>
      </c>
      <c r="B517" s="28" t="s">
        <v>75</v>
      </c>
      <c r="C517" s="28">
        <v>34500</v>
      </c>
      <c r="D517" s="82"/>
      <c r="E517" s="83"/>
    </row>
    <row r="518" spans="1:9" s="67" customFormat="1" ht="13.5" customHeight="1" x14ac:dyDescent="0.25">
      <c r="A518" s="68" t="s">
        <v>78</v>
      </c>
      <c r="B518" s="83" t="s">
        <v>79</v>
      </c>
      <c r="C518" s="40">
        <f>SUM(C519:C520)</f>
        <v>166800</v>
      </c>
      <c r="D518" s="105"/>
      <c r="E518" s="105"/>
      <c r="G518" s="106"/>
    </row>
    <row r="519" spans="1:9" s="67" customFormat="1" ht="13.5" customHeight="1" x14ac:dyDescent="0.25">
      <c r="A519" s="52" t="s">
        <v>181</v>
      </c>
      <c r="B519" s="69" t="s">
        <v>182</v>
      </c>
      <c r="C519" s="28">
        <v>125400</v>
      </c>
      <c r="D519" s="105"/>
      <c r="E519" s="105"/>
      <c r="G519" s="106"/>
    </row>
    <row r="520" spans="1:9" s="67" customFormat="1" ht="13.5" customHeight="1" x14ac:dyDescent="0.25">
      <c r="A520" s="52" t="s">
        <v>82</v>
      </c>
      <c r="B520" s="69" t="s">
        <v>291</v>
      </c>
      <c r="C520" s="28">
        <v>41400</v>
      </c>
      <c r="D520" s="105"/>
      <c r="E520" s="105"/>
      <c r="G520" s="106"/>
    </row>
    <row r="521" spans="1:9" s="67" customFormat="1" ht="13.5" customHeight="1" x14ac:dyDescent="0.25">
      <c r="A521" s="68" t="s">
        <v>84</v>
      </c>
      <c r="B521" s="83" t="s">
        <v>85</v>
      </c>
      <c r="C521" s="40">
        <f>SUM(C522:C523)</f>
        <v>44800</v>
      </c>
      <c r="D521" s="105"/>
      <c r="E521" s="105"/>
      <c r="G521" s="106"/>
    </row>
    <row r="522" spans="1:9" s="67" customFormat="1" ht="13.5" customHeight="1" x14ac:dyDescent="0.25">
      <c r="A522" s="52" t="s">
        <v>183</v>
      </c>
      <c r="B522" s="69" t="s">
        <v>184</v>
      </c>
      <c r="C522" s="28">
        <v>20300</v>
      </c>
      <c r="D522" s="105"/>
      <c r="E522" s="105"/>
      <c r="G522" s="106"/>
    </row>
    <row r="523" spans="1:9" s="67" customFormat="1" ht="13.5" customHeight="1" x14ac:dyDescent="0.25">
      <c r="A523" s="52" t="s">
        <v>90</v>
      </c>
      <c r="B523" s="69" t="s">
        <v>273</v>
      </c>
      <c r="C523" s="28">
        <v>24500</v>
      </c>
      <c r="D523" s="105"/>
      <c r="E523" s="105"/>
      <c r="G523" s="106"/>
    </row>
    <row r="524" spans="1:9" s="67" customFormat="1" ht="13.5" customHeight="1" thickBot="1" x14ac:dyDescent="0.3">
      <c r="A524" s="52"/>
      <c r="B524" s="69"/>
      <c r="C524" s="69"/>
      <c r="D524" s="105"/>
      <c r="E524" s="105"/>
      <c r="G524" s="106"/>
    </row>
    <row r="525" spans="1:9" s="67" customFormat="1" ht="13.5" customHeight="1" thickBot="1" x14ac:dyDescent="0.3">
      <c r="A525" s="1274" t="s">
        <v>93</v>
      </c>
      <c r="B525" s="1275"/>
      <c r="C525" s="87">
        <f>+C526+C530+C532</f>
        <v>8898530</v>
      </c>
      <c r="D525" s="105"/>
      <c r="E525" s="105"/>
      <c r="G525" s="106"/>
    </row>
    <row r="526" spans="1:9" s="52" customFormat="1" ht="13.5" customHeight="1" x14ac:dyDescent="0.25">
      <c r="A526" s="39" t="s">
        <v>158</v>
      </c>
      <c r="B526" s="83" t="s">
        <v>101</v>
      </c>
      <c r="C526" s="40">
        <f>SUM(C527:C529)</f>
        <v>5511500</v>
      </c>
      <c r="D526" s="28"/>
      <c r="E526" s="27"/>
      <c r="F526" s="27"/>
      <c r="G526" s="108"/>
    </row>
    <row r="527" spans="1:9" s="52" customFormat="1" ht="13.5" customHeight="1" x14ac:dyDescent="0.25">
      <c r="A527" s="27" t="s">
        <v>206</v>
      </c>
      <c r="B527" s="27" t="s">
        <v>296</v>
      </c>
      <c r="C527" s="28">
        <v>5312300</v>
      </c>
      <c r="D527" s="28"/>
      <c r="G527" s="27"/>
      <c r="H527" s="27"/>
      <c r="I527" s="27"/>
    </row>
    <row r="528" spans="1:9" s="52" customFormat="1" ht="13.5" customHeight="1" x14ac:dyDescent="0.25">
      <c r="A528" s="27" t="s">
        <v>104</v>
      </c>
      <c r="B528" s="27" t="s">
        <v>105</v>
      </c>
      <c r="C528" s="28">
        <v>34200</v>
      </c>
      <c r="D528" s="28"/>
      <c r="G528" s="27"/>
      <c r="H528" s="27"/>
      <c r="I528" s="108"/>
    </row>
    <row r="529" spans="1:9" s="52" customFormat="1" ht="13.5" customHeight="1" x14ac:dyDescent="0.25">
      <c r="A529" s="27" t="s">
        <v>619</v>
      </c>
      <c r="B529" s="27" t="s">
        <v>620</v>
      </c>
      <c r="C529" s="28">
        <v>165000</v>
      </c>
      <c r="D529" s="28"/>
      <c r="G529" s="27"/>
      <c r="H529" s="27"/>
      <c r="I529" s="27"/>
    </row>
    <row r="530" spans="1:9" s="52" customFormat="1" ht="13.5" customHeight="1" x14ac:dyDescent="0.25">
      <c r="A530" s="68" t="s">
        <v>106</v>
      </c>
      <c r="B530" s="39" t="s">
        <v>107</v>
      </c>
      <c r="C530" s="40">
        <f>SUM(C531:C531)</f>
        <v>2250000</v>
      </c>
      <c r="D530" s="28"/>
      <c r="G530" s="27"/>
      <c r="H530" s="27"/>
      <c r="I530" s="27"/>
    </row>
    <row r="531" spans="1:9" s="52" customFormat="1" ht="13.5" customHeight="1" x14ac:dyDescent="0.25">
      <c r="A531" s="52" t="s">
        <v>110</v>
      </c>
      <c r="B531" s="27" t="s">
        <v>111</v>
      </c>
      <c r="C531" s="28">
        <v>2250000</v>
      </c>
      <c r="D531" s="28"/>
      <c r="E531" s="39"/>
      <c r="F531" s="39"/>
      <c r="G531" s="40"/>
      <c r="H531" s="28"/>
    </row>
    <row r="532" spans="1:9" s="52" customFormat="1" ht="13.5" customHeight="1" x14ac:dyDescent="0.25">
      <c r="A532" s="68" t="s">
        <v>119</v>
      </c>
      <c r="B532" s="68" t="s">
        <v>122</v>
      </c>
      <c r="C532" s="40">
        <f>SUM(C533:C535)</f>
        <v>1137030</v>
      </c>
      <c r="D532" s="28"/>
      <c r="E532" s="27"/>
      <c r="F532" s="27"/>
      <c r="G532" s="28"/>
      <c r="H532" s="28"/>
    </row>
    <row r="533" spans="1:9" s="52" customFormat="1" ht="13.5" customHeight="1" x14ac:dyDescent="0.25">
      <c r="A533" s="52" t="s">
        <v>121</v>
      </c>
      <c r="B533" s="52" t="s">
        <v>122</v>
      </c>
      <c r="C533" s="28">
        <v>1050000</v>
      </c>
      <c r="D533" s="28"/>
      <c r="G533" s="69"/>
      <c r="H533" s="69"/>
      <c r="I533" s="27"/>
    </row>
    <row r="534" spans="1:9" s="52" customFormat="1" ht="13.5" customHeight="1" x14ac:dyDescent="0.25">
      <c r="A534" s="52" t="s">
        <v>123</v>
      </c>
      <c r="B534" s="52" t="s">
        <v>124</v>
      </c>
      <c r="C534" s="28">
        <v>50500</v>
      </c>
      <c r="D534" s="28"/>
      <c r="G534" s="69"/>
      <c r="H534" s="69"/>
    </row>
    <row r="535" spans="1:9" s="52" customFormat="1" ht="13.5" customHeight="1" x14ac:dyDescent="0.25">
      <c r="A535" s="52" t="s">
        <v>127</v>
      </c>
      <c r="B535" s="734" t="s">
        <v>120</v>
      </c>
      <c r="C535" s="28">
        <v>36530</v>
      </c>
      <c r="D535" s="28"/>
      <c r="E535" s="261"/>
      <c r="G535" s="262"/>
    </row>
    <row r="536" spans="1:9" s="67" customFormat="1" ht="13.5" customHeight="1" thickBot="1" x14ac:dyDescent="0.3">
      <c r="A536" s="52"/>
      <c r="B536" s="52"/>
      <c r="C536" s="69"/>
      <c r="D536" s="105"/>
      <c r="E536" s="105"/>
      <c r="F536" s="80"/>
      <c r="G536" s="106"/>
    </row>
    <row r="537" spans="1:9" s="67" customFormat="1" ht="14.25" customHeight="1" thickBot="1" x14ac:dyDescent="0.3">
      <c r="A537" s="1305" t="s">
        <v>135</v>
      </c>
      <c r="B537" s="1306"/>
      <c r="C537" s="144">
        <f>C538+C540+C544</f>
        <v>3958380</v>
      </c>
      <c r="D537" s="105"/>
      <c r="E537" s="105"/>
      <c r="G537" s="106"/>
    </row>
    <row r="538" spans="1:9" s="146" customFormat="1" x14ac:dyDescent="0.25">
      <c r="A538" s="68" t="s">
        <v>369</v>
      </c>
      <c r="B538" s="46" t="s">
        <v>370</v>
      </c>
      <c r="C538" s="58">
        <f>SUM(C539)</f>
        <v>150000</v>
      </c>
      <c r="D538" s="170"/>
      <c r="E538" s="59"/>
      <c r="F538" s="61"/>
      <c r="G538" s="61"/>
    </row>
    <row r="539" spans="1:9" s="67" customFormat="1" x14ac:dyDescent="0.25">
      <c r="A539" s="52" t="s">
        <v>371</v>
      </c>
      <c r="B539" s="52" t="s">
        <v>615</v>
      </c>
      <c r="C539" s="28">
        <v>150000</v>
      </c>
      <c r="D539" s="69"/>
      <c r="E539" s="342"/>
      <c r="F539" s="105"/>
      <c r="G539" s="258"/>
    </row>
    <row r="540" spans="1:9" s="146" customFormat="1" ht="14.25" customHeight="1" x14ac:dyDescent="0.25">
      <c r="A540" s="68" t="s">
        <v>136</v>
      </c>
      <c r="B540" s="68" t="s">
        <v>137</v>
      </c>
      <c r="C540" s="58">
        <f>SUM(C541:C543)</f>
        <v>307880</v>
      </c>
      <c r="D540" s="165"/>
      <c r="E540" s="165"/>
    </row>
    <row r="541" spans="1:9" s="67" customFormat="1" ht="14.25" customHeight="1" x14ac:dyDescent="0.25">
      <c r="A541" s="52" t="s">
        <v>138</v>
      </c>
      <c r="B541" s="52" t="s">
        <v>139</v>
      </c>
      <c r="C541" s="28">
        <v>24480</v>
      </c>
      <c r="D541" s="69"/>
      <c r="E541" s="69"/>
      <c r="F541" s="105"/>
      <c r="G541" s="106"/>
    </row>
    <row r="542" spans="1:9" s="67" customFormat="1" ht="14.25" customHeight="1" x14ac:dyDescent="0.25">
      <c r="A542" s="52" t="s">
        <v>297</v>
      </c>
      <c r="B542" s="52" t="s">
        <v>298</v>
      </c>
      <c r="C542" s="28">
        <v>250000</v>
      </c>
      <c r="E542" s="105"/>
      <c r="F542" s="105"/>
      <c r="G542" s="106"/>
    </row>
    <row r="543" spans="1:9" s="67" customFormat="1" ht="14.25" customHeight="1" x14ac:dyDescent="0.25">
      <c r="A543" s="52" t="s">
        <v>140</v>
      </c>
      <c r="B543" s="52" t="s">
        <v>141</v>
      </c>
      <c r="C543" s="28">
        <v>33400</v>
      </c>
      <c r="D543" s="105"/>
      <c r="E543" s="105"/>
      <c r="G543" s="106"/>
    </row>
    <row r="544" spans="1:9" s="67" customFormat="1" ht="14.25" customHeight="1" x14ac:dyDescent="0.25">
      <c r="A544" s="68" t="s">
        <v>305</v>
      </c>
      <c r="B544" s="68" t="s">
        <v>306</v>
      </c>
      <c r="C544" s="40">
        <f>SUM(C545)</f>
        <v>3500500</v>
      </c>
      <c r="D544" s="69"/>
      <c r="E544" s="69"/>
      <c r="G544" s="106"/>
    </row>
    <row r="545" spans="1:13" s="67" customFormat="1" ht="13.5" customHeight="1" x14ac:dyDescent="0.25">
      <c r="A545" s="52" t="s">
        <v>307</v>
      </c>
      <c r="B545" s="52" t="s">
        <v>306</v>
      </c>
      <c r="C545" s="28">
        <v>3500500</v>
      </c>
      <c r="E545" s="105"/>
      <c r="F545" s="161"/>
      <c r="G545" s="106"/>
    </row>
    <row r="546" spans="1:13" ht="13.5" customHeight="1" x14ac:dyDescent="0.25">
      <c r="G546" s="258"/>
    </row>
    <row r="547" spans="1:13" ht="13.5" thickBot="1" x14ac:dyDescent="0.3"/>
    <row r="548" spans="1:13" x14ac:dyDescent="0.25">
      <c r="A548" s="1278" t="s">
        <v>621</v>
      </c>
      <c r="B548" s="1279"/>
      <c r="C548" s="1280"/>
      <c r="D548" s="13" t="s">
        <v>1</v>
      </c>
      <c r="E548" s="14" t="s">
        <v>622</v>
      </c>
      <c r="F548" s="724"/>
      <c r="G548" s="724"/>
      <c r="H548" s="724"/>
      <c r="I548" s="724"/>
      <c r="J548" s="724"/>
      <c r="K548" s="724"/>
      <c r="L548" s="724"/>
      <c r="M548" s="724"/>
    </row>
    <row r="549" spans="1:13" ht="13.5" thickBot="1" x14ac:dyDescent="0.3">
      <c r="A549" s="1281"/>
      <c r="B549" s="1282"/>
      <c r="C549" s="1283"/>
      <c r="D549" s="99"/>
      <c r="E549" s="100"/>
      <c r="F549" s="5"/>
      <c r="G549" s="5"/>
      <c r="H549" s="5"/>
      <c r="I549" s="5"/>
      <c r="J549" s="5"/>
      <c r="K549" s="5"/>
      <c r="L549" s="5"/>
      <c r="M549" s="5"/>
    </row>
    <row r="550" spans="1:13" x14ac:dyDescent="0.25">
      <c r="A550" s="1268" t="s">
        <v>623</v>
      </c>
      <c r="B550" s="1269"/>
      <c r="C550" s="1269"/>
      <c r="D550" s="1269"/>
      <c r="E550" s="1270"/>
    </row>
    <row r="551" spans="1:13" x14ac:dyDescent="0.25">
      <c r="A551" s="1311"/>
      <c r="B551" s="1312"/>
      <c r="C551" s="1312"/>
      <c r="D551" s="1312"/>
      <c r="E551" s="1313"/>
    </row>
    <row r="552" spans="1:13" x14ac:dyDescent="0.25">
      <c r="A552" s="1311"/>
      <c r="B552" s="1312"/>
      <c r="C552" s="1312"/>
      <c r="D552" s="1312"/>
      <c r="E552" s="1313"/>
    </row>
    <row r="553" spans="1:13" x14ac:dyDescent="0.25">
      <c r="A553" s="1311"/>
      <c r="B553" s="1312"/>
      <c r="C553" s="1312"/>
      <c r="D553" s="1312"/>
      <c r="E553" s="1313"/>
    </row>
    <row r="554" spans="1:13" ht="13.5" thickBot="1" x14ac:dyDescent="0.3">
      <c r="A554" s="1271"/>
      <c r="B554" s="1272"/>
      <c r="C554" s="1272"/>
      <c r="D554" s="1272"/>
      <c r="E554" s="1273"/>
    </row>
    <row r="555" spans="1:13" x14ac:dyDescent="0.25">
      <c r="A555" s="26" t="s">
        <v>398</v>
      </c>
      <c r="B555" s="27"/>
      <c r="C555" s="28"/>
      <c r="D555" s="28"/>
      <c r="E555" s="29"/>
    </row>
    <row r="556" spans="1:13" x14ac:dyDescent="0.25">
      <c r="A556" s="26" t="s">
        <v>624</v>
      </c>
      <c r="B556" s="27"/>
      <c r="C556" s="28"/>
      <c r="D556" s="28"/>
      <c r="E556" s="29"/>
    </row>
    <row r="557" spans="1:13" x14ac:dyDescent="0.25">
      <c r="A557" s="26" t="s">
        <v>1082</v>
      </c>
      <c r="B557" s="27"/>
      <c r="C557" s="28"/>
      <c r="D557" s="28"/>
      <c r="E557" s="29"/>
    </row>
    <row r="558" spans="1:13" ht="13.5" thickBot="1" x14ac:dyDescent="0.3">
      <c r="A558" s="30" t="s">
        <v>4</v>
      </c>
      <c r="B558" s="31"/>
      <c r="C558" s="32"/>
      <c r="D558" s="32"/>
      <c r="E558" s="33"/>
    </row>
    <row r="559" spans="1:13" ht="13.5" thickBot="1" x14ac:dyDescent="0.3">
      <c r="A559" s="34" t="s">
        <v>5</v>
      </c>
      <c r="B559" s="35"/>
      <c r="C559" s="36"/>
      <c r="D559" s="37"/>
      <c r="E559" s="38">
        <f>+C561+C574+C587</f>
        <v>1208250</v>
      </c>
      <c r="G559" s="41"/>
    </row>
    <row r="560" spans="1:13" ht="13.5" thickBot="1" x14ac:dyDescent="0.3">
      <c r="A560" s="39"/>
      <c r="B560" s="39"/>
      <c r="C560" s="40"/>
      <c r="D560" s="40"/>
      <c r="E560" s="6"/>
    </row>
    <row r="561" spans="1:5" ht="13.5" thickBot="1" x14ac:dyDescent="0.3">
      <c r="A561" s="1290" t="s">
        <v>49</v>
      </c>
      <c r="B561" s="1291"/>
      <c r="C561" s="56">
        <f>(C562+C564+C566+C568+C570)</f>
        <v>379500</v>
      </c>
      <c r="D561" s="161"/>
      <c r="E561" s="6"/>
    </row>
    <row r="562" spans="1:5" x14ac:dyDescent="0.25">
      <c r="A562" s="39" t="s">
        <v>50</v>
      </c>
      <c r="B562" s="46" t="s">
        <v>51</v>
      </c>
      <c r="C562" s="58">
        <f>SUM(C563)</f>
        <v>25500</v>
      </c>
      <c r="D562" s="170"/>
      <c r="E562" s="61"/>
    </row>
    <row r="563" spans="1:5" x14ac:dyDescent="0.25">
      <c r="A563" s="27" t="s">
        <v>52</v>
      </c>
      <c r="B563" s="52" t="s">
        <v>53</v>
      </c>
      <c r="C563" s="28">
        <v>25500</v>
      </c>
      <c r="D563" s="161"/>
      <c r="E563" s="105"/>
    </row>
    <row r="564" spans="1:5" x14ac:dyDescent="0.25">
      <c r="A564" s="39" t="s">
        <v>54</v>
      </c>
      <c r="B564" s="68" t="s">
        <v>55</v>
      </c>
      <c r="C564" s="40">
        <f>SUM(C565)</f>
        <v>25000</v>
      </c>
      <c r="D564" s="161"/>
      <c r="E564" s="105"/>
    </row>
    <row r="565" spans="1:5" x14ac:dyDescent="0.25">
      <c r="A565" s="27" t="s">
        <v>56</v>
      </c>
      <c r="B565" s="52" t="s">
        <v>57</v>
      </c>
      <c r="C565" s="28">
        <v>25000</v>
      </c>
      <c r="D565" s="161"/>
      <c r="E565" s="105"/>
    </row>
    <row r="566" spans="1:5" x14ac:dyDescent="0.25">
      <c r="A566" s="39" t="s">
        <v>58</v>
      </c>
      <c r="B566" s="68" t="s">
        <v>59</v>
      </c>
      <c r="C566" s="40">
        <f>SUM(C567)</f>
        <v>278000</v>
      </c>
      <c r="D566" s="161"/>
      <c r="E566" s="105"/>
    </row>
    <row r="567" spans="1:5" x14ac:dyDescent="0.25">
      <c r="A567" s="27" t="s">
        <v>60</v>
      </c>
      <c r="B567" s="69" t="s">
        <v>61</v>
      </c>
      <c r="C567" s="28">
        <v>278000</v>
      </c>
      <c r="D567" s="161"/>
      <c r="E567" s="105"/>
    </row>
    <row r="568" spans="1:5" x14ac:dyDescent="0.25">
      <c r="A568" s="68" t="s">
        <v>66</v>
      </c>
      <c r="B568" s="83" t="s">
        <v>154</v>
      </c>
      <c r="C568" s="40">
        <f>SUM(C569)</f>
        <v>19500</v>
      </c>
      <c r="D568" s="161"/>
      <c r="E568" s="105"/>
    </row>
    <row r="569" spans="1:5" x14ac:dyDescent="0.25">
      <c r="A569" s="52" t="s">
        <v>68</v>
      </c>
      <c r="B569" s="69" t="s">
        <v>405</v>
      </c>
      <c r="C569" s="28">
        <v>19500</v>
      </c>
      <c r="D569" s="122"/>
      <c r="E569" s="83"/>
    </row>
    <row r="570" spans="1:5" x14ac:dyDescent="0.25">
      <c r="A570" s="68" t="s">
        <v>84</v>
      </c>
      <c r="B570" s="83" t="s">
        <v>85</v>
      </c>
      <c r="C570" s="40">
        <f>SUM(C571:C572)</f>
        <v>31500</v>
      </c>
      <c r="D570" s="161"/>
      <c r="E570" s="105"/>
    </row>
    <row r="571" spans="1:5" x14ac:dyDescent="0.25">
      <c r="A571" s="52" t="s">
        <v>86</v>
      </c>
      <c r="B571" s="69" t="s">
        <v>87</v>
      </c>
      <c r="C571" s="28">
        <v>8000</v>
      </c>
      <c r="D571" s="161"/>
      <c r="E571" s="105"/>
    </row>
    <row r="572" spans="1:5" x14ac:dyDescent="0.25">
      <c r="A572" s="52" t="s">
        <v>90</v>
      </c>
      <c r="B572" s="69" t="s">
        <v>273</v>
      </c>
      <c r="C572" s="28">
        <v>23500</v>
      </c>
      <c r="D572" s="161"/>
      <c r="E572" s="105"/>
    </row>
    <row r="573" spans="1:5" ht="13.5" thickBot="1" x14ac:dyDescent="0.3">
      <c r="A573" s="52"/>
      <c r="B573" s="69"/>
      <c r="C573" s="69"/>
      <c r="D573" s="161"/>
      <c r="E573" s="105"/>
    </row>
    <row r="574" spans="1:5" ht="13.5" thickBot="1" x14ac:dyDescent="0.3">
      <c r="A574" s="1274" t="s">
        <v>93</v>
      </c>
      <c r="B574" s="1275"/>
      <c r="C574" s="87">
        <f>(C575+C577+C579+C582)</f>
        <v>777400</v>
      </c>
      <c r="D574" s="161"/>
      <c r="E574" s="105"/>
    </row>
    <row r="575" spans="1:5" x14ac:dyDescent="0.25">
      <c r="A575" s="39" t="s">
        <v>94</v>
      </c>
      <c r="B575" s="39" t="s">
        <v>95</v>
      </c>
      <c r="C575" s="58">
        <f>SUM(C576)</f>
        <v>20550</v>
      </c>
      <c r="D575" s="161"/>
      <c r="E575" s="105"/>
    </row>
    <row r="576" spans="1:5" x14ac:dyDescent="0.25">
      <c r="A576" s="27" t="s">
        <v>98</v>
      </c>
      <c r="B576" s="27" t="s">
        <v>99</v>
      </c>
      <c r="C576" s="28">
        <v>20550</v>
      </c>
      <c r="D576" s="165"/>
      <c r="E576" s="165"/>
    </row>
    <row r="577" spans="1:7" x14ac:dyDescent="0.25">
      <c r="A577" s="39" t="s">
        <v>158</v>
      </c>
      <c r="B577" s="83" t="s">
        <v>101</v>
      </c>
      <c r="C577" s="40">
        <f>SUM(C578)</f>
        <v>20500</v>
      </c>
      <c r="D577" s="27"/>
      <c r="E577" s="27"/>
    </row>
    <row r="578" spans="1:7" x14ac:dyDescent="0.25">
      <c r="A578" s="27" t="s">
        <v>104</v>
      </c>
      <c r="B578" s="27" t="s">
        <v>105</v>
      </c>
      <c r="C578" s="28">
        <v>20500</v>
      </c>
      <c r="D578" s="27"/>
      <c r="E578" s="27"/>
    </row>
    <row r="579" spans="1:7" x14ac:dyDescent="0.25">
      <c r="A579" s="68" t="s">
        <v>106</v>
      </c>
      <c r="B579" s="39" t="s">
        <v>107</v>
      </c>
      <c r="C579" s="40">
        <f>SUM(C580:C581)</f>
        <v>265500</v>
      </c>
      <c r="D579" s="27"/>
      <c r="E579" s="52"/>
    </row>
    <row r="580" spans="1:7" x14ac:dyDescent="0.25">
      <c r="A580" s="52" t="s">
        <v>108</v>
      </c>
      <c r="B580" s="89" t="s">
        <v>109</v>
      </c>
      <c r="C580" s="28">
        <v>15500</v>
      </c>
      <c r="D580" s="27"/>
      <c r="E580" s="52"/>
      <c r="F580" s="41"/>
    </row>
    <row r="581" spans="1:7" x14ac:dyDescent="0.25">
      <c r="A581" s="52" t="s">
        <v>238</v>
      </c>
      <c r="B581" s="69" t="s">
        <v>111</v>
      </c>
      <c r="C581" s="28">
        <v>250000</v>
      </c>
      <c r="D581" s="27"/>
      <c r="E581" s="735"/>
    </row>
    <row r="582" spans="1:7" x14ac:dyDescent="0.25">
      <c r="A582" s="68" t="s">
        <v>119</v>
      </c>
      <c r="B582" s="83" t="s">
        <v>122</v>
      </c>
      <c r="C582" s="40">
        <f>SUM(C583:C585)</f>
        <v>470850</v>
      </c>
      <c r="D582" s="161"/>
      <c r="E582" s="105"/>
    </row>
    <row r="583" spans="1:7" x14ac:dyDescent="0.25">
      <c r="A583" s="52" t="s">
        <v>163</v>
      </c>
      <c r="B583" s="69" t="s">
        <v>122</v>
      </c>
      <c r="C583" s="28">
        <v>300000</v>
      </c>
      <c r="D583" s="170"/>
      <c r="E583" s="59"/>
    </row>
    <row r="584" spans="1:7" x14ac:dyDescent="0.25">
      <c r="A584" s="52" t="s">
        <v>212</v>
      </c>
      <c r="B584" s="69" t="s">
        <v>124</v>
      </c>
      <c r="C584" s="28">
        <v>15850</v>
      </c>
      <c r="D584" s="28"/>
      <c r="E584" s="342"/>
    </row>
    <row r="585" spans="1:7" x14ac:dyDescent="0.25">
      <c r="A585" s="52" t="s">
        <v>127</v>
      </c>
      <c r="B585" s="69" t="s">
        <v>120</v>
      </c>
      <c r="C585" s="28">
        <v>155000</v>
      </c>
      <c r="D585" s="165"/>
      <c r="E585" s="165"/>
    </row>
    <row r="586" spans="1:7" ht="13.5" thickBot="1" x14ac:dyDescent="0.3">
      <c r="A586" s="52"/>
      <c r="B586" s="69"/>
      <c r="C586" s="69"/>
      <c r="D586" s="28"/>
      <c r="E586" s="69"/>
    </row>
    <row r="587" spans="1:7" ht="13.5" thickBot="1" x14ac:dyDescent="0.3">
      <c r="A587" s="1305" t="s">
        <v>135</v>
      </c>
      <c r="B587" s="1306"/>
      <c r="C587" s="144">
        <f>C588+C590</f>
        <v>51350</v>
      </c>
      <c r="D587" s="80"/>
      <c r="E587" s="105"/>
    </row>
    <row r="588" spans="1:7" x14ac:dyDescent="0.25">
      <c r="A588" s="68" t="s">
        <v>136</v>
      </c>
      <c r="B588" s="68" t="s">
        <v>137</v>
      </c>
      <c r="C588" s="40">
        <f>SUM(C589)</f>
        <v>30600</v>
      </c>
      <c r="D588" s="161"/>
      <c r="E588" s="105"/>
    </row>
    <row r="589" spans="1:7" x14ac:dyDescent="0.25">
      <c r="A589" s="52" t="s">
        <v>138</v>
      </c>
      <c r="B589" s="52" t="s">
        <v>139</v>
      </c>
      <c r="C589" s="28">
        <v>30600</v>
      </c>
      <c r="D589" s="28"/>
      <c r="E589" s="69"/>
    </row>
    <row r="590" spans="1:7" x14ac:dyDescent="0.25">
      <c r="A590" s="68" t="s">
        <v>144</v>
      </c>
      <c r="B590" s="83" t="s">
        <v>318</v>
      </c>
      <c r="C590" s="40">
        <f>SUM(C591)</f>
        <v>20750</v>
      </c>
      <c r="D590" s="80"/>
      <c r="E590" s="105"/>
    </row>
    <row r="591" spans="1:7" x14ac:dyDescent="0.25">
      <c r="A591" s="52" t="s">
        <v>146</v>
      </c>
      <c r="B591" s="69" t="s">
        <v>147</v>
      </c>
      <c r="C591" s="28">
        <v>20750</v>
      </c>
    </row>
    <row r="592" spans="1:7" s="67" customFormat="1" x14ac:dyDescent="0.25">
      <c r="A592" s="52"/>
      <c r="B592" s="69"/>
      <c r="C592" s="69"/>
      <c r="D592" s="41"/>
      <c r="E592" s="61"/>
      <c r="F592" s="5"/>
      <c r="G592" s="258"/>
    </row>
    <row r="593" spans="1:7" s="67" customFormat="1" ht="13.5" thickBot="1" x14ac:dyDescent="0.3">
      <c r="A593" s="52"/>
      <c r="B593" s="69"/>
      <c r="C593" s="69"/>
      <c r="D593" s="41"/>
      <c r="E593" s="61"/>
      <c r="F593" s="5"/>
      <c r="G593" s="258"/>
    </row>
    <row r="594" spans="1:7" s="67" customFormat="1" x14ac:dyDescent="0.25">
      <c r="A594" s="10" t="s">
        <v>625</v>
      </c>
      <c r="B594" s="11"/>
      <c r="C594" s="12"/>
      <c r="D594" s="13" t="s">
        <v>1</v>
      </c>
      <c r="E594" s="14" t="s">
        <v>626</v>
      </c>
      <c r="F594" s="5"/>
      <c r="G594" s="258"/>
    </row>
    <row r="595" spans="1:7" s="67" customFormat="1" ht="13.5" thickBot="1" x14ac:dyDescent="0.3">
      <c r="A595" s="96"/>
      <c r="B595" s="169"/>
      <c r="C595" s="98"/>
      <c r="D595" s="99"/>
      <c r="E595" s="100"/>
      <c r="F595" s="5"/>
      <c r="G595" s="258"/>
    </row>
    <row r="596" spans="1:7" s="80" customFormat="1" x14ac:dyDescent="0.25">
      <c r="A596" s="736" t="s">
        <v>627</v>
      </c>
      <c r="B596" s="737"/>
      <c r="C596" s="738"/>
      <c r="D596" s="738"/>
      <c r="E596" s="739"/>
      <c r="F596" s="5"/>
      <c r="G596" s="61"/>
    </row>
    <row r="597" spans="1:7" s="80" customFormat="1" x14ac:dyDescent="0.25">
      <c r="A597" s="740" t="s">
        <v>628</v>
      </c>
      <c r="C597" s="161"/>
      <c r="D597" s="161"/>
      <c r="E597" s="698"/>
      <c r="F597" s="5"/>
      <c r="G597" s="61"/>
    </row>
    <row r="598" spans="1:7" s="80" customFormat="1" x14ac:dyDescent="0.25">
      <c r="A598" s="740" t="s">
        <v>629</v>
      </c>
      <c r="C598" s="161"/>
      <c r="D598" s="161"/>
      <c r="E598" s="698"/>
      <c r="F598" s="5"/>
      <c r="G598" s="61"/>
    </row>
    <row r="599" spans="1:7" s="80" customFormat="1" x14ac:dyDescent="0.25">
      <c r="A599" s="1311" t="s">
        <v>630</v>
      </c>
      <c r="B599" s="1312"/>
      <c r="C599" s="1312"/>
      <c r="D599" s="1312"/>
      <c r="E599" s="1313"/>
      <c r="F599" s="5"/>
      <c r="G599" s="61"/>
    </row>
    <row r="600" spans="1:7" s="80" customFormat="1" x14ac:dyDescent="0.25">
      <c r="A600" s="1311"/>
      <c r="B600" s="1312"/>
      <c r="C600" s="1312"/>
      <c r="D600" s="1312"/>
      <c r="E600" s="1313"/>
      <c r="F600" s="5"/>
      <c r="G600" s="61"/>
    </row>
    <row r="601" spans="1:7" s="80" customFormat="1" ht="13.5" thickBot="1" x14ac:dyDescent="0.3">
      <c r="A601" s="1271"/>
      <c r="B601" s="1272"/>
      <c r="C601" s="1272"/>
      <c r="D601" s="1272"/>
      <c r="E601" s="1273"/>
      <c r="F601" s="5"/>
      <c r="G601" s="61"/>
    </row>
    <row r="602" spans="1:7" s="67" customFormat="1" x14ac:dyDescent="0.25">
      <c r="A602" s="26" t="s">
        <v>398</v>
      </c>
      <c r="B602" s="27"/>
      <c r="C602" s="28"/>
      <c r="D602" s="28"/>
      <c r="E602" s="29"/>
      <c r="F602" s="5"/>
      <c r="G602" s="258"/>
    </row>
    <row r="603" spans="1:7" s="67" customFormat="1" x14ac:dyDescent="0.25">
      <c r="A603" s="26" t="s">
        <v>631</v>
      </c>
      <c r="B603" s="27"/>
      <c r="C603" s="28"/>
      <c r="D603" s="28"/>
      <c r="E603" s="29"/>
      <c r="F603" s="5"/>
      <c r="G603" s="258"/>
    </row>
    <row r="604" spans="1:7" s="67" customFormat="1" x14ac:dyDescent="0.25">
      <c r="A604" s="26" t="s">
        <v>1081</v>
      </c>
      <c r="B604" s="27"/>
      <c r="C604" s="28"/>
      <c r="D604" s="28"/>
      <c r="E604" s="29"/>
      <c r="F604" s="5"/>
      <c r="G604" s="258"/>
    </row>
    <row r="605" spans="1:7" s="67" customFormat="1" ht="13.5" thickBot="1" x14ac:dyDescent="0.3">
      <c r="A605" s="30" t="s">
        <v>4</v>
      </c>
      <c r="B605" s="31"/>
      <c r="C605" s="32"/>
      <c r="D605" s="32"/>
      <c r="E605" s="33"/>
      <c r="F605" s="5"/>
      <c r="G605" s="258"/>
    </row>
    <row r="606" spans="1:7" s="67" customFormat="1" ht="13.5" thickBot="1" x14ac:dyDescent="0.3">
      <c r="A606" s="34" t="s">
        <v>5</v>
      </c>
      <c r="B606" s="35"/>
      <c r="C606" s="36"/>
      <c r="D606" s="37"/>
      <c r="E606" s="38">
        <f>+C608+C621+C634</f>
        <v>1072080</v>
      </c>
      <c r="F606" s="5"/>
      <c r="G606" s="259"/>
    </row>
    <row r="607" spans="1:7" s="67" customFormat="1" ht="13.5" thickBot="1" x14ac:dyDescent="0.3">
      <c r="A607" s="39"/>
      <c r="B607" s="39"/>
      <c r="C607" s="40"/>
      <c r="D607" s="40"/>
      <c r="E607" s="6"/>
      <c r="F607" s="5"/>
      <c r="G607" s="258"/>
    </row>
    <row r="608" spans="1:7" s="67" customFormat="1" ht="13.5" thickBot="1" x14ac:dyDescent="0.3">
      <c r="A608" s="1290" t="s">
        <v>49</v>
      </c>
      <c r="B608" s="1291"/>
      <c r="C608" s="56">
        <f>(C609+C611+C613+C615+C617)</f>
        <v>259400</v>
      </c>
      <c r="D608" s="161"/>
      <c r="E608" s="6"/>
      <c r="F608" s="5"/>
      <c r="G608" s="258"/>
    </row>
    <row r="609" spans="1:7" s="67" customFormat="1" x14ac:dyDescent="0.25">
      <c r="A609" s="39" t="s">
        <v>50</v>
      </c>
      <c r="B609" s="46" t="s">
        <v>51</v>
      </c>
      <c r="C609" s="58">
        <f>SUM(C610)</f>
        <v>36800</v>
      </c>
      <c r="D609" s="170"/>
      <c r="E609" s="61"/>
      <c r="F609" s="5"/>
      <c r="G609" s="258"/>
    </row>
    <row r="610" spans="1:7" s="67" customFormat="1" x14ac:dyDescent="0.25">
      <c r="A610" s="27" t="s">
        <v>52</v>
      </c>
      <c r="B610" s="52" t="s">
        <v>53</v>
      </c>
      <c r="C610" s="28">
        <v>36800</v>
      </c>
      <c r="D610" s="161"/>
      <c r="E610" s="105"/>
      <c r="F610" s="5"/>
      <c r="G610" s="258"/>
    </row>
    <row r="611" spans="1:7" s="67" customFormat="1" x14ac:dyDescent="0.25">
      <c r="A611" s="39" t="s">
        <v>54</v>
      </c>
      <c r="B611" s="68" t="s">
        <v>55</v>
      </c>
      <c r="C611" s="40">
        <f>SUM(C612)</f>
        <v>45900</v>
      </c>
      <c r="D611" s="161"/>
      <c r="E611" s="105"/>
      <c r="F611" s="5"/>
      <c r="G611" s="258"/>
    </row>
    <row r="612" spans="1:7" s="67" customFormat="1" x14ac:dyDescent="0.25">
      <c r="A612" s="27" t="s">
        <v>56</v>
      </c>
      <c r="B612" s="52" t="s">
        <v>57</v>
      </c>
      <c r="C612" s="28">
        <v>45900</v>
      </c>
      <c r="D612" s="161"/>
      <c r="E612" s="105"/>
      <c r="F612" s="5"/>
      <c r="G612" s="258"/>
    </row>
    <row r="613" spans="1:7" s="67" customFormat="1" x14ac:dyDescent="0.25">
      <c r="A613" s="39" t="s">
        <v>58</v>
      </c>
      <c r="B613" s="68" t="s">
        <v>59</v>
      </c>
      <c r="C613" s="40">
        <f>SUM(C614)</f>
        <v>95000</v>
      </c>
      <c r="D613" s="161"/>
      <c r="E613" s="105"/>
      <c r="F613" s="5"/>
      <c r="G613" s="258"/>
    </row>
    <row r="614" spans="1:7" s="67" customFormat="1" x14ac:dyDescent="0.25">
      <c r="A614" s="27" t="s">
        <v>60</v>
      </c>
      <c r="B614" s="69" t="s">
        <v>61</v>
      </c>
      <c r="C614" s="28">
        <v>95000</v>
      </c>
      <c r="D614" s="161"/>
      <c r="E614" s="105"/>
      <c r="F614" s="5"/>
      <c r="G614" s="258"/>
    </row>
    <row r="615" spans="1:7" s="67" customFormat="1" x14ac:dyDescent="0.25">
      <c r="A615" s="68" t="s">
        <v>66</v>
      </c>
      <c r="B615" s="83" t="s">
        <v>154</v>
      </c>
      <c r="C615" s="40">
        <f>SUM(C616)</f>
        <v>34500</v>
      </c>
      <c r="D615" s="161"/>
      <c r="E615" s="105"/>
      <c r="F615" s="5"/>
      <c r="G615" s="258"/>
    </row>
    <row r="616" spans="1:7" s="67" customFormat="1" x14ac:dyDescent="0.25">
      <c r="A616" s="52" t="s">
        <v>68</v>
      </c>
      <c r="B616" s="69" t="s">
        <v>405</v>
      </c>
      <c r="C616" s="28">
        <v>34500</v>
      </c>
      <c r="D616" s="122"/>
      <c r="E616" s="83"/>
      <c r="F616" s="5"/>
      <c r="G616" s="258"/>
    </row>
    <row r="617" spans="1:7" s="67" customFormat="1" x14ac:dyDescent="0.25">
      <c r="A617" s="68" t="s">
        <v>84</v>
      </c>
      <c r="B617" s="83" t="s">
        <v>85</v>
      </c>
      <c r="C617" s="40">
        <f>SUM(C618:C619)</f>
        <v>47200</v>
      </c>
      <c r="D617" s="161"/>
      <c r="E617" s="105"/>
      <c r="F617" s="5"/>
      <c r="G617" s="258"/>
    </row>
    <row r="618" spans="1:7" s="67" customFormat="1" x14ac:dyDescent="0.25">
      <c r="A618" s="52" t="s">
        <v>86</v>
      </c>
      <c r="B618" s="69" t="s">
        <v>87</v>
      </c>
      <c r="C618" s="28">
        <v>8500</v>
      </c>
      <c r="D618" s="161"/>
      <c r="E618" s="105"/>
      <c r="F618" s="5"/>
      <c r="G618" s="258"/>
    </row>
    <row r="619" spans="1:7" s="67" customFormat="1" x14ac:dyDescent="0.25">
      <c r="A619" s="52" t="s">
        <v>90</v>
      </c>
      <c r="B619" s="69" t="s">
        <v>273</v>
      </c>
      <c r="C619" s="28">
        <v>38700</v>
      </c>
      <c r="D619" s="161"/>
      <c r="E619" s="105"/>
      <c r="F619" s="5"/>
      <c r="G619" s="258"/>
    </row>
    <row r="620" spans="1:7" s="67" customFormat="1" ht="13.5" thickBot="1" x14ac:dyDescent="0.3">
      <c r="A620" s="52"/>
      <c r="B620" s="69"/>
      <c r="C620" s="69"/>
      <c r="D620" s="161"/>
      <c r="E620" s="105"/>
      <c r="F620" s="5"/>
      <c r="G620" s="258"/>
    </row>
    <row r="621" spans="1:7" s="67" customFormat="1" ht="13.5" thickBot="1" x14ac:dyDescent="0.3">
      <c r="A621" s="1274" t="s">
        <v>93</v>
      </c>
      <c r="B621" s="1275"/>
      <c r="C621" s="87">
        <f>(C622+C624+C626+C629)</f>
        <v>705100</v>
      </c>
      <c r="D621" s="161"/>
      <c r="E621" s="105"/>
      <c r="F621" s="5"/>
      <c r="G621" s="258"/>
    </row>
    <row r="622" spans="1:7" s="67" customFormat="1" x14ac:dyDescent="0.25">
      <c r="A622" s="39" t="s">
        <v>94</v>
      </c>
      <c r="B622" s="39" t="s">
        <v>95</v>
      </c>
      <c r="C622" s="58">
        <f>SUM(C623)</f>
        <v>22500</v>
      </c>
      <c r="D622" s="161"/>
      <c r="E622" s="105"/>
      <c r="F622" s="5"/>
      <c r="G622" s="258"/>
    </row>
    <row r="623" spans="1:7" s="67" customFormat="1" x14ac:dyDescent="0.25">
      <c r="A623" s="27" t="s">
        <v>98</v>
      </c>
      <c r="B623" s="27" t="s">
        <v>99</v>
      </c>
      <c r="C623" s="28">
        <v>22500</v>
      </c>
      <c r="D623" s="165"/>
      <c r="E623" s="165"/>
      <c r="F623" s="5"/>
      <c r="G623" s="258"/>
    </row>
    <row r="624" spans="1:7" s="67" customFormat="1" x14ac:dyDescent="0.25">
      <c r="A624" s="39" t="s">
        <v>158</v>
      </c>
      <c r="B624" s="83" t="s">
        <v>101</v>
      </c>
      <c r="C624" s="40">
        <f>SUM(C625)</f>
        <v>36700</v>
      </c>
      <c r="D624" s="27"/>
      <c r="E624" s="27"/>
      <c r="F624" s="5"/>
      <c r="G624" s="258"/>
    </row>
    <row r="625" spans="1:7" s="67" customFormat="1" x14ac:dyDescent="0.25">
      <c r="A625" s="27" t="s">
        <v>104</v>
      </c>
      <c r="B625" s="27" t="s">
        <v>105</v>
      </c>
      <c r="C625" s="28">
        <v>36700</v>
      </c>
      <c r="D625" s="27"/>
      <c r="E625" s="27"/>
      <c r="F625" s="3"/>
      <c r="G625" s="258"/>
    </row>
    <row r="626" spans="1:7" s="67" customFormat="1" x14ac:dyDescent="0.25">
      <c r="A626" s="68" t="s">
        <v>106</v>
      </c>
      <c r="B626" s="39" t="s">
        <v>107</v>
      </c>
      <c r="C626" s="40">
        <f>SUM(C627:C628)</f>
        <v>376500</v>
      </c>
      <c r="D626" s="27"/>
      <c r="E626" s="52"/>
      <c r="F626" s="3"/>
      <c r="G626" s="258"/>
    </row>
    <row r="627" spans="1:7" s="67" customFormat="1" x14ac:dyDescent="0.25">
      <c r="A627" s="52" t="s">
        <v>108</v>
      </c>
      <c r="B627" s="89" t="s">
        <v>109</v>
      </c>
      <c r="C627" s="28">
        <v>20500</v>
      </c>
      <c r="D627" s="27"/>
      <c r="E627" s="52"/>
      <c r="F627" s="5"/>
      <c r="G627" s="258"/>
    </row>
    <row r="628" spans="1:7" s="67" customFormat="1" x14ac:dyDescent="0.25">
      <c r="A628" s="52" t="s">
        <v>238</v>
      </c>
      <c r="B628" s="69" t="s">
        <v>111</v>
      </c>
      <c r="C628" s="28">
        <v>356000</v>
      </c>
      <c r="D628" s="27"/>
      <c r="E628" s="735"/>
      <c r="F628" s="5"/>
      <c r="G628" s="258"/>
    </row>
    <row r="629" spans="1:7" s="67" customFormat="1" x14ac:dyDescent="0.25">
      <c r="A629" s="68" t="s">
        <v>119</v>
      </c>
      <c r="B629" s="83" t="s">
        <v>122</v>
      </c>
      <c r="C629" s="40">
        <f>SUM(C630:C632)</f>
        <v>269400</v>
      </c>
      <c r="D629" s="161"/>
      <c r="E629" s="105"/>
      <c r="F629" s="5"/>
      <c r="G629" s="258"/>
    </row>
    <row r="630" spans="1:7" s="67" customFormat="1" x14ac:dyDescent="0.25">
      <c r="A630" s="52" t="s">
        <v>163</v>
      </c>
      <c r="B630" s="69" t="s">
        <v>122</v>
      </c>
      <c r="C630" s="28">
        <v>146000</v>
      </c>
      <c r="D630" s="170"/>
      <c r="E630" s="59"/>
      <c r="F630" s="5"/>
      <c r="G630" s="258"/>
    </row>
    <row r="631" spans="1:7" s="67" customFormat="1" x14ac:dyDescent="0.25">
      <c r="A631" s="52" t="s">
        <v>212</v>
      </c>
      <c r="B631" s="69" t="s">
        <v>124</v>
      </c>
      <c r="C631" s="28">
        <v>25600</v>
      </c>
      <c r="D631" s="28"/>
      <c r="E631" s="342"/>
      <c r="F631" s="5"/>
      <c r="G631" s="258"/>
    </row>
    <row r="632" spans="1:7" s="67" customFormat="1" x14ac:dyDescent="0.25">
      <c r="A632" s="52" t="s">
        <v>127</v>
      </c>
      <c r="B632" s="69" t="s">
        <v>120</v>
      </c>
      <c r="C632" s="28">
        <v>97800</v>
      </c>
      <c r="D632" s="165"/>
      <c r="E632" s="165"/>
      <c r="F632" s="5"/>
      <c r="G632" s="258"/>
    </row>
    <row r="633" spans="1:7" s="67" customFormat="1" ht="13.5" thickBot="1" x14ac:dyDescent="0.3">
      <c r="A633" s="52"/>
      <c r="B633" s="69"/>
      <c r="C633" s="69"/>
      <c r="D633" s="28"/>
      <c r="E633" s="69"/>
      <c r="F633" s="5"/>
      <c r="G633" s="258"/>
    </row>
    <row r="634" spans="1:7" s="67" customFormat="1" ht="13.5" thickBot="1" x14ac:dyDescent="0.3">
      <c r="A634" s="1305" t="s">
        <v>135</v>
      </c>
      <c r="B634" s="1306"/>
      <c r="C634" s="144">
        <f>C635+C637</f>
        <v>107580</v>
      </c>
      <c r="D634" s="80"/>
      <c r="E634" s="105"/>
      <c r="F634" s="5"/>
      <c r="G634" s="258"/>
    </row>
    <row r="635" spans="1:7" s="67" customFormat="1" x14ac:dyDescent="0.25">
      <c r="A635" s="68" t="s">
        <v>136</v>
      </c>
      <c r="B635" s="68" t="s">
        <v>137</v>
      </c>
      <c r="C635" s="40">
        <f>SUM(C636)</f>
        <v>90880</v>
      </c>
      <c r="D635" s="161"/>
      <c r="E635" s="105"/>
      <c r="F635" s="5"/>
      <c r="G635" s="258"/>
    </row>
    <row r="636" spans="1:7" s="67" customFormat="1" x14ac:dyDescent="0.25">
      <c r="A636" s="52" t="s">
        <v>138</v>
      </c>
      <c r="B636" s="52" t="s">
        <v>139</v>
      </c>
      <c r="C636" s="28">
        <v>90880</v>
      </c>
      <c r="D636" s="28"/>
      <c r="E636" s="69"/>
      <c r="F636" s="5"/>
      <c r="G636" s="258"/>
    </row>
    <row r="637" spans="1:7" s="67" customFormat="1" x14ac:dyDescent="0.25">
      <c r="A637" s="68" t="s">
        <v>144</v>
      </c>
      <c r="B637" s="83" t="s">
        <v>318</v>
      </c>
      <c r="C637" s="40">
        <f>SUM(C638)</f>
        <v>16700</v>
      </c>
      <c r="D637" s="80"/>
      <c r="E637" s="105"/>
      <c r="F637" s="5"/>
      <c r="G637" s="258"/>
    </row>
    <row r="638" spans="1:7" s="67" customFormat="1" x14ac:dyDescent="0.25">
      <c r="A638" s="52" t="s">
        <v>146</v>
      </c>
      <c r="B638" s="69" t="s">
        <v>147</v>
      </c>
      <c r="C638" s="28">
        <v>16700</v>
      </c>
      <c r="D638" s="41"/>
      <c r="E638" s="41"/>
      <c r="F638" s="5"/>
      <c r="G638" s="258"/>
    </row>
    <row r="639" spans="1:7" s="67" customFormat="1" x14ac:dyDescent="0.25">
      <c r="A639" s="52"/>
      <c r="B639" s="69"/>
      <c r="C639" s="69"/>
      <c r="D639" s="41"/>
      <c r="E639" s="61"/>
      <c r="F639" s="5"/>
      <c r="G639" s="258"/>
    </row>
    <row r="640" spans="1:7" s="67" customFormat="1" ht="13.5" thickBot="1" x14ac:dyDescent="0.3">
      <c r="A640" s="52"/>
      <c r="B640" s="69"/>
      <c r="C640" s="69"/>
      <c r="D640" s="41"/>
      <c r="E640" s="61"/>
      <c r="F640" s="5"/>
      <c r="G640" s="258"/>
    </row>
    <row r="641" spans="1:7" ht="13.5" customHeight="1" x14ac:dyDescent="0.25">
      <c r="A641" s="10" t="s">
        <v>632</v>
      </c>
      <c r="B641" s="11"/>
      <c r="C641" s="12"/>
      <c r="D641" s="13" t="s">
        <v>1</v>
      </c>
      <c r="E641" s="14" t="s">
        <v>633</v>
      </c>
      <c r="G641" s="258"/>
    </row>
    <row r="642" spans="1:7" ht="13.5" customHeight="1" thickBot="1" x14ac:dyDescent="0.3">
      <c r="A642" s="15"/>
      <c r="B642" s="16"/>
      <c r="C642" s="17"/>
      <c r="D642" s="18"/>
      <c r="E642" s="19"/>
      <c r="G642" s="258"/>
    </row>
    <row r="643" spans="1:7" ht="13.5" customHeight="1" x14ac:dyDescent="0.25">
      <c r="A643" s="1268" t="s">
        <v>1072</v>
      </c>
      <c r="B643" s="1269"/>
      <c r="C643" s="1269"/>
      <c r="D643" s="1269"/>
      <c r="E643" s="1270"/>
      <c r="G643" s="258"/>
    </row>
    <row r="644" spans="1:7" ht="13.5" customHeight="1" thickBot="1" x14ac:dyDescent="0.3">
      <c r="A644" s="1271"/>
      <c r="B644" s="1272"/>
      <c r="C644" s="1272"/>
      <c r="D644" s="1272"/>
      <c r="E644" s="1273"/>
      <c r="G644" s="258"/>
    </row>
    <row r="645" spans="1:7" s="150" customFormat="1" ht="11.5" x14ac:dyDescent="0.25">
      <c r="A645" s="26" t="s">
        <v>398</v>
      </c>
      <c r="B645" s="27"/>
      <c r="C645" s="28"/>
      <c r="D645" s="28"/>
      <c r="E645" s="29"/>
      <c r="G645" s="699"/>
    </row>
    <row r="646" spans="1:7" s="150" customFormat="1" ht="11.5" x14ac:dyDescent="0.25">
      <c r="A646" s="26" t="s">
        <v>1073</v>
      </c>
      <c r="B646" s="27"/>
      <c r="C646" s="28"/>
      <c r="D646" s="28"/>
      <c r="E646" s="29"/>
      <c r="G646" s="699"/>
    </row>
    <row r="647" spans="1:7" s="138" customFormat="1" ht="11.5" x14ac:dyDescent="0.25">
      <c r="A647" s="26" t="s">
        <v>1074</v>
      </c>
      <c r="B647" s="27"/>
      <c r="C647" s="28"/>
      <c r="D647" s="28"/>
      <c r="E647" s="29"/>
      <c r="F647" s="150"/>
      <c r="G647" s="699"/>
    </row>
    <row r="648" spans="1:7" s="138" customFormat="1" ht="12" thickBot="1" x14ac:dyDescent="0.3">
      <c r="A648" s="26" t="s">
        <v>4</v>
      </c>
      <c r="B648" s="27"/>
      <c r="C648" s="28"/>
      <c r="D648" s="28"/>
      <c r="E648" s="29"/>
      <c r="F648" s="150"/>
      <c r="G648" s="699"/>
    </row>
    <row r="649" spans="1:7" ht="13.5" customHeight="1" thickBot="1" x14ac:dyDescent="0.3">
      <c r="A649" s="34" t="s">
        <v>5</v>
      </c>
      <c r="B649" s="35"/>
      <c r="C649" s="36"/>
      <c r="D649" s="37"/>
      <c r="E649" s="38">
        <f>C651+C665+C686</f>
        <v>163297324</v>
      </c>
      <c r="F649" s="150"/>
      <c r="G649" s="173"/>
    </row>
    <row r="650" spans="1:7" ht="13.5" customHeight="1" thickBot="1" x14ac:dyDescent="0.3">
      <c r="A650" s="39"/>
      <c r="B650" s="39"/>
      <c r="C650" s="40"/>
      <c r="D650" s="40"/>
      <c r="E650" s="40"/>
      <c r="F650" s="138"/>
      <c r="G650" s="700"/>
    </row>
    <row r="651" spans="1:7" ht="13.5" customHeight="1" thickBot="1" x14ac:dyDescent="0.3">
      <c r="A651" s="1489" t="s">
        <v>634</v>
      </c>
      <c r="B651" s="1490"/>
      <c r="C651" s="741">
        <f>C652+C657+C659+C662</f>
        <v>11508005</v>
      </c>
      <c r="G651" s="258"/>
    </row>
    <row r="652" spans="1:7" s="146" customFormat="1" ht="13.5" customHeight="1" x14ac:dyDescent="0.25">
      <c r="A652" s="39" t="s">
        <v>635</v>
      </c>
      <c r="B652" s="46" t="s">
        <v>636</v>
      </c>
      <c r="C652" s="58">
        <f>SUM(C653:C656)</f>
        <v>1000002</v>
      </c>
      <c r="D652" s="170"/>
      <c r="E652" s="170"/>
    </row>
    <row r="653" spans="1:7" s="67" customFormat="1" ht="14.25" customHeight="1" x14ac:dyDescent="0.25">
      <c r="A653" s="27" t="s">
        <v>637</v>
      </c>
      <c r="B653" s="27" t="s">
        <v>638</v>
      </c>
      <c r="C653" s="28">
        <v>500000</v>
      </c>
      <c r="D653" s="105"/>
      <c r="E653" s="105"/>
      <c r="G653" s="106"/>
    </row>
    <row r="654" spans="1:7" s="67" customFormat="1" ht="14.25" customHeight="1" x14ac:dyDescent="0.25">
      <c r="A654" s="27" t="s">
        <v>639</v>
      </c>
      <c r="B654" s="27" t="s">
        <v>640</v>
      </c>
      <c r="C654" s="28">
        <v>500000</v>
      </c>
      <c r="D654" s="105"/>
      <c r="E654" s="105"/>
      <c r="G654" s="106"/>
    </row>
    <row r="655" spans="1:7" s="67" customFormat="1" ht="14.25" customHeight="1" x14ac:dyDescent="0.25">
      <c r="A655" s="27" t="s">
        <v>641</v>
      </c>
      <c r="B655" s="27" t="s">
        <v>642</v>
      </c>
      <c r="C655" s="28">
        <v>1</v>
      </c>
      <c r="D655" s="105"/>
      <c r="E655" s="105"/>
      <c r="G655" s="106"/>
    </row>
    <row r="656" spans="1:7" s="67" customFormat="1" ht="14.25" customHeight="1" x14ac:dyDescent="0.25">
      <c r="A656" s="27" t="s">
        <v>643</v>
      </c>
      <c r="B656" s="27" t="s">
        <v>644</v>
      </c>
      <c r="C656" s="28">
        <v>1</v>
      </c>
      <c r="D656" s="105"/>
      <c r="E656" s="105"/>
      <c r="G656" s="106"/>
    </row>
    <row r="657" spans="1:12" s="67" customFormat="1" ht="14.25" customHeight="1" x14ac:dyDescent="0.25">
      <c r="A657" s="39" t="s">
        <v>645</v>
      </c>
      <c r="B657" s="39" t="s">
        <v>646</v>
      </c>
      <c r="C657" s="40">
        <f>SUM(C658)</f>
        <v>1</v>
      </c>
      <c r="D657" s="105"/>
      <c r="E657" s="105"/>
      <c r="G657" s="106"/>
    </row>
    <row r="658" spans="1:12" s="67" customFormat="1" ht="14.25" customHeight="1" x14ac:dyDescent="0.25">
      <c r="A658" s="27" t="s">
        <v>647</v>
      </c>
      <c r="B658" s="27" t="s">
        <v>648</v>
      </c>
      <c r="C658" s="28">
        <v>1</v>
      </c>
      <c r="D658" s="105"/>
      <c r="E658" s="105"/>
      <c r="G658" s="106"/>
    </row>
    <row r="659" spans="1:12" s="67" customFormat="1" ht="14.25" customHeight="1" x14ac:dyDescent="0.25">
      <c r="A659" s="39" t="s">
        <v>649</v>
      </c>
      <c r="B659" s="39" t="s">
        <v>650</v>
      </c>
      <c r="C659" s="40">
        <f>SUM(C660:C661)</f>
        <v>2</v>
      </c>
      <c r="D659" s="105"/>
      <c r="E659" s="105"/>
      <c r="G659" s="106"/>
    </row>
    <row r="660" spans="1:12" s="67" customFormat="1" ht="13.5" customHeight="1" x14ac:dyDescent="0.25">
      <c r="A660" s="27" t="s">
        <v>651</v>
      </c>
      <c r="B660" s="27" t="s">
        <v>652</v>
      </c>
      <c r="C660" s="28">
        <v>1</v>
      </c>
      <c r="D660" s="105"/>
      <c r="E660" s="105"/>
      <c r="G660" s="106"/>
    </row>
    <row r="661" spans="1:12" s="67" customFormat="1" ht="13.5" customHeight="1" x14ac:dyDescent="0.25">
      <c r="A661" s="27" t="s">
        <v>653</v>
      </c>
      <c r="B661" s="27" t="s">
        <v>654</v>
      </c>
      <c r="C661" s="28">
        <v>1</v>
      </c>
      <c r="D661" s="105"/>
      <c r="E661" s="105"/>
      <c r="G661" s="106"/>
    </row>
    <row r="662" spans="1:12" s="67" customFormat="1" ht="13.5" customHeight="1" x14ac:dyDescent="0.25">
      <c r="A662" s="39" t="s">
        <v>655</v>
      </c>
      <c r="B662" s="39" t="s">
        <v>656</v>
      </c>
      <c r="C662" s="40">
        <f>SUM(C663)</f>
        <v>10508000</v>
      </c>
      <c r="D662" s="161"/>
      <c r="E662" s="161"/>
      <c r="F662" s="80"/>
      <c r="G662" s="146"/>
    </row>
    <row r="663" spans="1:12" s="67" customFormat="1" ht="13.5" customHeight="1" x14ac:dyDescent="0.25">
      <c r="A663" s="27" t="s">
        <v>657</v>
      </c>
      <c r="B663" s="27" t="s">
        <v>658</v>
      </c>
      <c r="C663" s="28">
        <v>10508000</v>
      </c>
      <c r="D663" s="105"/>
      <c r="E663" s="105"/>
      <c r="G663" s="106"/>
    </row>
    <row r="664" spans="1:12" ht="13.5" customHeight="1" thickBot="1" x14ac:dyDescent="0.3">
      <c r="A664" s="39"/>
      <c r="B664" s="39"/>
      <c r="C664" s="40"/>
      <c r="D664" s="40"/>
      <c r="E664" s="40"/>
      <c r="G664" s="258"/>
    </row>
    <row r="665" spans="1:12" ht="13.5" customHeight="1" thickBot="1" x14ac:dyDescent="0.3">
      <c r="A665" s="1491" t="s">
        <v>659</v>
      </c>
      <c r="B665" s="1492"/>
      <c r="C665" s="742">
        <f>C666+C677+C680+C683</f>
        <v>15023861</v>
      </c>
      <c r="D665" s="40"/>
      <c r="E665" s="40"/>
      <c r="G665" s="258"/>
    </row>
    <row r="666" spans="1:12" s="67" customFormat="1" ht="14.25" customHeight="1" x14ac:dyDescent="0.25">
      <c r="A666" s="68" t="s">
        <v>660</v>
      </c>
      <c r="B666" s="68" t="s">
        <v>661</v>
      </c>
      <c r="C666" s="40">
        <f>SUM(C667:C676)</f>
        <v>12099122</v>
      </c>
      <c r="D666" s="743"/>
      <c r="E666" s="743"/>
      <c r="F666" s="744"/>
      <c r="G666" s="106"/>
    </row>
    <row r="667" spans="1:12" s="67" customFormat="1" ht="14.25" customHeight="1" x14ac:dyDescent="0.25">
      <c r="A667" s="52" t="s">
        <v>662</v>
      </c>
      <c r="B667" s="52" t="s">
        <v>663</v>
      </c>
      <c r="C667" s="28">
        <v>1</v>
      </c>
      <c r="D667" s="743"/>
      <c r="E667" s="743"/>
      <c r="F667" s="744"/>
      <c r="G667" s="744"/>
    </row>
    <row r="668" spans="1:12" s="80" customFormat="1" ht="14.25" customHeight="1" x14ac:dyDescent="0.25">
      <c r="A668" s="27" t="s">
        <v>664</v>
      </c>
      <c r="B668" s="27" t="s">
        <v>665</v>
      </c>
      <c r="C668" s="28">
        <v>7750006</v>
      </c>
      <c r="D668" s="388"/>
      <c r="E668" s="745"/>
      <c r="F668" s="745"/>
      <c r="G668" s="146"/>
      <c r="J668" s="388"/>
    </row>
    <row r="669" spans="1:12" s="67" customFormat="1" ht="13.5" customHeight="1" x14ac:dyDescent="0.25">
      <c r="A669" s="52" t="s">
        <v>666</v>
      </c>
      <c r="B669" s="52" t="s">
        <v>667</v>
      </c>
      <c r="C669" s="28">
        <v>316610</v>
      </c>
      <c r="F669" s="745"/>
      <c r="G669" s="716"/>
      <c r="H669" s="459"/>
      <c r="I669" s="80"/>
      <c r="J669" s="80"/>
      <c r="K669" s="80"/>
      <c r="L669" s="80"/>
    </row>
    <row r="670" spans="1:12" s="67" customFormat="1" ht="13.5" customHeight="1" x14ac:dyDescent="0.25">
      <c r="A670" s="52" t="s">
        <v>668</v>
      </c>
      <c r="B670" s="52" t="s">
        <v>669</v>
      </c>
      <c r="C670" s="28">
        <v>1</v>
      </c>
      <c r="D670" s="744"/>
      <c r="E670" s="744"/>
      <c r="F670" s="388"/>
      <c r="G670" s="146"/>
      <c r="H670" s="80"/>
      <c r="I670" s="80"/>
      <c r="J670" s="80"/>
      <c r="K670" s="80"/>
      <c r="L670" s="80"/>
    </row>
    <row r="671" spans="1:12" s="67" customFormat="1" ht="13.5" customHeight="1" x14ac:dyDescent="0.25">
      <c r="A671" s="52" t="s">
        <v>670</v>
      </c>
      <c r="B671" s="52" t="s">
        <v>671</v>
      </c>
      <c r="C671" s="28">
        <v>1</v>
      </c>
      <c r="E671" s="744"/>
      <c r="F671" s="745"/>
      <c r="G671" s="146"/>
      <c r="H671" s="80"/>
      <c r="I671" s="80"/>
      <c r="J671" s="80"/>
      <c r="K671" s="80"/>
      <c r="L671" s="80"/>
    </row>
    <row r="672" spans="1:12" s="67" customFormat="1" ht="14.25" customHeight="1" x14ac:dyDescent="0.25">
      <c r="A672" s="52" t="s">
        <v>672</v>
      </c>
      <c r="B672" s="27" t="s">
        <v>673</v>
      </c>
      <c r="C672" s="28">
        <f>SUM(C673)</f>
        <v>1</v>
      </c>
      <c r="D672" s="746"/>
      <c r="E672" s="744"/>
      <c r="F672" s="744"/>
      <c r="G672" s="106"/>
    </row>
    <row r="673" spans="1:7" s="67" customFormat="1" ht="14.25" customHeight="1" x14ac:dyDescent="0.25">
      <c r="A673" s="52" t="s">
        <v>674</v>
      </c>
      <c r="B673" s="27" t="s">
        <v>675</v>
      </c>
      <c r="C673" s="28">
        <v>1</v>
      </c>
      <c r="D673" s="747"/>
      <c r="G673" s="106"/>
    </row>
    <row r="674" spans="1:7" s="80" customFormat="1" ht="14.25" hidden="1" customHeight="1" x14ac:dyDescent="0.25">
      <c r="A674" s="27" t="s">
        <v>676</v>
      </c>
      <c r="B674" s="27" t="s">
        <v>677</v>
      </c>
      <c r="C674" s="28"/>
      <c r="D674" s="230"/>
      <c r="E674" s="748"/>
      <c r="G674" s="146"/>
    </row>
    <row r="675" spans="1:7" s="80" customFormat="1" ht="14.25" customHeight="1" x14ac:dyDescent="0.25">
      <c r="A675" s="27" t="s">
        <v>678</v>
      </c>
      <c r="B675" s="27" t="s">
        <v>679</v>
      </c>
      <c r="C675" s="28">
        <v>1</v>
      </c>
      <c r="D675" s="230"/>
      <c r="E675" s="748"/>
      <c r="G675" s="146"/>
    </row>
    <row r="676" spans="1:7" s="80" customFormat="1" ht="14.25" customHeight="1" x14ac:dyDescent="0.25">
      <c r="A676" s="27" t="s">
        <v>680</v>
      </c>
      <c r="B676" s="27" t="s">
        <v>681</v>
      </c>
      <c r="C676" s="28">
        <v>4032500</v>
      </c>
      <c r="D676" s="230"/>
      <c r="E676" s="748"/>
      <c r="G676" s="146"/>
    </row>
    <row r="677" spans="1:7" s="67" customFormat="1" ht="14.25" customHeight="1" x14ac:dyDescent="0.25">
      <c r="A677" s="68" t="s">
        <v>682</v>
      </c>
      <c r="B677" s="749" t="s">
        <v>683</v>
      </c>
      <c r="C677" s="40">
        <f>SUM(C678:C679)</f>
        <v>2</v>
      </c>
      <c r="D677" s="342"/>
      <c r="G677" s="106"/>
    </row>
    <row r="678" spans="1:7" s="67" customFormat="1" ht="13.5" customHeight="1" x14ac:dyDescent="0.25">
      <c r="A678" s="52" t="s">
        <v>684</v>
      </c>
      <c r="B678" s="150" t="s">
        <v>685</v>
      </c>
      <c r="C678" s="28">
        <v>1</v>
      </c>
      <c r="D678" s="173"/>
      <c r="E678" s="730"/>
      <c r="G678" s="106"/>
    </row>
    <row r="679" spans="1:7" s="80" customFormat="1" ht="13.5" customHeight="1" x14ac:dyDescent="0.25">
      <c r="A679" s="27" t="s">
        <v>686</v>
      </c>
      <c r="B679" s="27" t="s">
        <v>687</v>
      </c>
      <c r="C679" s="28">
        <v>1</v>
      </c>
      <c r="D679" s="750"/>
      <c r="F679" s="388"/>
    </row>
    <row r="680" spans="1:7" s="150" customFormat="1" ht="12.75" customHeight="1" x14ac:dyDescent="0.25">
      <c r="A680" s="68" t="s">
        <v>688</v>
      </c>
      <c r="B680" s="39" t="s">
        <v>689</v>
      </c>
      <c r="C680" s="139">
        <f>SUM(C681:C682)</f>
        <v>2924736.0000000005</v>
      </c>
      <c r="E680" s="342"/>
      <c r="G680" s="699"/>
    </row>
    <row r="681" spans="1:7" s="138" customFormat="1" ht="12.75" customHeight="1" x14ac:dyDescent="0.25">
      <c r="A681" s="27" t="s">
        <v>690</v>
      </c>
      <c r="B681" s="27" t="s">
        <v>691</v>
      </c>
      <c r="C681" s="118">
        <f>2658850*1.1</f>
        <v>2924735.0000000005</v>
      </c>
      <c r="D681" s="8"/>
      <c r="E681" s="9"/>
      <c r="F681" s="8"/>
      <c r="G681" s="9"/>
    </row>
    <row r="682" spans="1:7" s="150" customFormat="1" ht="12.75" customHeight="1" x14ac:dyDescent="0.25">
      <c r="A682" s="52" t="s">
        <v>692</v>
      </c>
      <c r="B682" s="150" t="s">
        <v>693</v>
      </c>
      <c r="C682" s="118">
        <v>1</v>
      </c>
      <c r="D682" s="342"/>
      <c r="E682" s="342"/>
      <c r="G682" s="699"/>
    </row>
    <row r="683" spans="1:7" s="67" customFormat="1" ht="13.5" customHeight="1" x14ac:dyDescent="0.25">
      <c r="A683" s="68" t="s">
        <v>694</v>
      </c>
      <c r="B683" s="68" t="s">
        <v>695</v>
      </c>
      <c r="C683" s="40">
        <f>SUM(C684)</f>
        <v>1</v>
      </c>
      <c r="D683" s="105"/>
      <c r="E683" s="342"/>
      <c r="G683" s="106"/>
    </row>
    <row r="684" spans="1:7" s="67" customFormat="1" ht="13.5" customHeight="1" x14ac:dyDescent="0.25">
      <c r="A684" s="52" t="s">
        <v>696</v>
      </c>
      <c r="B684" s="67" t="s">
        <v>697</v>
      </c>
      <c r="C684" s="28">
        <v>1</v>
      </c>
      <c r="D684" s="105"/>
      <c r="E684" s="342"/>
      <c r="G684" s="106"/>
    </row>
    <row r="685" spans="1:7" s="150" customFormat="1" ht="12.75" customHeight="1" thickBot="1" x14ac:dyDescent="0.3">
      <c r="A685" s="52"/>
      <c r="C685" s="342"/>
      <c r="D685" s="746"/>
      <c r="E685" s="342"/>
      <c r="G685" s="699"/>
    </row>
    <row r="686" spans="1:7" ht="14.25" customHeight="1" thickBot="1" x14ac:dyDescent="0.3">
      <c r="A686" s="1493" t="s">
        <v>698</v>
      </c>
      <c r="B686" s="1494"/>
      <c r="C686" s="751">
        <f>SUM(C687:C688)</f>
        <v>136765458</v>
      </c>
      <c r="E686" s="28"/>
      <c r="G686" s="258"/>
    </row>
    <row r="687" spans="1:7" s="67" customFormat="1" ht="13.5" customHeight="1" x14ac:dyDescent="0.25">
      <c r="A687" s="68" t="s">
        <v>699</v>
      </c>
      <c r="B687" s="68" t="s">
        <v>700</v>
      </c>
      <c r="C687" s="40">
        <v>135500500</v>
      </c>
      <c r="D687" s="752"/>
      <c r="E687" s="161"/>
      <c r="F687" s="80"/>
      <c r="G687" s="106"/>
    </row>
    <row r="688" spans="1:7" s="67" customFormat="1" ht="14.25" customHeight="1" x14ac:dyDescent="0.25">
      <c r="A688" s="39" t="s">
        <v>701</v>
      </c>
      <c r="B688" s="39" t="s">
        <v>702</v>
      </c>
      <c r="C688" s="40">
        <v>1264958</v>
      </c>
      <c r="D688" s="105"/>
      <c r="E688" s="105"/>
      <c r="G688" s="106"/>
    </row>
    <row r="689" spans="3:7" s="67" customFormat="1" ht="13.5" customHeight="1" x14ac:dyDescent="0.25">
      <c r="C689" s="105"/>
      <c r="D689" s="105"/>
      <c r="E689" s="105"/>
      <c r="G689" s="106"/>
    </row>
    <row r="690" spans="3:7" ht="13.5" customHeight="1" x14ac:dyDescent="0.25">
      <c r="E690" s="41">
        <f>+E649+E606+E559+E503+E440+E379+E319+E250+E175+E115+E22</f>
        <v>372759559.13999999</v>
      </c>
      <c r="G690" s="258"/>
    </row>
  </sheetData>
  <mergeCells count="58">
    <mergeCell ref="A165:C166"/>
    <mergeCell ref="A4:C5"/>
    <mergeCell ref="A6:E17"/>
    <mergeCell ref="A24:B24"/>
    <mergeCell ref="A47:B47"/>
    <mergeCell ref="A70:B70"/>
    <mergeCell ref="A95:B95"/>
    <mergeCell ref="A104:C105"/>
    <mergeCell ref="A106:E110"/>
    <mergeCell ref="A117:B117"/>
    <mergeCell ref="A140:B140"/>
    <mergeCell ref="A156:B156"/>
    <mergeCell ref="A276:B276"/>
    <mergeCell ref="A167:E170"/>
    <mergeCell ref="A177:B177"/>
    <mergeCell ref="A188:B188"/>
    <mergeCell ref="A198:B199"/>
    <mergeCell ref="A200:D204"/>
    <mergeCell ref="A211:B212"/>
    <mergeCell ref="A213:D217"/>
    <mergeCell ref="A224:B225"/>
    <mergeCell ref="A226:D227"/>
    <mergeCell ref="A235:C236"/>
    <mergeCell ref="A237:E245"/>
    <mergeCell ref="A430:C431"/>
    <mergeCell ref="A299:B299"/>
    <mergeCell ref="A308:C309"/>
    <mergeCell ref="A310:E314"/>
    <mergeCell ref="A321:B321"/>
    <mergeCell ref="A341:B341"/>
    <mergeCell ref="A357:B357"/>
    <mergeCell ref="A366:C367"/>
    <mergeCell ref="A368:E374"/>
    <mergeCell ref="A381:B381"/>
    <mergeCell ref="A400:B400"/>
    <mergeCell ref="A421:B421"/>
    <mergeCell ref="A561:B561"/>
    <mergeCell ref="A432:E435"/>
    <mergeCell ref="A442:B442"/>
    <mergeCell ref="A462:B462"/>
    <mergeCell ref="A481:B481"/>
    <mergeCell ref="A492:C493"/>
    <mergeCell ref="A494:E498"/>
    <mergeCell ref="A505:B505"/>
    <mergeCell ref="A525:B525"/>
    <mergeCell ref="A537:B537"/>
    <mergeCell ref="A548:C549"/>
    <mergeCell ref="A550:E554"/>
    <mergeCell ref="A643:E644"/>
    <mergeCell ref="A651:B651"/>
    <mergeCell ref="A665:B665"/>
    <mergeCell ref="A686:B686"/>
    <mergeCell ref="A574:B574"/>
    <mergeCell ref="A587:B587"/>
    <mergeCell ref="A599:E601"/>
    <mergeCell ref="A608:B608"/>
    <mergeCell ref="A621:B621"/>
    <mergeCell ref="A634:B634"/>
  </mergeCells>
  <pageMargins left="0.78740157480314965" right="0.19685039370078741" top="0.78740157480314965" bottom="0.78740157480314965" header="0.39370078740157483" footer="0.19685039370078741"/>
  <pageSetup paperSize="9" scale="96" orientation="portrait" r:id="rId1"/>
  <headerFooter>
    <oddHeader>&amp;L&amp;"Arial Narrow,Normal"&amp;8Presupuesto Municipal 2020&amp;R&amp;"Arial Narrow,Normal"&amp;8MUNICIPALIDAD DE VILLA MARÍA
Secretaría de Economía y Modernización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P681"/>
  <sheetViews>
    <sheetView zoomScale="120" zoomScaleNormal="120" zoomScaleSheetLayoutView="50" workbookViewId="0">
      <selection activeCell="K6" sqref="K6:P28"/>
    </sheetView>
  </sheetViews>
  <sheetFormatPr baseColWidth="10" defaultColWidth="11.453125" defaultRowHeight="13" x14ac:dyDescent="0.3"/>
  <cols>
    <col min="1" max="1" width="9.7265625" style="74" customWidth="1"/>
    <col min="2" max="2" width="46.7265625" style="74" customWidth="1"/>
    <col min="3" max="3" width="12.7265625" style="72" customWidth="1"/>
    <col min="4" max="4" width="10.7265625" style="72" customWidth="1"/>
    <col min="5" max="5" width="13.7265625" style="72" customWidth="1"/>
    <col min="6" max="6" width="18.453125" style="74" customWidth="1"/>
    <col min="7" max="7" width="15.453125" style="74" customWidth="1"/>
    <col min="8" max="8" width="11.453125" style="74"/>
    <col min="9" max="9" width="13.26953125" style="74" bestFit="1" customWidth="1"/>
    <col min="10" max="10" width="13" style="74" bestFit="1" customWidth="1"/>
    <col min="11" max="16384" width="11.453125" style="74"/>
  </cols>
  <sheetData>
    <row r="1" spans="1:10" x14ac:dyDescent="0.3">
      <c r="A1" s="915" t="s">
        <v>845</v>
      </c>
      <c r="B1" s="915"/>
    </row>
    <row r="2" spans="1:10" x14ac:dyDescent="0.3">
      <c r="A2" s="916"/>
    </row>
    <row r="3" spans="1:10" ht="13.5" thickBot="1" x14ac:dyDescent="0.35"/>
    <row r="4" spans="1:10" s="917" customFormat="1" ht="13.5" customHeight="1" x14ac:dyDescent="0.3">
      <c r="A4" s="1502" t="s">
        <v>846</v>
      </c>
      <c r="B4" s="1503"/>
      <c r="C4" s="1504"/>
      <c r="D4" s="188" t="s">
        <v>1</v>
      </c>
      <c r="E4" s="189" t="s">
        <v>847</v>
      </c>
    </row>
    <row r="5" spans="1:10" s="917" customFormat="1" ht="13.5" thickBot="1" x14ac:dyDescent="0.35">
      <c r="A5" s="1505"/>
      <c r="B5" s="1506"/>
      <c r="C5" s="1507"/>
      <c r="D5" s="918"/>
      <c r="E5" s="919"/>
    </row>
    <row r="6" spans="1:10" ht="12.75" customHeight="1" x14ac:dyDescent="0.3">
      <c r="A6" s="1268" t="s">
        <v>848</v>
      </c>
      <c r="B6" s="1269"/>
      <c r="C6" s="1269"/>
      <c r="D6" s="1269"/>
      <c r="E6" s="1270"/>
    </row>
    <row r="7" spans="1:10" x14ac:dyDescent="0.3">
      <c r="A7" s="1311"/>
      <c r="B7" s="1312"/>
      <c r="C7" s="1312"/>
      <c r="D7" s="1312"/>
      <c r="E7" s="1313"/>
    </row>
    <row r="8" spans="1:10" x14ac:dyDescent="0.3">
      <c r="A8" s="1311"/>
      <c r="B8" s="1312"/>
      <c r="C8" s="1312"/>
      <c r="D8" s="1312"/>
      <c r="E8" s="1313"/>
      <c r="I8" s="920"/>
      <c r="J8" s="72"/>
    </row>
    <row r="9" spans="1:10" x14ac:dyDescent="0.3">
      <c r="A9" s="1311"/>
      <c r="B9" s="1312"/>
      <c r="C9" s="1312"/>
      <c r="D9" s="1312"/>
      <c r="E9" s="1313"/>
      <c r="I9" s="920"/>
      <c r="J9" s="72"/>
    </row>
    <row r="10" spans="1:10" ht="13.5" thickBot="1" x14ac:dyDescent="0.35">
      <c r="A10" s="1271"/>
      <c r="B10" s="1272"/>
      <c r="C10" s="1272"/>
      <c r="D10" s="1272"/>
      <c r="E10" s="1273"/>
      <c r="I10" s="920"/>
      <c r="J10" s="72"/>
    </row>
    <row r="11" spans="1:10" s="917" customFormat="1" ht="11.5" x14ac:dyDescent="0.25">
      <c r="A11" s="206" t="s">
        <v>398</v>
      </c>
      <c r="B11" s="89"/>
      <c r="C11" s="76"/>
      <c r="D11" s="76"/>
      <c r="E11" s="207"/>
      <c r="I11" s="921"/>
      <c r="J11" s="921"/>
    </row>
    <row r="12" spans="1:10" s="917" customFormat="1" ht="11.5" x14ac:dyDescent="0.25">
      <c r="A12" s="206" t="s">
        <v>849</v>
      </c>
      <c r="B12" s="89"/>
      <c r="C12" s="76"/>
      <c r="D12" s="76"/>
      <c r="E12" s="207"/>
      <c r="I12" s="921"/>
      <c r="J12" s="921"/>
    </row>
    <row r="13" spans="1:10" s="917" customFormat="1" ht="11.5" x14ac:dyDescent="0.25">
      <c r="A13" s="206" t="s">
        <v>850</v>
      </c>
      <c r="B13" s="89"/>
      <c r="C13" s="76"/>
      <c r="D13" s="76"/>
      <c r="E13" s="207"/>
    </row>
    <row r="14" spans="1:10" s="917" customFormat="1" ht="12" thickBot="1" x14ac:dyDescent="0.3">
      <c r="A14" s="206" t="s">
        <v>4</v>
      </c>
      <c r="B14" s="89"/>
      <c r="C14" s="76"/>
      <c r="D14" s="76"/>
      <c r="E14" s="207"/>
    </row>
    <row r="15" spans="1:10" s="917" customFormat="1" ht="12" thickBot="1" x14ac:dyDescent="0.3">
      <c r="A15" s="218" t="s">
        <v>5</v>
      </c>
      <c r="B15" s="219"/>
      <c r="C15" s="922"/>
      <c r="D15" s="923"/>
      <c r="E15" s="222">
        <f>+C17</f>
        <v>133026888.67</v>
      </c>
      <c r="F15" s="924"/>
      <c r="G15" s="924"/>
    </row>
    <row r="16" spans="1:10" s="925" customFormat="1" ht="12" thickBot="1" x14ac:dyDescent="0.3">
      <c r="A16" s="223"/>
      <c r="B16" s="223"/>
      <c r="C16" s="224"/>
      <c r="D16" s="224"/>
      <c r="E16" s="224"/>
    </row>
    <row r="17" spans="1:16" s="925" customFormat="1" ht="12" thickBot="1" x14ac:dyDescent="0.3">
      <c r="A17" s="1508" t="s">
        <v>6</v>
      </c>
      <c r="B17" s="1509"/>
      <c r="C17" s="926">
        <f>C18+C25+C32</f>
        <v>133026888.67</v>
      </c>
      <c r="D17" s="224"/>
      <c r="E17" s="927"/>
    </row>
    <row r="18" spans="1:16" s="81" customFormat="1" ht="12.75" customHeight="1" thickBot="1" x14ac:dyDescent="0.35">
      <c r="A18" s="39" t="s">
        <v>7</v>
      </c>
      <c r="B18" s="228" t="s">
        <v>8</v>
      </c>
      <c r="C18" s="40">
        <f>SUM(C19:C24)</f>
        <v>50560210.759999998</v>
      </c>
      <c r="D18" s="122"/>
      <c r="E18" s="928"/>
      <c r="F18" s="229"/>
      <c r="G18" s="955"/>
      <c r="H18" s="955"/>
      <c r="I18" s="955"/>
      <c r="J18" s="955"/>
      <c r="K18" s="955"/>
      <c r="L18" s="955"/>
      <c r="M18" s="955"/>
      <c r="N18" s="955"/>
      <c r="O18" s="955"/>
      <c r="P18" s="955"/>
    </row>
    <row r="19" spans="1:16" s="75" customFormat="1" ht="12.75" customHeight="1" x14ac:dyDescent="0.3">
      <c r="A19" s="27" t="s">
        <v>9</v>
      </c>
      <c r="B19" s="28" t="s">
        <v>10</v>
      </c>
      <c r="C19" s="28">
        <v>41148020.619999997</v>
      </c>
      <c r="D19" s="122"/>
      <c r="E19" s="83"/>
      <c r="F19" s="232"/>
      <c r="G19" s="255"/>
      <c r="H19" s="255"/>
      <c r="I19" s="255"/>
      <c r="J19" s="255"/>
      <c r="K19" s="255"/>
    </row>
    <row r="20" spans="1:16" s="75" customFormat="1" ht="12.75" customHeight="1" x14ac:dyDescent="0.3">
      <c r="A20" s="27" t="s">
        <v>11</v>
      </c>
      <c r="B20" s="28" t="s">
        <v>12</v>
      </c>
      <c r="C20" s="28">
        <v>6942095.79</v>
      </c>
      <c r="D20" s="122"/>
      <c r="E20" s="83"/>
      <c r="F20" s="232"/>
      <c r="G20" s="255"/>
    </row>
    <row r="21" spans="1:16" s="109" customFormat="1" ht="12.75" customHeight="1" x14ac:dyDescent="0.3">
      <c r="A21" s="27" t="s">
        <v>13</v>
      </c>
      <c r="B21" s="28" t="s">
        <v>14</v>
      </c>
      <c r="C21" s="28">
        <v>1252615.42</v>
      </c>
      <c r="D21" s="122"/>
      <c r="E21" s="83"/>
      <c r="F21" s="232"/>
    </row>
    <row r="22" spans="1:16" s="109" customFormat="1" ht="12.75" customHeight="1" x14ac:dyDescent="0.3">
      <c r="A22" s="27" t="s">
        <v>15</v>
      </c>
      <c r="B22" s="28" t="s">
        <v>16</v>
      </c>
      <c r="C22" s="28">
        <v>1</v>
      </c>
      <c r="D22" s="122"/>
      <c r="E22" s="83"/>
      <c r="F22" s="232"/>
    </row>
    <row r="23" spans="1:16" s="109" customFormat="1" ht="12.75" customHeight="1" x14ac:dyDescent="0.3">
      <c r="A23" s="27" t="s">
        <v>17</v>
      </c>
      <c r="B23" s="28" t="s">
        <v>18</v>
      </c>
      <c r="C23" s="28">
        <v>1171762</v>
      </c>
      <c r="D23" s="122"/>
      <c r="E23" s="83"/>
      <c r="F23" s="232"/>
    </row>
    <row r="24" spans="1:16" s="109" customFormat="1" ht="12.75" customHeight="1" x14ac:dyDescent="0.3">
      <c r="A24" s="27" t="s">
        <v>19</v>
      </c>
      <c r="B24" s="28" t="s">
        <v>20</v>
      </c>
      <c r="C24" s="28">
        <v>45715.93</v>
      </c>
      <c r="D24" s="122"/>
      <c r="E24" s="83"/>
      <c r="F24" s="232"/>
    </row>
    <row r="25" spans="1:16" s="109" customFormat="1" ht="12.75" customHeight="1" x14ac:dyDescent="0.3">
      <c r="A25" s="39" t="s">
        <v>21</v>
      </c>
      <c r="B25" s="40" t="s">
        <v>22</v>
      </c>
      <c r="C25" s="40">
        <f>SUM(C26:C31)</f>
        <v>19972464.830000002</v>
      </c>
      <c r="D25" s="122"/>
      <c r="E25" s="83"/>
      <c r="F25" s="232"/>
    </row>
    <row r="26" spans="1:16" s="109" customFormat="1" ht="12.75" customHeight="1" x14ac:dyDescent="0.3">
      <c r="A26" s="27" t="s">
        <v>23</v>
      </c>
      <c r="B26" s="28" t="s">
        <v>24</v>
      </c>
      <c r="C26" s="28">
        <v>16674226.890000001</v>
      </c>
      <c r="D26" s="122"/>
      <c r="E26" s="83"/>
      <c r="F26" s="233"/>
    </row>
    <row r="27" spans="1:16" s="75" customFormat="1" ht="12.75" customHeight="1" x14ac:dyDescent="0.3">
      <c r="A27" s="27" t="s">
        <v>25</v>
      </c>
      <c r="B27" s="28" t="s">
        <v>26</v>
      </c>
      <c r="C27" s="28">
        <v>2791261.9800000004</v>
      </c>
      <c r="D27" s="122"/>
      <c r="E27" s="83"/>
      <c r="F27" s="234"/>
      <c r="G27" s="81"/>
      <c r="H27" s="81"/>
    </row>
    <row r="28" spans="1:16" s="75" customFormat="1" ht="12.75" customHeight="1" x14ac:dyDescent="0.3">
      <c r="A28" s="27" t="s">
        <v>27</v>
      </c>
      <c r="B28" s="28" t="s">
        <v>28</v>
      </c>
      <c r="C28" s="28">
        <v>506972.96</v>
      </c>
      <c r="D28" s="122"/>
      <c r="E28" s="83"/>
      <c r="F28" s="232"/>
    </row>
    <row r="29" spans="1:16" s="109" customFormat="1" ht="12.75" customHeight="1" x14ac:dyDescent="0.3">
      <c r="A29" s="27" t="s">
        <v>29</v>
      </c>
      <c r="B29" s="28" t="s">
        <v>30</v>
      </c>
      <c r="C29" s="28">
        <v>1</v>
      </c>
      <c r="D29" s="122"/>
      <c r="E29" s="83"/>
      <c r="F29" s="232"/>
    </row>
    <row r="30" spans="1:16" s="109" customFormat="1" ht="12.75" customHeight="1" x14ac:dyDescent="0.3">
      <c r="A30" s="27" t="s">
        <v>31</v>
      </c>
      <c r="B30" s="28" t="s">
        <v>272</v>
      </c>
      <c r="C30" s="28">
        <v>1</v>
      </c>
      <c r="D30" s="122"/>
      <c r="E30" s="83"/>
      <c r="F30" s="232"/>
    </row>
    <row r="31" spans="1:16" s="109" customFormat="1" ht="12.75" customHeight="1" x14ac:dyDescent="0.3">
      <c r="A31" s="27" t="s">
        <v>33</v>
      </c>
      <c r="B31" s="28" t="s">
        <v>34</v>
      </c>
      <c r="C31" s="28">
        <v>1</v>
      </c>
      <c r="D31" s="122"/>
      <c r="E31" s="83"/>
      <c r="F31" s="233"/>
    </row>
    <row r="32" spans="1:16" s="109" customFormat="1" ht="12.75" customHeight="1" x14ac:dyDescent="0.3">
      <c r="A32" s="39" t="s">
        <v>35</v>
      </c>
      <c r="B32" s="40" t="s">
        <v>36</v>
      </c>
      <c r="C32" s="40">
        <f>SUM(C33:C38)</f>
        <v>62494213.079999998</v>
      </c>
      <c r="D32" s="122"/>
      <c r="E32" s="83"/>
      <c r="F32" s="233"/>
    </row>
    <row r="33" spans="1:6" s="75" customFormat="1" ht="12.75" customHeight="1" x14ac:dyDescent="0.3">
      <c r="A33" s="27" t="s">
        <v>37</v>
      </c>
      <c r="B33" s="28" t="s">
        <v>38</v>
      </c>
      <c r="C33" s="28">
        <v>50955103.369999997</v>
      </c>
      <c r="D33" s="122"/>
      <c r="E33" s="83"/>
      <c r="F33" s="232"/>
    </row>
    <row r="34" spans="1:6" s="75" customFormat="1" ht="12.75" customHeight="1" x14ac:dyDescent="0.3">
      <c r="A34" s="27" t="s">
        <v>39</v>
      </c>
      <c r="B34" s="28" t="s">
        <v>40</v>
      </c>
      <c r="C34" s="28">
        <v>8687667.2599999998</v>
      </c>
      <c r="D34" s="122"/>
      <c r="E34" s="83"/>
      <c r="F34" s="232"/>
    </row>
    <row r="35" spans="1:6" s="109" customFormat="1" ht="12.75" customHeight="1" x14ac:dyDescent="0.3">
      <c r="A35" s="27" t="s">
        <v>41</v>
      </c>
      <c r="B35" s="28" t="s">
        <v>42</v>
      </c>
      <c r="C35" s="28">
        <v>1557760.45</v>
      </c>
      <c r="D35" s="122"/>
      <c r="E35" s="83"/>
      <c r="F35" s="232"/>
    </row>
    <row r="36" spans="1:6" s="109" customFormat="1" ht="12.75" customHeight="1" x14ac:dyDescent="0.3">
      <c r="A36" s="27" t="s">
        <v>43</v>
      </c>
      <c r="B36" s="28" t="s">
        <v>44</v>
      </c>
      <c r="C36" s="28">
        <v>1</v>
      </c>
      <c r="D36" s="122"/>
      <c r="E36" s="83"/>
      <c r="F36" s="232"/>
    </row>
    <row r="37" spans="1:6" s="109" customFormat="1" ht="12.75" customHeight="1" x14ac:dyDescent="0.3">
      <c r="A37" s="27" t="s">
        <v>45</v>
      </c>
      <c r="B37" s="28" t="s">
        <v>46</v>
      </c>
      <c r="C37" s="28">
        <v>1293680</v>
      </c>
      <c r="D37" s="122"/>
      <c r="E37" s="83"/>
      <c r="F37" s="232"/>
    </row>
    <row r="38" spans="1:6" s="109" customFormat="1" ht="12.75" customHeight="1" x14ac:dyDescent="0.3">
      <c r="A38" s="27" t="s">
        <v>47</v>
      </c>
      <c r="B38" s="28" t="s">
        <v>48</v>
      </c>
      <c r="C38" s="28">
        <v>1</v>
      </c>
      <c r="D38" s="122"/>
      <c r="E38" s="83"/>
      <c r="F38" s="232"/>
    </row>
    <row r="39" spans="1:6" s="109" customFormat="1" ht="12.75" customHeight="1" x14ac:dyDescent="0.3">
      <c r="A39" s="27"/>
      <c r="B39" s="28"/>
      <c r="C39" s="28"/>
      <c r="D39" s="122"/>
      <c r="E39" s="83"/>
      <c r="F39" s="232"/>
    </row>
    <row r="40" spans="1:6" ht="13.5" thickBot="1" x14ac:dyDescent="0.35">
      <c r="A40" s="154"/>
      <c r="B40" s="154"/>
      <c r="C40" s="247"/>
    </row>
    <row r="41" spans="1:6" ht="14.25" customHeight="1" x14ac:dyDescent="0.3">
      <c r="A41" s="1278" t="s">
        <v>851</v>
      </c>
      <c r="B41" s="1279"/>
      <c r="C41" s="1280"/>
      <c r="D41" s="188" t="s">
        <v>1</v>
      </c>
      <c r="E41" s="189" t="s">
        <v>852</v>
      </c>
    </row>
    <row r="42" spans="1:6" ht="12.75" customHeight="1" thickBot="1" x14ac:dyDescent="0.35">
      <c r="A42" s="1281"/>
      <c r="B42" s="1282"/>
      <c r="C42" s="1283"/>
      <c r="D42" s="194"/>
      <c r="E42" s="195"/>
    </row>
    <row r="43" spans="1:6" ht="12.75" customHeight="1" x14ac:dyDescent="0.3">
      <c r="A43" s="1268" t="s">
        <v>853</v>
      </c>
      <c r="B43" s="1269"/>
      <c r="C43" s="1269"/>
      <c r="D43" s="1269"/>
      <c r="E43" s="1270"/>
    </row>
    <row r="44" spans="1:6" x14ac:dyDescent="0.3">
      <c r="A44" s="1311"/>
      <c r="B44" s="1312"/>
      <c r="C44" s="1312"/>
      <c r="D44" s="1312"/>
      <c r="E44" s="1313"/>
    </row>
    <row r="45" spans="1:6" ht="13.5" thickBot="1" x14ac:dyDescent="0.35">
      <c r="A45" s="1311"/>
      <c r="B45" s="1312"/>
      <c r="C45" s="1312"/>
      <c r="D45" s="1312"/>
      <c r="E45" s="1313"/>
    </row>
    <row r="46" spans="1:6" s="917" customFormat="1" ht="11.5" x14ac:dyDescent="0.25">
      <c r="A46" s="202" t="s">
        <v>398</v>
      </c>
      <c r="B46" s="203"/>
      <c r="C46" s="204"/>
      <c r="D46" s="204"/>
      <c r="E46" s="205"/>
    </row>
    <row r="47" spans="1:6" x14ac:dyDescent="0.3">
      <c r="A47" s="206" t="s">
        <v>849</v>
      </c>
      <c r="B47" s="89"/>
      <c r="C47" s="76"/>
      <c r="D47" s="76"/>
      <c r="E47" s="207"/>
    </row>
    <row r="48" spans="1:6" s="917" customFormat="1" ht="11.5" x14ac:dyDescent="0.25">
      <c r="A48" s="206" t="s">
        <v>850</v>
      </c>
      <c r="B48" s="89"/>
      <c r="C48" s="76"/>
      <c r="D48" s="76"/>
      <c r="E48" s="207"/>
    </row>
    <row r="49" spans="1:7" ht="13.5" thickBot="1" x14ac:dyDescent="0.35">
      <c r="A49" s="211" t="s">
        <v>4</v>
      </c>
      <c r="B49" s="212"/>
      <c r="C49" s="213"/>
      <c r="D49" s="213"/>
      <c r="E49" s="214"/>
    </row>
    <row r="50" spans="1:7" ht="13.5" thickBot="1" x14ac:dyDescent="0.35">
      <c r="A50" s="218" t="s">
        <v>5</v>
      </c>
      <c r="B50" s="929"/>
      <c r="C50" s="220"/>
      <c r="D50" s="221"/>
      <c r="E50" s="222">
        <f>+C52+C77+C97+C103+D121</f>
        <v>21173591</v>
      </c>
      <c r="F50" s="72">
        <f>SUM(E51:E156)</f>
        <v>0</v>
      </c>
      <c r="G50" s="72"/>
    </row>
    <row r="51" spans="1:7" ht="13.5" thickBot="1" x14ac:dyDescent="0.35">
      <c r="A51" s="223"/>
      <c r="B51" s="223"/>
      <c r="C51" s="224"/>
      <c r="D51" s="224"/>
      <c r="E51" s="927"/>
    </row>
    <row r="52" spans="1:7" ht="13.5" thickBot="1" x14ac:dyDescent="0.35">
      <c r="A52" s="1309" t="s">
        <v>49</v>
      </c>
      <c r="B52" s="1310"/>
      <c r="C52" s="235">
        <f>C53+C55+C58+C60+C62+C68+C71</f>
        <v>1141680</v>
      </c>
      <c r="E52" s="72" t="str">
        <f>IF(D52=1,(C52*1),IF(D52=2,(C52*1.15),IF(C52=3,(C52*1.3),"")))</f>
        <v/>
      </c>
      <c r="F52" s="73"/>
    </row>
    <row r="53" spans="1:7" x14ac:dyDescent="0.3">
      <c r="A53" s="39" t="s">
        <v>50</v>
      </c>
      <c r="B53" s="228" t="s">
        <v>854</v>
      </c>
      <c r="C53" s="224">
        <f>SUM(C54)</f>
        <v>210000</v>
      </c>
      <c r="D53" s="930"/>
      <c r="E53" s="72" t="str">
        <f>IF(D53=1,(C53*1),IF(D53=2,(C53*1.15),IF(D53=3,(C53*1.3),"")))</f>
        <v/>
      </c>
      <c r="F53" s="73"/>
    </row>
    <row r="54" spans="1:7" x14ac:dyDescent="0.3">
      <c r="A54" s="27" t="s">
        <v>52</v>
      </c>
      <c r="B54" s="75" t="s">
        <v>53</v>
      </c>
      <c r="C54" s="28">
        <v>210000</v>
      </c>
      <c r="F54" s="73"/>
    </row>
    <row r="55" spans="1:7" x14ac:dyDescent="0.3">
      <c r="A55" s="39" t="s">
        <v>54</v>
      </c>
      <c r="B55" s="71" t="s">
        <v>55</v>
      </c>
      <c r="C55" s="40">
        <f>SUM(C56:C57)</f>
        <v>300600</v>
      </c>
      <c r="F55" s="73"/>
    </row>
    <row r="56" spans="1:7" s="81" customFormat="1" ht="13.5" customHeight="1" x14ac:dyDescent="0.25">
      <c r="A56" s="27" t="s">
        <v>321</v>
      </c>
      <c r="B56" s="75" t="s">
        <v>322</v>
      </c>
      <c r="C56" s="28">
        <v>50600</v>
      </c>
      <c r="E56" s="40"/>
      <c r="F56" s="165"/>
      <c r="G56" s="95"/>
    </row>
    <row r="57" spans="1:7" x14ac:dyDescent="0.3">
      <c r="A57" s="27" t="s">
        <v>56</v>
      </c>
      <c r="B57" s="75" t="s">
        <v>57</v>
      </c>
      <c r="C57" s="28">
        <v>250000</v>
      </c>
      <c r="F57" s="73"/>
    </row>
    <row r="58" spans="1:7" x14ac:dyDescent="0.3">
      <c r="A58" s="39" t="s">
        <v>58</v>
      </c>
      <c r="B58" s="71" t="s">
        <v>59</v>
      </c>
      <c r="C58" s="40">
        <f>SUM(C59)</f>
        <v>90000</v>
      </c>
      <c r="F58" s="73"/>
    </row>
    <row r="59" spans="1:7" x14ac:dyDescent="0.3">
      <c r="A59" s="27" t="s">
        <v>60</v>
      </c>
      <c r="B59" s="69" t="s">
        <v>61</v>
      </c>
      <c r="C59" s="28">
        <v>90000</v>
      </c>
      <c r="F59" s="73"/>
    </row>
    <row r="60" spans="1:7" x14ac:dyDescent="0.3">
      <c r="A60" s="39" t="s">
        <v>62</v>
      </c>
      <c r="B60" s="71" t="s">
        <v>63</v>
      </c>
      <c r="C60" s="40">
        <f>SUM(C61)</f>
        <v>300000</v>
      </c>
      <c r="F60" s="73"/>
    </row>
    <row r="61" spans="1:7" x14ac:dyDescent="0.3">
      <c r="A61" s="27" t="s">
        <v>64</v>
      </c>
      <c r="B61" s="75" t="s">
        <v>65</v>
      </c>
      <c r="C61" s="76">
        <v>300000</v>
      </c>
      <c r="F61" s="73"/>
    </row>
    <row r="62" spans="1:7" x14ac:dyDescent="0.3">
      <c r="A62" s="68" t="s">
        <v>66</v>
      </c>
      <c r="B62" s="83" t="s">
        <v>154</v>
      </c>
      <c r="C62" s="224">
        <f>SUM(C63:C67)</f>
        <v>85000</v>
      </c>
      <c r="F62" s="73"/>
    </row>
    <row r="63" spans="1:7" x14ac:dyDescent="0.3">
      <c r="A63" s="52" t="s">
        <v>68</v>
      </c>
      <c r="B63" s="69" t="s">
        <v>405</v>
      </c>
      <c r="C63" s="76">
        <v>10000</v>
      </c>
      <c r="F63" s="73"/>
    </row>
    <row r="64" spans="1:7" s="84" customFormat="1" x14ac:dyDescent="0.3">
      <c r="A64" s="52" t="s">
        <v>70</v>
      </c>
      <c r="B64" s="28" t="s">
        <v>71</v>
      </c>
      <c r="C64" s="28">
        <v>15000</v>
      </c>
      <c r="D64" s="82"/>
      <c r="E64" s="72"/>
    </row>
    <row r="65" spans="1:8" s="84" customFormat="1" x14ac:dyDescent="0.3">
      <c r="A65" s="52" t="s">
        <v>72</v>
      </c>
      <c r="B65" s="28" t="s">
        <v>73</v>
      </c>
      <c r="C65" s="28">
        <v>10500</v>
      </c>
      <c r="D65" s="82"/>
      <c r="E65" s="72"/>
    </row>
    <row r="66" spans="1:8" s="84" customFormat="1" x14ac:dyDescent="0.3">
      <c r="A66" s="52" t="s">
        <v>74</v>
      </c>
      <c r="B66" s="28" t="s">
        <v>75</v>
      </c>
      <c r="C66" s="28">
        <v>31500</v>
      </c>
      <c r="D66" s="82"/>
      <c r="E66" s="72"/>
    </row>
    <row r="67" spans="1:8" s="84" customFormat="1" x14ac:dyDescent="0.3">
      <c r="A67" s="52" t="s">
        <v>76</v>
      </c>
      <c r="B67" s="28" t="s">
        <v>77</v>
      </c>
      <c r="C67" s="28">
        <v>18000</v>
      </c>
      <c r="D67" s="82"/>
      <c r="E67" s="72"/>
    </row>
    <row r="68" spans="1:8" x14ac:dyDescent="0.3">
      <c r="A68" s="68" t="s">
        <v>78</v>
      </c>
      <c r="B68" s="83" t="s">
        <v>79</v>
      </c>
      <c r="C68" s="224">
        <f>SUM(C69:C70)</f>
        <v>78180</v>
      </c>
      <c r="E68" s="72" t="str">
        <f t="shared" ref="E68:E124" si="0">IF(D68=4,(C68*0.85),IF(D68=1,(C68*1),IF(D68=2,(C68*1.15),IF(D68=3,(C68*1.3),""))))</f>
        <v/>
      </c>
      <c r="F68" s="73"/>
    </row>
    <row r="69" spans="1:8" s="75" customFormat="1" ht="13.5" customHeight="1" x14ac:dyDescent="0.3">
      <c r="A69" s="52" t="s">
        <v>80</v>
      </c>
      <c r="B69" s="69" t="s">
        <v>855</v>
      </c>
      <c r="C69" s="76">
        <v>45500</v>
      </c>
      <c r="D69" s="236"/>
      <c r="E69" s="72"/>
      <c r="F69" s="94"/>
      <c r="G69" s="95"/>
      <c r="H69" s="81"/>
    </row>
    <row r="70" spans="1:8" x14ac:dyDescent="0.3">
      <c r="A70" s="52" t="s">
        <v>82</v>
      </c>
      <c r="B70" s="69" t="s">
        <v>83</v>
      </c>
      <c r="C70" s="76">
        <v>32680</v>
      </c>
      <c r="F70" s="73"/>
    </row>
    <row r="71" spans="1:8" x14ac:dyDescent="0.3">
      <c r="A71" s="68" t="s">
        <v>84</v>
      </c>
      <c r="B71" s="83" t="s">
        <v>85</v>
      </c>
      <c r="C71" s="224">
        <f>SUM(C72:C75)</f>
        <v>77900</v>
      </c>
      <c r="F71" s="73"/>
    </row>
    <row r="72" spans="1:8" x14ac:dyDescent="0.3">
      <c r="A72" s="52" t="s">
        <v>86</v>
      </c>
      <c r="B72" s="69" t="s">
        <v>87</v>
      </c>
      <c r="C72" s="76">
        <v>40500</v>
      </c>
      <c r="F72" s="73"/>
    </row>
    <row r="73" spans="1:8" x14ac:dyDescent="0.3">
      <c r="A73" s="52" t="s">
        <v>88</v>
      </c>
      <c r="B73" s="69" t="s">
        <v>89</v>
      </c>
      <c r="C73" s="28">
        <v>2000</v>
      </c>
      <c r="F73" s="73"/>
    </row>
    <row r="74" spans="1:8" s="468" customFormat="1" x14ac:dyDescent="0.3">
      <c r="A74" s="52" t="s">
        <v>90</v>
      </c>
      <c r="B74" s="69" t="s">
        <v>85</v>
      </c>
      <c r="C74" s="76">
        <v>20000</v>
      </c>
      <c r="E74" s="72"/>
      <c r="F74" s="931"/>
      <c r="G74" s="353"/>
    </row>
    <row r="75" spans="1:8" s="468" customFormat="1" x14ac:dyDescent="0.3">
      <c r="A75" s="52" t="s">
        <v>91</v>
      </c>
      <c r="B75" s="69" t="s">
        <v>856</v>
      </c>
      <c r="C75" s="76">
        <v>15400</v>
      </c>
      <c r="E75" s="72"/>
      <c r="F75" s="931"/>
      <c r="G75" s="353"/>
    </row>
    <row r="76" spans="1:8" s="81" customFormat="1" ht="13.5" customHeight="1" thickBot="1" x14ac:dyDescent="0.35">
      <c r="A76" s="52"/>
      <c r="B76" s="69"/>
      <c r="C76" s="247"/>
      <c r="E76" s="72" t="str">
        <f t="shared" si="0"/>
        <v/>
      </c>
      <c r="G76" s="28"/>
    </row>
    <row r="77" spans="1:8" s="81" customFormat="1" ht="13.5" customHeight="1" thickBot="1" x14ac:dyDescent="0.35">
      <c r="A77" s="1307" t="s">
        <v>93</v>
      </c>
      <c r="B77" s="1308"/>
      <c r="C77" s="241">
        <f>C78+C80+C84+C87+C89+C91</f>
        <v>2052400</v>
      </c>
      <c r="E77" s="72" t="str">
        <f t="shared" si="0"/>
        <v/>
      </c>
      <c r="G77" s="122"/>
    </row>
    <row r="78" spans="1:8" s="84" customFormat="1" x14ac:dyDescent="0.3">
      <c r="A78" s="223" t="s">
        <v>94</v>
      </c>
      <c r="B78" s="228" t="s">
        <v>95</v>
      </c>
      <c r="C78" s="224">
        <f>SUM(C79)</f>
        <v>65100</v>
      </c>
      <c r="E78" s="72" t="str">
        <f t="shared" si="0"/>
        <v/>
      </c>
      <c r="F78" s="932"/>
      <c r="G78" s="236"/>
    </row>
    <row r="79" spans="1:8" s="84" customFormat="1" x14ac:dyDescent="0.3">
      <c r="A79" s="89" t="s">
        <v>98</v>
      </c>
      <c r="B79" s="89" t="s">
        <v>99</v>
      </c>
      <c r="C79" s="28">
        <v>65100</v>
      </c>
      <c r="E79" s="72"/>
      <c r="F79" s="932"/>
      <c r="G79" s="236"/>
    </row>
    <row r="80" spans="1:8" s="84" customFormat="1" x14ac:dyDescent="0.3">
      <c r="A80" s="223" t="s">
        <v>158</v>
      </c>
      <c r="B80" s="223" t="s">
        <v>857</v>
      </c>
      <c r="C80" s="224">
        <f>SUM(C81:C83)</f>
        <v>85900</v>
      </c>
      <c r="E80" s="72"/>
      <c r="G80" s="236"/>
    </row>
    <row r="81" spans="1:7" s="84" customFormat="1" x14ac:dyDescent="0.3">
      <c r="A81" s="89" t="s">
        <v>206</v>
      </c>
      <c r="B81" s="81" t="s">
        <v>207</v>
      </c>
      <c r="C81" s="76">
        <v>24700</v>
      </c>
      <c r="E81" s="72"/>
      <c r="G81" s="236"/>
    </row>
    <row r="82" spans="1:7" s="84" customFormat="1" x14ac:dyDescent="0.3">
      <c r="A82" s="89" t="s">
        <v>102</v>
      </c>
      <c r="B82" s="89" t="s">
        <v>189</v>
      </c>
      <c r="C82" s="76">
        <v>34200</v>
      </c>
      <c r="E82" s="72"/>
      <c r="G82" s="236"/>
    </row>
    <row r="83" spans="1:7" s="84" customFormat="1" x14ac:dyDescent="0.3">
      <c r="A83" s="89" t="s">
        <v>104</v>
      </c>
      <c r="B83" s="89" t="s">
        <v>105</v>
      </c>
      <c r="C83" s="76">
        <v>27000</v>
      </c>
      <c r="E83" s="72"/>
      <c r="G83" s="236"/>
    </row>
    <row r="84" spans="1:7" s="84" customFormat="1" x14ac:dyDescent="0.3">
      <c r="A84" s="68" t="s">
        <v>106</v>
      </c>
      <c r="B84" s="223" t="s">
        <v>107</v>
      </c>
      <c r="C84" s="40">
        <f>SUM(C85:C86)</f>
        <v>452000</v>
      </c>
      <c r="E84" s="72"/>
      <c r="G84" s="236"/>
    </row>
    <row r="85" spans="1:7" s="84" customFormat="1" x14ac:dyDescent="0.3">
      <c r="A85" s="52" t="s">
        <v>108</v>
      </c>
      <c r="B85" s="89" t="s">
        <v>109</v>
      </c>
      <c r="C85" s="76">
        <v>2000</v>
      </c>
      <c r="E85" s="72"/>
      <c r="G85" s="236"/>
    </row>
    <row r="86" spans="1:7" s="84" customFormat="1" x14ac:dyDescent="0.3">
      <c r="A86" s="52" t="s">
        <v>238</v>
      </c>
      <c r="B86" s="28" t="s">
        <v>111</v>
      </c>
      <c r="C86" s="76">
        <v>450000</v>
      </c>
      <c r="D86" s="236"/>
      <c r="E86" s="72"/>
    </row>
    <row r="87" spans="1:7" s="84" customFormat="1" x14ac:dyDescent="0.3">
      <c r="A87" s="68" t="s">
        <v>112</v>
      </c>
      <c r="B87" s="40" t="s">
        <v>113</v>
      </c>
      <c r="C87" s="224">
        <f>SUM(C88:C88)</f>
        <v>2000</v>
      </c>
      <c r="D87" s="236"/>
      <c r="E87" s="72"/>
    </row>
    <row r="88" spans="1:7" s="84" customFormat="1" x14ac:dyDescent="0.3">
      <c r="A88" s="52" t="s">
        <v>277</v>
      </c>
      <c r="B88" s="28" t="s">
        <v>278</v>
      </c>
      <c r="C88" s="76">
        <v>2000</v>
      </c>
      <c r="D88" s="236"/>
      <c r="E88" s="72"/>
    </row>
    <row r="89" spans="1:7" s="84" customFormat="1" x14ac:dyDescent="0.3">
      <c r="A89" s="68" t="s">
        <v>279</v>
      </c>
      <c r="B89" s="223" t="s">
        <v>117</v>
      </c>
      <c r="C89" s="224">
        <f>SUM(C90)</f>
        <v>5000</v>
      </c>
      <c r="D89" s="236"/>
      <c r="E89" s="72"/>
    </row>
    <row r="90" spans="1:7" s="329" customFormat="1" x14ac:dyDescent="0.3">
      <c r="A90" s="52" t="s">
        <v>118</v>
      </c>
      <c r="B90" s="89" t="s">
        <v>117</v>
      </c>
      <c r="C90" s="76">
        <v>5000</v>
      </c>
      <c r="E90" s="72"/>
      <c r="G90" s="229"/>
    </row>
    <row r="91" spans="1:7" s="260" customFormat="1" x14ac:dyDescent="0.3">
      <c r="A91" s="68" t="s">
        <v>119</v>
      </c>
      <c r="B91" s="40" t="s">
        <v>122</v>
      </c>
      <c r="C91" s="224">
        <f>SUM(C92:C95)</f>
        <v>1442400</v>
      </c>
      <c r="E91" s="72"/>
      <c r="F91" s="85"/>
      <c r="G91" s="76"/>
    </row>
    <row r="92" spans="1:7" s="260" customFormat="1" x14ac:dyDescent="0.3">
      <c r="A92" s="52" t="s">
        <v>163</v>
      </c>
      <c r="B92" s="28" t="s">
        <v>122</v>
      </c>
      <c r="C92" s="76">
        <v>1260000</v>
      </c>
      <c r="E92" s="72"/>
      <c r="F92" s="85"/>
      <c r="G92" s="224"/>
    </row>
    <row r="93" spans="1:7" s="260" customFormat="1" x14ac:dyDescent="0.3">
      <c r="A93" s="52" t="s">
        <v>858</v>
      </c>
      <c r="B93" s="28" t="s">
        <v>124</v>
      </c>
      <c r="C93" s="76">
        <v>69400</v>
      </c>
      <c r="E93" s="72"/>
      <c r="F93" s="85"/>
      <c r="G93" s="76"/>
    </row>
    <row r="94" spans="1:7" x14ac:dyDescent="0.3">
      <c r="A94" s="52" t="s">
        <v>125</v>
      </c>
      <c r="B94" s="81" t="s">
        <v>166</v>
      </c>
      <c r="C94" s="28">
        <v>3000</v>
      </c>
      <c r="D94" s="28"/>
    </row>
    <row r="95" spans="1:7" s="260" customFormat="1" x14ac:dyDescent="0.3">
      <c r="A95" s="52" t="s">
        <v>127</v>
      </c>
      <c r="B95" s="28" t="s">
        <v>120</v>
      </c>
      <c r="C95" s="76">
        <v>110000</v>
      </c>
      <c r="E95" s="72"/>
      <c r="F95" s="85"/>
      <c r="G95" s="76"/>
    </row>
    <row r="96" spans="1:7" s="260" customFormat="1" ht="13.5" thickBot="1" x14ac:dyDescent="0.35">
      <c r="A96" s="52"/>
      <c r="B96" s="28"/>
      <c r="C96" s="76"/>
      <c r="E96" s="72" t="str">
        <f t="shared" si="0"/>
        <v/>
      </c>
      <c r="F96" s="85"/>
      <c r="G96" s="76"/>
    </row>
    <row r="97" spans="1:9" s="260" customFormat="1" ht="13.5" thickBot="1" x14ac:dyDescent="0.35">
      <c r="A97" s="1298" t="s">
        <v>128</v>
      </c>
      <c r="B97" s="1299"/>
      <c r="C97" s="334">
        <f>C98</f>
        <v>147801</v>
      </c>
      <c r="E97" s="72" t="str">
        <f t="shared" si="0"/>
        <v/>
      </c>
      <c r="F97" s="85"/>
      <c r="G97" s="85"/>
    </row>
    <row r="98" spans="1:9" s="260" customFormat="1" x14ac:dyDescent="0.3">
      <c r="A98" s="68" t="s">
        <v>129</v>
      </c>
      <c r="B98" s="228" t="s">
        <v>130</v>
      </c>
      <c r="C98" s="224">
        <f>SUM(C99:C101)</f>
        <v>147801</v>
      </c>
      <c r="E98" s="72" t="str">
        <f t="shared" si="0"/>
        <v/>
      </c>
      <c r="F98" s="85"/>
      <c r="G98" s="224"/>
    </row>
    <row r="99" spans="1:9" s="260" customFormat="1" x14ac:dyDescent="0.3">
      <c r="A99" s="52" t="s">
        <v>393</v>
      </c>
      <c r="B99" s="94" t="s">
        <v>394</v>
      </c>
      <c r="C99" s="76">
        <v>131500</v>
      </c>
      <c r="E99" s="72"/>
      <c r="G99" s="76"/>
      <c r="H99" s="85"/>
      <c r="I99" s="85"/>
    </row>
    <row r="100" spans="1:9" s="260" customFormat="1" x14ac:dyDescent="0.3">
      <c r="A100" s="52" t="s">
        <v>565</v>
      </c>
      <c r="B100" s="94" t="s">
        <v>566</v>
      </c>
      <c r="C100" s="76">
        <v>16300</v>
      </c>
      <c r="E100" s="72"/>
      <c r="G100" s="76"/>
      <c r="H100" s="85"/>
      <c r="I100" s="85"/>
    </row>
    <row r="101" spans="1:9" s="260" customFormat="1" x14ac:dyDescent="0.3">
      <c r="A101" s="52" t="s">
        <v>133</v>
      </c>
      <c r="B101" s="28" t="s">
        <v>134</v>
      </c>
      <c r="C101" s="28">
        <v>1</v>
      </c>
      <c r="E101" s="72"/>
      <c r="F101" s="85"/>
      <c r="G101" s="76"/>
    </row>
    <row r="102" spans="1:9" s="84" customFormat="1" ht="13.5" thickBot="1" x14ac:dyDescent="0.35">
      <c r="A102" s="52"/>
      <c r="B102" s="28"/>
      <c r="C102" s="28"/>
      <c r="E102" s="72" t="str">
        <f t="shared" si="0"/>
        <v/>
      </c>
      <c r="F102" s="85"/>
      <c r="G102" s="76"/>
    </row>
    <row r="103" spans="1:9" s="84" customFormat="1" ht="13.5" thickBot="1" x14ac:dyDescent="0.35">
      <c r="A103" s="1300" t="s">
        <v>135</v>
      </c>
      <c r="B103" s="1301"/>
      <c r="C103" s="256">
        <f>+C104+C106+C110</f>
        <v>45000</v>
      </c>
      <c r="E103" s="72" t="str">
        <f t="shared" si="0"/>
        <v/>
      </c>
    </row>
    <row r="104" spans="1:9" s="84" customFormat="1" x14ac:dyDescent="0.3">
      <c r="A104" s="68" t="s">
        <v>369</v>
      </c>
      <c r="B104" s="228" t="s">
        <v>370</v>
      </c>
      <c r="C104" s="224">
        <f>SUM(C105:C105)</f>
        <v>2500</v>
      </c>
      <c r="E104" s="72" t="str">
        <f t="shared" si="0"/>
        <v/>
      </c>
      <c r="G104" s="85"/>
    </row>
    <row r="105" spans="1:9" s="84" customFormat="1" x14ac:dyDescent="0.3">
      <c r="A105" s="52" t="s">
        <v>371</v>
      </c>
      <c r="B105" s="69" t="s">
        <v>615</v>
      </c>
      <c r="C105" s="28">
        <v>2500</v>
      </c>
      <c r="D105" s="85"/>
      <c r="E105" s="72"/>
    </row>
    <row r="106" spans="1:9" s="84" customFormat="1" x14ac:dyDescent="0.3">
      <c r="A106" s="68" t="s">
        <v>136</v>
      </c>
      <c r="B106" s="83" t="s">
        <v>137</v>
      </c>
      <c r="C106" s="40">
        <f>SUM(C107:C109)</f>
        <v>17500</v>
      </c>
      <c r="D106" s="236"/>
      <c r="E106" s="72"/>
    </row>
    <row r="107" spans="1:9" s="329" customFormat="1" x14ac:dyDescent="0.3">
      <c r="A107" s="52" t="s">
        <v>138</v>
      </c>
      <c r="B107" s="69" t="s">
        <v>139</v>
      </c>
      <c r="C107" s="28">
        <v>5000</v>
      </c>
      <c r="D107" s="229"/>
      <c r="E107" s="72"/>
    </row>
    <row r="108" spans="1:9" s="75" customFormat="1" ht="13.5" customHeight="1" x14ac:dyDescent="0.3">
      <c r="A108" s="52" t="s">
        <v>140</v>
      </c>
      <c r="B108" s="69" t="s">
        <v>141</v>
      </c>
      <c r="C108" s="28">
        <v>5000</v>
      </c>
      <c r="D108" s="82"/>
      <c r="E108" s="72"/>
      <c r="F108" s="94"/>
      <c r="G108" s="95"/>
      <c r="H108" s="81"/>
    </row>
    <row r="109" spans="1:9" s="75" customFormat="1" ht="13.5" customHeight="1" x14ac:dyDescent="0.3">
      <c r="A109" s="52" t="s">
        <v>142</v>
      </c>
      <c r="B109" s="69" t="s">
        <v>143</v>
      </c>
      <c r="C109" s="28">
        <v>7500</v>
      </c>
      <c r="D109" s="82"/>
      <c r="E109" s="72"/>
      <c r="F109" s="94"/>
      <c r="G109" s="95"/>
      <c r="H109" s="81"/>
    </row>
    <row r="110" spans="1:9" s="75" customFormat="1" ht="13.5" customHeight="1" x14ac:dyDescent="0.3">
      <c r="A110" s="68" t="s">
        <v>144</v>
      </c>
      <c r="B110" s="83" t="s">
        <v>145</v>
      </c>
      <c r="C110" s="40">
        <f>SUM(C111)</f>
        <v>25000</v>
      </c>
      <c r="D110" s="82"/>
      <c r="E110" s="72"/>
      <c r="F110" s="81"/>
      <c r="G110" s="231"/>
      <c r="H110" s="81"/>
    </row>
    <row r="111" spans="1:9" s="75" customFormat="1" ht="13.5" customHeight="1" x14ac:dyDescent="0.3">
      <c r="A111" s="52" t="s">
        <v>146</v>
      </c>
      <c r="B111" s="69" t="s">
        <v>147</v>
      </c>
      <c r="C111" s="28">
        <v>25000</v>
      </c>
      <c r="D111" s="82"/>
      <c r="E111" s="72"/>
      <c r="F111" s="81"/>
      <c r="G111" s="231"/>
      <c r="H111" s="81"/>
    </row>
    <row r="112" spans="1:9" s="75" customFormat="1" ht="13.5" customHeight="1" thickBot="1" x14ac:dyDescent="0.35">
      <c r="A112" s="52"/>
      <c r="B112" s="69"/>
      <c r="C112" s="28"/>
      <c r="D112" s="82"/>
      <c r="E112" s="72" t="str">
        <f t="shared" si="0"/>
        <v/>
      </c>
      <c r="F112" s="94"/>
      <c r="G112" s="95"/>
      <c r="H112" s="81"/>
    </row>
    <row r="113" spans="1:8" s="75" customFormat="1" ht="13.5" customHeight="1" x14ac:dyDescent="0.3">
      <c r="A113" s="1278" t="s">
        <v>859</v>
      </c>
      <c r="B113" s="1280"/>
      <c r="C113" s="188" t="s">
        <v>1</v>
      </c>
      <c r="D113" s="189" t="s">
        <v>860</v>
      </c>
      <c r="E113" s="72" t="str">
        <f t="shared" si="0"/>
        <v/>
      </c>
      <c r="F113" s="94"/>
      <c r="G113" s="95"/>
      <c r="H113" s="81"/>
    </row>
    <row r="114" spans="1:8" s="75" customFormat="1" ht="13.5" customHeight="1" thickBot="1" x14ac:dyDescent="0.35">
      <c r="A114" s="1281"/>
      <c r="B114" s="1283"/>
      <c r="C114" s="194"/>
      <c r="D114" s="195"/>
      <c r="E114" s="72" t="str">
        <f t="shared" si="0"/>
        <v/>
      </c>
      <c r="F114" s="94"/>
      <c r="G114" s="95"/>
      <c r="H114" s="81"/>
    </row>
    <row r="115" spans="1:8" s="75" customFormat="1" ht="13.5" customHeight="1" x14ac:dyDescent="0.3">
      <c r="A115" s="1268" t="s">
        <v>861</v>
      </c>
      <c r="B115" s="1269"/>
      <c r="C115" s="1269"/>
      <c r="D115" s="1270"/>
      <c r="E115" s="72" t="str">
        <f t="shared" si="0"/>
        <v/>
      </c>
      <c r="F115" s="94"/>
      <c r="G115" s="95"/>
      <c r="H115" s="81"/>
    </row>
    <row r="116" spans="1:8" s="75" customFormat="1" ht="13.5" customHeight="1" thickBot="1" x14ac:dyDescent="0.35">
      <c r="A116" s="1271"/>
      <c r="B116" s="1272"/>
      <c r="C116" s="1272"/>
      <c r="D116" s="1273"/>
      <c r="E116" s="72" t="str">
        <f t="shared" si="0"/>
        <v/>
      </c>
      <c r="F116" s="94"/>
      <c r="G116" s="95"/>
      <c r="H116" s="81"/>
    </row>
    <row r="117" spans="1:8" s="75" customFormat="1" ht="13.5" customHeight="1" x14ac:dyDescent="0.3">
      <c r="A117" s="202" t="s">
        <v>398</v>
      </c>
      <c r="B117" s="203"/>
      <c r="C117" s="204"/>
      <c r="D117" s="205"/>
      <c r="E117" s="72" t="str">
        <f t="shared" si="0"/>
        <v/>
      </c>
      <c r="F117" s="94"/>
      <c r="G117" s="95"/>
      <c r="H117" s="81"/>
    </row>
    <row r="118" spans="1:8" s="75" customFormat="1" ht="13.5" customHeight="1" x14ac:dyDescent="0.3">
      <c r="A118" s="206" t="s">
        <v>849</v>
      </c>
      <c r="B118" s="89"/>
      <c r="C118" s="76"/>
      <c r="D118" s="207"/>
      <c r="E118" s="72" t="str">
        <f t="shared" si="0"/>
        <v/>
      </c>
      <c r="F118" s="94"/>
      <c r="G118" s="95"/>
      <c r="H118" s="81"/>
    </row>
    <row r="119" spans="1:8" s="917" customFormat="1" x14ac:dyDescent="0.3">
      <c r="A119" s="206" t="s">
        <v>850</v>
      </c>
      <c r="B119" s="89"/>
      <c r="C119" s="76"/>
      <c r="D119" s="207"/>
      <c r="E119" s="72" t="str">
        <f t="shared" si="0"/>
        <v/>
      </c>
      <c r="F119" s="154"/>
    </row>
    <row r="120" spans="1:8" s="75" customFormat="1" ht="13.5" customHeight="1" thickBot="1" x14ac:dyDescent="0.35">
      <c r="A120" s="211" t="s">
        <v>4</v>
      </c>
      <c r="B120" s="212"/>
      <c r="C120" s="213"/>
      <c r="D120" s="214"/>
      <c r="E120" s="72" t="str">
        <f t="shared" si="0"/>
        <v/>
      </c>
      <c r="F120" s="94"/>
      <c r="G120" s="95"/>
      <c r="H120" s="81"/>
    </row>
    <row r="121" spans="1:8" s="75" customFormat="1" ht="13.5" customHeight="1" thickBot="1" x14ac:dyDescent="0.35">
      <c r="A121" s="218" t="s">
        <v>229</v>
      </c>
      <c r="B121" s="929"/>
      <c r="C121" s="221"/>
      <c r="D121" s="222">
        <f>C123+C136+C150</f>
        <v>17786710</v>
      </c>
      <c r="E121" s="72" t="str">
        <f t="shared" si="0"/>
        <v/>
      </c>
      <c r="F121" s="94"/>
      <c r="G121" s="95"/>
      <c r="H121" s="81"/>
    </row>
    <row r="122" spans="1:8" s="75" customFormat="1" ht="13.5" customHeight="1" thickBot="1" x14ac:dyDescent="0.35">
      <c r="A122" s="223"/>
      <c r="B122" s="223"/>
      <c r="C122" s="224"/>
      <c r="D122" s="224"/>
      <c r="E122" s="72" t="str">
        <f t="shared" si="0"/>
        <v/>
      </c>
      <c r="F122" s="94"/>
      <c r="G122" s="95"/>
      <c r="H122" s="81"/>
    </row>
    <row r="123" spans="1:8" s="75" customFormat="1" ht="13.5" customHeight="1" thickBot="1" x14ac:dyDescent="0.35">
      <c r="A123" s="1309" t="s">
        <v>49</v>
      </c>
      <c r="B123" s="1310"/>
      <c r="C123" s="235">
        <f>+C124+C126+C129+C133</f>
        <v>198000</v>
      </c>
      <c r="D123" s="72"/>
      <c r="E123" s="72" t="str">
        <f>IF(D123=4,(C123*0.85),IF(D123=1,(C123*1),IF(D123=2,(C123*1.15),IF(D123=3,(C123*1.3),""))))</f>
        <v/>
      </c>
      <c r="F123" s="94"/>
      <c r="G123" s="95"/>
      <c r="H123" s="81"/>
    </row>
    <row r="124" spans="1:8" s="75" customFormat="1" ht="13.5" customHeight="1" x14ac:dyDescent="0.3">
      <c r="A124" s="39" t="s">
        <v>50</v>
      </c>
      <c r="B124" s="228" t="s">
        <v>854</v>
      </c>
      <c r="C124" s="327">
        <f>SUM(C125)</f>
        <v>180000</v>
      </c>
      <c r="D124" s="468"/>
      <c r="E124" s="72" t="str">
        <f t="shared" si="0"/>
        <v/>
      </c>
      <c r="F124" s="94"/>
      <c r="G124" s="95"/>
      <c r="H124" s="81"/>
    </row>
    <row r="125" spans="1:8" s="75" customFormat="1" ht="13.5" customHeight="1" x14ac:dyDescent="0.3">
      <c r="A125" s="27" t="s">
        <v>52</v>
      </c>
      <c r="B125" s="75" t="s">
        <v>53</v>
      </c>
      <c r="C125" s="28">
        <v>180000</v>
      </c>
      <c r="D125" s="81"/>
      <c r="E125" s="72"/>
      <c r="F125" s="94"/>
      <c r="G125" s="95"/>
      <c r="H125" s="81"/>
    </row>
    <row r="126" spans="1:8" s="75" customFormat="1" ht="13.5" customHeight="1" x14ac:dyDescent="0.3">
      <c r="A126" s="39" t="s">
        <v>150</v>
      </c>
      <c r="B126" s="71" t="s">
        <v>862</v>
      </c>
      <c r="C126" s="40">
        <f>SUM(C127:C128)</f>
        <v>10000</v>
      </c>
      <c r="D126" s="81"/>
      <c r="E126" s="72"/>
      <c r="F126" s="94"/>
      <c r="G126" s="95"/>
      <c r="H126" s="81"/>
    </row>
    <row r="127" spans="1:8" s="75" customFormat="1" ht="13.5" customHeight="1" x14ac:dyDescent="0.3">
      <c r="A127" s="27" t="s">
        <v>172</v>
      </c>
      <c r="B127" s="154" t="s">
        <v>863</v>
      </c>
      <c r="C127" s="76">
        <v>5000</v>
      </c>
      <c r="D127" s="84"/>
      <c r="E127" s="72"/>
      <c r="F127" s="94"/>
      <c r="G127" s="95"/>
      <c r="H127" s="81"/>
    </row>
    <row r="128" spans="1:8" s="75" customFormat="1" ht="13.5" customHeight="1" x14ac:dyDescent="0.3">
      <c r="A128" s="27" t="s">
        <v>152</v>
      </c>
      <c r="B128" s="154" t="s">
        <v>153</v>
      </c>
      <c r="C128" s="76">
        <v>5000</v>
      </c>
      <c r="D128" s="84"/>
      <c r="E128" s="72"/>
      <c r="F128" s="94"/>
      <c r="G128" s="95"/>
      <c r="H128" s="81"/>
    </row>
    <row r="129" spans="1:8" s="75" customFormat="1" ht="13.5" customHeight="1" x14ac:dyDescent="0.3">
      <c r="A129" s="39" t="s">
        <v>864</v>
      </c>
      <c r="B129" s="244" t="s">
        <v>429</v>
      </c>
      <c r="C129" s="224">
        <f>SUM(C130:C132)</f>
        <v>6000</v>
      </c>
      <c r="D129" s="84"/>
      <c r="E129" s="72"/>
      <c r="F129" s="94"/>
      <c r="G129" s="95"/>
      <c r="H129" s="81"/>
    </row>
    <row r="130" spans="1:8" s="75" customFormat="1" ht="13.5" customHeight="1" x14ac:dyDescent="0.3">
      <c r="A130" s="27" t="s">
        <v>446</v>
      </c>
      <c r="B130" s="154" t="s">
        <v>865</v>
      </c>
      <c r="C130" s="76">
        <v>3000</v>
      </c>
      <c r="D130" s="84"/>
      <c r="E130" s="72"/>
      <c r="F130" s="94"/>
      <c r="G130" s="95"/>
      <c r="H130" s="81"/>
    </row>
    <row r="131" spans="1:8" s="75" customFormat="1" ht="13.5" customHeight="1" x14ac:dyDescent="0.3">
      <c r="A131" s="27" t="s">
        <v>430</v>
      </c>
      <c r="B131" s="81" t="s">
        <v>431</v>
      </c>
      <c r="C131" s="76">
        <v>2000</v>
      </c>
      <c r="D131" s="84"/>
      <c r="E131" s="72"/>
      <c r="F131" s="94"/>
      <c r="G131" s="95"/>
      <c r="H131" s="81"/>
    </row>
    <row r="132" spans="1:8" s="75" customFormat="1" ht="13.5" customHeight="1" x14ac:dyDescent="0.3">
      <c r="A132" s="27" t="s">
        <v>432</v>
      </c>
      <c r="B132" s="154" t="s">
        <v>866</v>
      </c>
      <c r="C132" s="76">
        <v>1000</v>
      </c>
      <c r="D132" s="84"/>
      <c r="E132" s="72"/>
      <c r="F132" s="94"/>
      <c r="G132" s="95"/>
      <c r="H132" s="81"/>
    </row>
    <row r="133" spans="1:8" s="75" customFormat="1" ht="13.5" customHeight="1" x14ac:dyDescent="0.3">
      <c r="A133" s="68" t="s">
        <v>84</v>
      </c>
      <c r="B133" s="244" t="s">
        <v>85</v>
      </c>
      <c r="C133" s="224">
        <f>SUM(C134:C134)</f>
        <v>2000</v>
      </c>
      <c r="D133" s="236"/>
      <c r="E133" s="72"/>
      <c r="F133" s="94"/>
      <c r="G133" s="95"/>
      <c r="H133" s="81"/>
    </row>
    <row r="134" spans="1:8" s="75" customFormat="1" ht="13.5" customHeight="1" x14ac:dyDescent="0.3">
      <c r="A134" s="52" t="s">
        <v>90</v>
      </c>
      <c r="B134" s="69" t="s">
        <v>85</v>
      </c>
      <c r="C134" s="76">
        <v>2000</v>
      </c>
      <c r="D134" s="236"/>
      <c r="E134" s="72"/>
      <c r="F134" s="94"/>
      <c r="G134" s="95"/>
      <c r="H134" s="81"/>
    </row>
    <row r="135" spans="1:8" s="75" customFormat="1" ht="13.5" customHeight="1" thickBot="1" x14ac:dyDescent="0.35">
      <c r="A135" s="52"/>
      <c r="B135" s="69"/>
      <c r="C135" s="69"/>
      <c r="D135" s="236"/>
      <c r="E135" s="72"/>
      <c r="F135" s="94"/>
      <c r="G135" s="95"/>
      <c r="H135" s="81"/>
    </row>
    <row r="136" spans="1:8" s="75" customFormat="1" ht="13.5" customHeight="1" thickBot="1" x14ac:dyDescent="0.35">
      <c r="A136" s="1307" t="s">
        <v>93</v>
      </c>
      <c r="B136" s="1308"/>
      <c r="C136" s="241">
        <f>C137+C139+C141+C144+C146</f>
        <v>17388970</v>
      </c>
      <c r="D136" s="236"/>
      <c r="E136" s="72" t="str">
        <f t="shared" ref="E136:E137" si="1">IF(D136=4,(C136*0.85),IF(D136=1,(C136*1),IF(D136=2,(C136*1.15),IF(D136=3,(C136*1.3),""))))</f>
        <v/>
      </c>
      <c r="F136" s="94"/>
      <c r="G136" s="95"/>
      <c r="H136" s="81"/>
    </row>
    <row r="137" spans="1:8" s="75" customFormat="1" ht="14.25" customHeight="1" x14ac:dyDescent="0.3">
      <c r="A137" s="223" t="s">
        <v>158</v>
      </c>
      <c r="B137" s="223" t="s">
        <v>857</v>
      </c>
      <c r="C137" s="327">
        <f>SUM(C138:C138)</f>
        <v>9370</v>
      </c>
      <c r="D137" s="329"/>
      <c r="E137" s="72" t="str">
        <f t="shared" si="1"/>
        <v/>
      </c>
      <c r="F137" s="94"/>
      <c r="G137" s="95"/>
      <c r="H137" s="81"/>
    </row>
    <row r="138" spans="1:8" s="75" customFormat="1" ht="13.5" customHeight="1" x14ac:dyDescent="0.3">
      <c r="A138" s="89" t="s">
        <v>104</v>
      </c>
      <c r="B138" s="89" t="s">
        <v>105</v>
      </c>
      <c r="C138" s="76">
        <v>9370</v>
      </c>
      <c r="D138" s="260"/>
      <c r="E138" s="72"/>
      <c r="F138" s="94"/>
      <c r="G138" s="95"/>
      <c r="H138" s="81"/>
    </row>
    <row r="139" spans="1:8" s="75" customFormat="1" ht="13.5" customHeight="1" x14ac:dyDescent="0.3">
      <c r="A139" s="68" t="s">
        <v>455</v>
      </c>
      <c r="B139" s="223" t="s">
        <v>456</v>
      </c>
      <c r="C139" s="224">
        <f>SUM(C140)</f>
        <v>12500000</v>
      </c>
      <c r="D139" s="260"/>
      <c r="E139" s="72"/>
      <c r="F139" s="94"/>
      <c r="G139" s="95"/>
      <c r="H139" s="81"/>
    </row>
    <row r="140" spans="1:8" s="75" customFormat="1" ht="13.5" customHeight="1" x14ac:dyDescent="0.3">
      <c r="A140" s="89" t="s">
        <v>867</v>
      </c>
      <c r="B140" s="89" t="s">
        <v>868</v>
      </c>
      <c r="C140" s="76">
        <v>12500000</v>
      </c>
      <c r="D140" s="260"/>
      <c r="E140" s="72"/>
      <c r="F140" s="94"/>
      <c r="G140" s="95"/>
      <c r="H140" s="81"/>
    </row>
    <row r="141" spans="1:8" s="75" customFormat="1" ht="13.5" customHeight="1" x14ac:dyDescent="0.3">
      <c r="A141" s="68" t="s">
        <v>106</v>
      </c>
      <c r="B141" s="223" t="s">
        <v>107</v>
      </c>
      <c r="C141" s="224">
        <f>SUM(C142:C143)</f>
        <v>4358200</v>
      </c>
      <c r="D141" s="260"/>
      <c r="E141" s="72"/>
      <c r="F141" s="94"/>
      <c r="G141" s="95"/>
      <c r="H141" s="81"/>
    </row>
    <row r="142" spans="1:8" s="75" customFormat="1" ht="13.5" customHeight="1" x14ac:dyDescent="0.3">
      <c r="A142" s="52" t="s">
        <v>108</v>
      </c>
      <c r="B142" s="89" t="s">
        <v>109</v>
      </c>
      <c r="C142" s="76">
        <v>8200</v>
      </c>
      <c r="D142" s="260"/>
      <c r="E142" s="72"/>
      <c r="F142" s="94"/>
      <c r="G142" s="95"/>
      <c r="H142" s="81"/>
    </row>
    <row r="143" spans="1:8" s="75" customFormat="1" ht="13.5" customHeight="1" x14ac:dyDescent="0.3">
      <c r="A143" s="89" t="s">
        <v>238</v>
      </c>
      <c r="B143" s="89" t="s">
        <v>111</v>
      </c>
      <c r="C143" s="76">
        <v>4350000</v>
      </c>
      <c r="D143" s="260"/>
      <c r="E143" s="72"/>
      <c r="F143" s="94"/>
      <c r="G143" s="95"/>
      <c r="H143" s="81"/>
    </row>
    <row r="144" spans="1:8" s="75" customFormat="1" ht="13.5" customHeight="1" x14ac:dyDescent="0.3">
      <c r="A144" s="68" t="s">
        <v>112</v>
      </c>
      <c r="B144" s="40" t="s">
        <v>113</v>
      </c>
      <c r="C144" s="224">
        <f>SUM(C145:C145)</f>
        <v>40800</v>
      </c>
      <c r="D144" s="260"/>
      <c r="E144" s="72"/>
      <c r="F144" s="94"/>
      <c r="G144" s="95"/>
      <c r="H144" s="81"/>
    </row>
    <row r="145" spans="1:8" s="75" customFormat="1" ht="13.5" customHeight="1" x14ac:dyDescent="0.3">
      <c r="A145" s="52" t="s">
        <v>114</v>
      </c>
      <c r="B145" s="89" t="s">
        <v>115</v>
      </c>
      <c r="C145" s="76">
        <v>40800</v>
      </c>
      <c r="D145" s="260"/>
      <c r="E145" s="72"/>
      <c r="F145" s="94"/>
      <c r="G145" s="95"/>
      <c r="H145" s="81"/>
    </row>
    <row r="146" spans="1:8" s="75" customFormat="1" ht="13.5" customHeight="1" x14ac:dyDescent="0.3">
      <c r="A146" s="68" t="s">
        <v>119</v>
      </c>
      <c r="B146" s="40" t="s">
        <v>122</v>
      </c>
      <c r="C146" s="224">
        <f>SUM(C147:C148)</f>
        <v>480600</v>
      </c>
      <c r="D146" s="84"/>
      <c r="E146" s="72"/>
      <c r="F146" s="94"/>
      <c r="G146" s="95"/>
      <c r="H146" s="81"/>
    </row>
    <row r="147" spans="1:8" s="75" customFormat="1" ht="13.5" customHeight="1" x14ac:dyDescent="0.3">
      <c r="A147" s="89" t="s">
        <v>163</v>
      </c>
      <c r="B147" s="89" t="s">
        <v>122</v>
      </c>
      <c r="C147" s="76">
        <v>450000</v>
      </c>
      <c r="D147" s="260"/>
      <c r="E147" s="72"/>
      <c r="F147" s="94"/>
      <c r="G147" s="95"/>
      <c r="H147" s="81"/>
    </row>
    <row r="148" spans="1:8" s="75" customFormat="1" ht="13.5" customHeight="1" x14ac:dyDescent="0.3">
      <c r="A148" s="52" t="s">
        <v>127</v>
      </c>
      <c r="B148" s="28" t="s">
        <v>120</v>
      </c>
      <c r="C148" s="76">
        <v>30600</v>
      </c>
      <c r="D148" s="84"/>
      <c r="E148" s="72"/>
      <c r="F148" s="94"/>
      <c r="G148" s="95"/>
      <c r="H148" s="81"/>
    </row>
    <row r="149" spans="1:8" s="75" customFormat="1" ht="13.5" customHeight="1" thickBot="1" x14ac:dyDescent="0.35">
      <c r="A149" s="52"/>
      <c r="B149" s="28"/>
      <c r="C149" s="76"/>
      <c r="D149" s="85"/>
      <c r="E149" s="72"/>
      <c r="F149" s="94"/>
      <c r="G149" s="95"/>
      <c r="H149" s="81"/>
    </row>
    <row r="150" spans="1:8" s="75" customFormat="1" ht="13.5" customHeight="1" thickBot="1" x14ac:dyDescent="0.35">
      <c r="A150" s="1300" t="s">
        <v>135</v>
      </c>
      <c r="B150" s="1301"/>
      <c r="C150" s="256">
        <f>C151+C153</f>
        <v>199740</v>
      </c>
      <c r="D150" s="236"/>
      <c r="E150" s="72"/>
      <c r="F150" s="94"/>
      <c r="G150" s="95"/>
      <c r="H150" s="81"/>
    </row>
    <row r="151" spans="1:8" s="75" customFormat="1" ht="13.5" customHeight="1" x14ac:dyDescent="0.3">
      <c r="A151" s="68" t="s">
        <v>369</v>
      </c>
      <c r="B151" s="228" t="s">
        <v>370</v>
      </c>
      <c r="C151" s="327">
        <f>SUM(C152)</f>
        <v>187000</v>
      </c>
      <c r="D151" s="229"/>
      <c r="E151" s="72"/>
      <c r="F151" s="94"/>
      <c r="G151" s="95"/>
      <c r="H151" s="81"/>
    </row>
    <row r="152" spans="1:8" s="75" customFormat="1" ht="13.5" customHeight="1" x14ac:dyDescent="0.3">
      <c r="A152" s="52" t="s">
        <v>439</v>
      </c>
      <c r="B152" s="69" t="s">
        <v>440</v>
      </c>
      <c r="C152" s="28">
        <v>187000</v>
      </c>
      <c r="D152" s="82"/>
      <c r="E152" s="72"/>
      <c r="F152" s="94"/>
      <c r="G152" s="95"/>
      <c r="H152" s="81"/>
    </row>
    <row r="153" spans="1:8" s="75" customFormat="1" ht="13.5" customHeight="1" x14ac:dyDescent="0.3">
      <c r="A153" s="68" t="s">
        <v>144</v>
      </c>
      <c r="B153" s="40" t="s">
        <v>869</v>
      </c>
      <c r="C153" s="40">
        <f>SUM(C154)</f>
        <v>12740</v>
      </c>
      <c r="D153" s="82"/>
      <c r="E153" s="72"/>
      <c r="F153" s="94"/>
      <c r="G153" s="95"/>
      <c r="H153" s="81"/>
    </row>
    <row r="154" spans="1:8" s="75" customFormat="1" ht="13.5" customHeight="1" x14ac:dyDescent="0.3">
      <c r="A154" s="52" t="s">
        <v>146</v>
      </c>
      <c r="B154" s="69" t="s">
        <v>147</v>
      </c>
      <c r="C154" s="28">
        <v>12740</v>
      </c>
      <c r="D154" s="82"/>
      <c r="E154" s="72"/>
      <c r="F154" s="94"/>
      <c r="G154" s="95"/>
      <c r="H154" s="81"/>
    </row>
    <row r="155" spans="1:8" s="75" customFormat="1" ht="13.5" customHeight="1" x14ac:dyDescent="0.3">
      <c r="A155" s="52"/>
      <c r="B155" s="69"/>
      <c r="C155" s="28"/>
      <c r="D155" s="82"/>
      <c r="E155" s="72" t="str">
        <f t="shared" ref="E155" si="2">IF(D155="4",(C155*0.85),IF(D155=1,(C155*1),IF(D155=2,(C155*1.15),IF(D155=3,(C155*1.3),""))))</f>
        <v/>
      </c>
      <c r="F155" s="94"/>
      <c r="G155" s="95"/>
      <c r="H155" s="81"/>
    </row>
    <row r="156" spans="1:8" s="75" customFormat="1" ht="13.5" customHeight="1" thickBot="1" x14ac:dyDescent="0.35">
      <c r="A156" s="52"/>
      <c r="B156" s="69"/>
      <c r="C156" s="28"/>
      <c r="D156" s="82"/>
      <c r="E156" s="72"/>
      <c r="F156" s="94"/>
      <c r="G156" s="95"/>
      <c r="H156" s="81"/>
    </row>
    <row r="157" spans="1:8" s="75" customFormat="1" ht="13.5" customHeight="1" x14ac:dyDescent="0.3">
      <c r="A157" s="185" t="s">
        <v>870</v>
      </c>
      <c r="B157" s="186"/>
      <c r="C157" s="187"/>
      <c r="D157" s="188" t="s">
        <v>1</v>
      </c>
      <c r="E157" s="189" t="s">
        <v>871</v>
      </c>
      <c r="F157" s="94"/>
      <c r="G157" s="95"/>
      <c r="H157" s="81"/>
    </row>
    <row r="158" spans="1:8" s="75" customFormat="1" ht="13.5" customHeight="1" thickBot="1" x14ac:dyDescent="0.35">
      <c r="A158" s="306"/>
      <c r="B158" s="307"/>
      <c r="C158" s="308"/>
      <c r="D158" s="933"/>
      <c r="E158" s="934"/>
      <c r="F158" s="94"/>
      <c r="G158" s="95"/>
      <c r="H158" s="81"/>
    </row>
    <row r="159" spans="1:8" s="75" customFormat="1" ht="13.5" customHeight="1" x14ac:dyDescent="0.25">
      <c r="A159" s="1268" t="s">
        <v>872</v>
      </c>
      <c r="B159" s="1269"/>
      <c r="C159" s="1269"/>
      <c r="D159" s="1269"/>
      <c r="E159" s="1270"/>
      <c r="F159" s="94"/>
      <c r="G159" s="95"/>
      <c r="H159" s="81"/>
    </row>
    <row r="160" spans="1:8" s="75" customFormat="1" ht="13.5" customHeight="1" x14ac:dyDescent="0.25">
      <c r="A160" s="1311"/>
      <c r="B160" s="1312"/>
      <c r="C160" s="1312"/>
      <c r="D160" s="1312"/>
      <c r="E160" s="1313"/>
      <c r="F160" s="94"/>
      <c r="G160" s="95"/>
      <c r="H160" s="81"/>
    </row>
    <row r="161" spans="1:8" s="75" customFormat="1" ht="24" customHeight="1" thickBot="1" x14ac:dyDescent="0.3">
      <c r="A161" s="1271"/>
      <c r="B161" s="1272"/>
      <c r="C161" s="1272"/>
      <c r="D161" s="1272"/>
      <c r="E161" s="1273"/>
      <c r="F161" s="94"/>
      <c r="G161" s="95"/>
      <c r="H161" s="81"/>
    </row>
    <row r="162" spans="1:8" s="75" customFormat="1" ht="13.5" customHeight="1" x14ac:dyDescent="0.25">
      <c r="A162" s="202" t="s">
        <v>398</v>
      </c>
      <c r="B162" s="203"/>
      <c r="C162" s="204"/>
      <c r="D162" s="204"/>
      <c r="E162" s="205"/>
      <c r="F162" s="94"/>
      <c r="G162" s="95"/>
      <c r="H162" s="81"/>
    </row>
    <row r="163" spans="1:8" s="75" customFormat="1" ht="13.5" customHeight="1" x14ac:dyDescent="0.25">
      <c r="A163" s="206" t="s">
        <v>849</v>
      </c>
      <c r="B163" s="89"/>
      <c r="C163" s="76"/>
      <c r="D163" s="76"/>
      <c r="E163" s="207"/>
      <c r="F163" s="94"/>
      <c r="G163" s="95"/>
      <c r="H163" s="81"/>
    </row>
    <row r="164" spans="1:8" s="917" customFormat="1" ht="11.5" x14ac:dyDescent="0.25">
      <c r="A164" s="206" t="s">
        <v>850</v>
      </c>
      <c r="B164" s="89"/>
      <c r="C164" s="76"/>
      <c r="D164" s="76"/>
      <c r="E164" s="207"/>
      <c r="F164" s="154"/>
    </row>
    <row r="165" spans="1:8" s="75" customFormat="1" ht="13.5" customHeight="1" thickBot="1" x14ac:dyDescent="0.3">
      <c r="A165" s="211" t="s">
        <v>4</v>
      </c>
      <c r="B165" s="212"/>
      <c r="C165" s="213"/>
      <c r="D165" s="213"/>
      <c r="E165" s="214"/>
      <c r="F165" s="94"/>
      <c r="G165" s="95"/>
      <c r="H165" s="81"/>
    </row>
    <row r="166" spans="1:8" s="75" customFormat="1" ht="13.5" customHeight="1" thickBot="1" x14ac:dyDescent="0.3">
      <c r="A166" s="218" t="s">
        <v>5</v>
      </c>
      <c r="B166" s="219"/>
      <c r="C166" s="220"/>
      <c r="D166" s="221"/>
      <c r="E166" s="222">
        <f>+C168+C192+C213+C219+D237+D329</f>
        <v>114031623</v>
      </c>
      <c r="F166" s="254"/>
      <c r="G166" s="95"/>
      <c r="H166" s="81"/>
    </row>
    <row r="167" spans="1:8" s="75" customFormat="1" ht="13.5" customHeight="1" thickBot="1" x14ac:dyDescent="0.3">
      <c r="A167" s="223"/>
      <c r="B167" s="223"/>
      <c r="C167" s="224"/>
      <c r="D167" s="224"/>
      <c r="E167" s="224"/>
      <c r="F167" s="94"/>
      <c r="G167" s="95"/>
      <c r="H167" s="81"/>
    </row>
    <row r="168" spans="1:8" s="75" customFormat="1" ht="13.5" customHeight="1" thickBot="1" x14ac:dyDescent="0.35">
      <c r="A168" s="1309" t="s">
        <v>49</v>
      </c>
      <c r="B168" s="1499"/>
      <c r="C168" s="235">
        <f>C169+C171+C173+C175+C177+C184+C186</f>
        <v>1047706</v>
      </c>
      <c r="D168" s="236"/>
      <c r="E168" s="84"/>
      <c r="F168" s="94"/>
      <c r="G168" s="95"/>
      <c r="H168" s="81"/>
    </row>
    <row r="169" spans="1:8" s="75" customFormat="1" ht="13.5" customHeight="1" x14ac:dyDescent="0.3">
      <c r="A169" s="39" t="s">
        <v>50</v>
      </c>
      <c r="B169" s="228" t="s">
        <v>854</v>
      </c>
      <c r="C169" s="224">
        <f>SUM(C170)</f>
        <v>700000</v>
      </c>
      <c r="D169" s="85"/>
      <c r="E169" s="260"/>
      <c r="F169" s="94"/>
      <c r="G169" s="95"/>
      <c r="H169" s="81"/>
    </row>
    <row r="170" spans="1:8" s="75" customFormat="1" ht="13.5" customHeight="1" x14ac:dyDescent="0.25">
      <c r="A170" s="27" t="s">
        <v>52</v>
      </c>
      <c r="B170" s="75" t="s">
        <v>53</v>
      </c>
      <c r="C170" s="28">
        <v>700000</v>
      </c>
      <c r="D170" s="122"/>
      <c r="E170" s="224"/>
      <c r="F170" s="94"/>
      <c r="G170" s="95"/>
      <c r="H170" s="81"/>
    </row>
    <row r="171" spans="1:8" s="75" customFormat="1" ht="13.5" customHeight="1" x14ac:dyDescent="0.25">
      <c r="A171" s="39" t="s">
        <v>54</v>
      </c>
      <c r="B171" s="71" t="s">
        <v>55</v>
      </c>
      <c r="C171" s="40">
        <f>SUM(C172:C172)</f>
        <v>25000</v>
      </c>
      <c r="D171" s="122"/>
      <c r="E171" s="40"/>
      <c r="F171" s="94"/>
      <c r="G171" s="95"/>
      <c r="H171" s="81"/>
    </row>
    <row r="172" spans="1:8" s="75" customFormat="1" ht="13.5" customHeight="1" x14ac:dyDescent="0.25">
      <c r="A172" s="27" t="s">
        <v>56</v>
      </c>
      <c r="B172" s="75" t="s">
        <v>57</v>
      </c>
      <c r="C172" s="28">
        <v>25000</v>
      </c>
      <c r="D172" s="122"/>
      <c r="E172" s="224"/>
      <c r="F172" s="94"/>
      <c r="G172" s="95"/>
      <c r="H172" s="81"/>
    </row>
    <row r="173" spans="1:8" s="75" customFormat="1" ht="13.5" customHeight="1" x14ac:dyDescent="0.25">
      <c r="A173" s="39" t="s">
        <v>58</v>
      </c>
      <c r="B173" s="71" t="s">
        <v>59</v>
      </c>
      <c r="C173" s="40">
        <f>SUM(C174)</f>
        <v>25000</v>
      </c>
      <c r="D173" s="122"/>
      <c r="E173" s="224"/>
      <c r="F173" s="94"/>
      <c r="G173" s="95"/>
      <c r="H173" s="81"/>
    </row>
    <row r="174" spans="1:8" s="75" customFormat="1" ht="13.5" customHeight="1" x14ac:dyDescent="0.25">
      <c r="A174" s="27" t="s">
        <v>60</v>
      </c>
      <c r="B174" s="69" t="s">
        <v>61</v>
      </c>
      <c r="C174" s="28">
        <v>25000</v>
      </c>
      <c r="D174" s="82"/>
      <c r="E174" s="224"/>
      <c r="F174" s="94"/>
      <c r="G174" s="95"/>
      <c r="H174" s="81"/>
    </row>
    <row r="175" spans="1:8" s="75" customFormat="1" ht="13.5" customHeight="1" x14ac:dyDescent="0.25">
      <c r="A175" s="39" t="s">
        <v>62</v>
      </c>
      <c r="B175" s="71" t="s">
        <v>63</v>
      </c>
      <c r="C175" s="40">
        <f>SUM(C176)</f>
        <v>107900</v>
      </c>
      <c r="D175" s="82"/>
      <c r="E175" s="224"/>
      <c r="F175" s="94"/>
      <c r="G175" s="95"/>
      <c r="H175" s="81"/>
    </row>
    <row r="176" spans="1:8" s="75" customFormat="1" ht="13.5" customHeight="1" x14ac:dyDescent="0.3">
      <c r="A176" s="27" t="s">
        <v>64</v>
      </c>
      <c r="B176" s="75" t="s">
        <v>65</v>
      </c>
      <c r="C176" s="76">
        <v>107900</v>
      </c>
      <c r="D176" s="84"/>
      <c r="E176" s="224"/>
      <c r="F176" s="94"/>
      <c r="G176" s="95"/>
      <c r="H176" s="81"/>
    </row>
    <row r="177" spans="1:8" s="75" customFormat="1" ht="13.5" customHeight="1" x14ac:dyDescent="0.3">
      <c r="A177" s="68" t="s">
        <v>66</v>
      </c>
      <c r="B177" s="83" t="s">
        <v>154</v>
      </c>
      <c r="C177" s="224">
        <f>SUM(C178:C183)</f>
        <v>86281</v>
      </c>
      <c r="D177" s="236"/>
      <c r="E177" s="224"/>
      <c r="F177" s="94"/>
      <c r="G177" s="95"/>
      <c r="H177" s="81"/>
    </row>
    <row r="178" spans="1:8" s="75" customFormat="1" ht="13.5" customHeight="1" x14ac:dyDescent="0.3">
      <c r="A178" s="52" t="s">
        <v>202</v>
      </c>
      <c r="B178" s="69" t="s">
        <v>364</v>
      </c>
      <c r="C178" s="76">
        <v>1</v>
      </c>
      <c r="D178" s="85"/>
      <c r="E178" s="224"/>
      <c r="F178" s="94"/>
      <c r="G178" s="95"/>
      <c r="H178" s="81"/>
    </row>
    <row r="179" spans="1:8" s="75" customFormat="1" ht="13.5" customHeight="1" x14ac:dyDescent="0.3">
      <c r="A179" s="52" t="s">
        <v>68</v>
      </c>
      <c r="B179" s="69" t="s">
        <v>405</v>
      </c>
      <c r="C179" s="76">
        <v>20000</v>
      </c>
      <c r="D179" s="236"/>
      <c r="E179" s="224"/>
      <c r="F179" s="94"/>
      <c r="G179" s="95"/>
      <c r="H179" s="81"/>
    </row>
    <row r="180" spans="1:8" s="75" customFormat="1" ht="13.5" customHeight="1" x14ac:dyDescent="0.3">
      <c r="A180" s="52" t="s">
        <v>204</v>
      </c>
      <c r="B180" s="69" t="s">
        <v>205</v>
      </c>
      <c r="C180" s="76">
        <v>10500</v>
      </c>
      <c r="D180" s="236"/>
      <c r="E180" s="224"/>
      <c r="F180" s="94"/>
      <c r="G180" s="95"/>
      <c r="H180" s="81"/>
    </row>
    <row r="181" spans="1:8" s="84" customFormat="1" x14ac:dyDescent="0.3">
      <c r="A181" s="52" t="s">
        <v>70</v>
      </c>
      <c r="B181" s="28" t="s">
        <v>71</v>
      </c>
      <c r="C181" s="28">
        <v>14480</v>
      </c>
      <c r="D181" s="82"/>
      <c r="E181" s="224"/>
    </row>
    <row r="182" spans="1:8" s="84" customFormat="1" x14ac:dyDescent="0.3">
      <c r="A182" s="52" t="s">
        <v>72</v>
      </c>
      <c r="B182" s="28" t="s">
        <v>73</v>
      </c>
      <c r="C182" s="28">
        <v>16900</v>
      </c>
      <c r="D182" s="82"/>
      <c r="E182" s="224"/>
    </row>
    <row r="183" spans="1:8" s="84" customFormat="1" x14ac:dyDescent="0.3">
      <c r="A183" s="52" t="s">
        <v>76</v>
      </c>
      <c r="B183" s="28" t="s">
        <v>77</v>
      </c>
      <c r="C183" s="28">
        <v>24400</v>
      </c>
      <c r="D183" s="82"/>
      <c r="E183" s="224"/>
    </row>
    <row r="184" spans="1:8" s="75" customFormat="1" ht="13.5" customHeight="1" x14ac:dyDescent="0.3">
      <c r="A184" s="68" t="s">
        <v>78</v>
      </c>
      <c r="B184" s="83" t="s">
        <v>79</v>
      </c>
      <c r="C184" s="224">
        <f>SUM(C185)</f>
        <v>26000</v>
      </c>
      <c r="D184" s="236"/>
      <c r="E184" s="224"/>
      <c r="F184" s="94"/>
      <c r="G184" s="95"/>
      <c r="H184" s="81"/>
    </row>
    <row r="185" spans="1:8" s="75" customFormat="1" ht="13.5" customHeight="1" x14ac:dyDescent="0.3">
      <c r="A185" s="52" t="s">
        <v>82</v>
      </c>
      <c r="B185" s="69" t="s">
        <v>83</v>
      </c>
      <c r="C185" s="76">
        <v>26000</v>
      </c>
      <c r="D185" s="236"/>
      <c r="E185" s="224"/>
      <c r="F185" s="94"/>
      <c r="G185" s="95"/>
      <c r="H185" s="81"/>
    </row>
    <row r="186" spans="1:8" s="75" customFormat="1" ht="13.5" customHeight="1" x14ac:dyDescent="0.3">
      <c r="A186" s="68" t="s">
        <v>84</v>
      </c>
      <c r="B186" s="83" t="s">
        <v>85</v>
      </c>
      <c r="C186" s="224">
        <f>SUM(C187:C190)</f>
        <v>77525</v>
      </c>
      <c r="D186" s="236"/>
      <c r="E186" s="224"/>
      <c r="F186" s="94"/>
      <c r="G186" s="95"/>
      <c r="H186" s="81"/>
    </row>
    <row r="187" spans="1:8" s="75" customFormat="1" ht="13.5" customHeight="1" x14ac:dyDescent="0.3">
      <c r="A187" s="52" t="s">
        <v>86</v>
      </c>
      <c r="B187" s="69" t="s">
        <v>87</v>
      </c>
      <c r="C187" s="76">
        <v>9425</v>
      </c>
      <c r="D187" s="236"/>
      <c r="E187" s="224"/>
      <c r="F187" s="94"/>
      <c r="G187" s="95"/>
      <c r="H187" s="81"/>
    </row>
    <row r="188" spans="1:8" s="75" customFormat="1" ht="13.5" customHeight="1" x14ac:dyDescent="0.25">
      <c r="A188" s="52" t="s">
        <v>88</v>
      </c>
      <c r="B188" s="69" t="s">
        <v>89</v>
      </c>
      <c r="C188" s="28">
        <v>2500</v>
      </c>
      <c r="D188" s="82"/>
      <c r="E188" s="224"/>
      <c r="F188" s="94"/>
      <c r="G188" s="95"/>
      <c r="H188" s="81"/>
    </row>
    <row r="189" spans="1:8" s="75" customFormat="1" ht="13.5" customHeight="1" x14ac:dyDescent="0.3">
      <c r="A189" s="52" t="s">
        <v>90</v>
      </c>
      <c r="B189" s="69" t="s">
        <v>85</v>
      </c>
      <c r="C189" s="76">
        <v>30000</v>
      </c>
      <c r="D189" s="236"/>
      <c r="E189" s="224"/>
      <c r="F189" s="94"/>
      <c r="G189" s="95"/>
      <c r="H189" s="81"/>
    </row>
    <row r="190" spans="1:8" s="468" customFormat="1" x14ac:dyDescent="0.3">
      <c r="A190" s="52" t="s">
        <v>91</v>
      </c>
      <c r="B190" s="69" t="s">
        <v>856</v>
      </c>
      <c r="C190" s="76">
        <v>35600</v>
      </c>
      <c r="E190" s="224"/>
      <c r="F190" s="931"/>
      <c r="G190" s="353"/>
    </row>
    <row r="191" spans="1:8" s="75" customFormat="1" ht="13.5" customHeight="1" thickBot="1" x14ac:dyDescent="0.35">
      <c r="A191" s="52"/>
      <c r="B191" s="69"/>
      <c r="C191" s="247"/>
      <c r="D191" s="236"/>
      <c r="E191" s="224" t="str">
        <f t="shared" ref="E191:E240" si="3">IF(D191=4,(C191*0.85),IF(D191=1,(C191*1),IF(D191=2,(C191*1.15),IF(D191=3,(C191*1.3),""))))</f>
        <v/>
      </c>
      <c r="F191" s="94"/>
      <c r="G191" s="95"/>
      <c r="H191" s="81"/>
    </row>
    <row r="192" spans="1:8" s="75" customFormat="1" ht="13.5" customHeight="1" thickBot="1" x14ac:dyDescent="0.35">
      <c r="A192" s="1307" t="s">
        <v>93</v>
      </c>
      <c r="B192" s="1500"/>
      <c r="C192" s="241">
        <f>C193+C195+C199+C203+C205+C207</f>
        <v>536440</v>
      </c>
      <c r="D192" s="236"/>
      <c r="E192" s="224" t="str">
        <f t="shared" si="3"/>
        <v/>
      </c>
      <c r="F192" s="94"/>
      <c r="G192" s="95"/>
      <c r="H192" s="81"/>
    </row>
    <row r="193" spans="1:8" s="75" customFormat="1" ht="13.5" customHeight="1" x14ac:dyDescent="0.3">
      <c r="A193" s="223" t="s">
        <v>94</v>
      </c>
      <c r="B193" s="228" t="s">
        <v>95</v>
      </c>
      <c r="C193" s="224">
        <f>SUM(C194)</f>
        <v>2000</v>
      </c>
      <c r="D193" s="85"/>
      <c r="E193" s="224" t="str">
        <f t="shared" si="3"/>
        <v/>
      </c>
      <c r="F193" s="94"/>
      <c r="G193" s="95"/>
      <c r="H193" s="81"/>
    </row>
    <row r="194" spans="1:8" s="75" customFormat="1" ht="13.5" customHeight="1" x14ac:dyDescent="0.25">
      <c r="A194" s="89" t="s">
        <v>98</v>
      </c>
      <c r="B194" s="89" t="s">
        <v>99</v>
      </c>
      <c r="C194" s="28">
        <v>2000</v>
      </c>
      <c r="E194" s="224"/>
      <c r="F194" s="94"/>
      <c r="G194" s="95"/>
      <c r="H194" s="81"/>
    </row>
    <row r="195" spans="1:8" s="75" customFormat="1" ht="13.5" customHeight="1" x14ac:dyDescent="0.3">
      <c r="A195" s="223" t="s">
        <v>158</v>
      </c>
      <c r="B195" s="223" t="s">
        <v>857</v>
      </c>
      <c r="C195" s="224">
        <f>SUM(C196:C198)</f>
        <v>63640</v>
      </c>
      <c r="D195" s="260"/>
      <c r="E195" s="224"/>
      <c r="F195" s="94"/>
      <c r="G195" s="95"/>
      <c r="H195" s="81"/>
    </row>
    <row r="196" spans="1:8" s="75" customFormat="1" ht="13.5" customHeight="1" x14ac:dyDescent="0.3">
      <c r="A196" s="89" t="s">
        <v>206</v>
      </c>
      <c r="B196" s="81" t="s">
        <v>207</v>
      </c>
      <c r="C196" s="76">
        <v>30000</v>
      </c>
      <c r="D196" s="260"/>
      <c r="E196" s="224"/>
      <c r="F196" s="94"/>
      <c r="G196" s="95"/>
      <c r="H196" s="81"/>
    </row>
    <row r="197" spans="1:8" s="75" customFormat="1" ht="13.5" customHeight="1" x14ac:dyDescent="0.3">
      <c r="A197" s="89" t="s">
        <v>208</v>
      </c>
      <c r="B197" s="89" t="s">
        <v>209</v>
      </c>
      <c r="C197" s="76">
        <v>14890</v>
      </c>
      <c r="D197" s="84"/>
      <c r="E197" s="224"/>
      <c r="F197" s="94"/>
      <c r="G197" s="95"/>
      <c r="H197" s="81"/>
    </row>
    <row r="198" spans="1:8" s="75" customFormat="1" ht="13.5" customHeight="1" x14ac:dyDescent="0.3">
      <c r="A198" s="89" t="s">
        <v>104</v>
      </c>
      <c r="B198" s="89" t="s">
        <v>105</v>
      </c>
      <c r="C198" s="76">
        <v>18750</v>
      </c>
      <c r="D198" s="84"/>
      <c r="E198" s="224"/>
      <c r="F198" s="94"/>
      <c r="G198" s="95"/>
      <c r="H198" s="81"/>
    </row>
    <row r="199" spans="1:8" s="75" customFormat="1" ht="13.5" customHeight="1" x14ac:dyDescent="0.25">
      <c r="A199" s="68" t="s">
        <v>106</v>
      </c>
      <c r="B199" s="223" t="s">
        <v>107</v>
      </c>
      <c r="C199" s="40">
        <f>SUM(C200:C202)</f>
        <v>57700</v>
      </c>
      <c r="E199" s="224"/>
      <c r="F199" s="94"/>
      <c r="G199" s="95"/>
      <c r="H199" s="81"/>
    </row>
    <row r="200" spans="1:8" s="75" customFormat="1" ht="13.5" customHeight="1" x14ac:dyDescent="0.3">
      <c r="A200" s="52" t="s">
        <v>108</v>
      </c>
      <c r="B200" s="89" t="s">
        <v>109</v>
      </c>
      <c r="C200" s="76">
        <v>7700</v>
      </c>
      <c r="D200" s="260"/>
      <c r="E200" s="224"/>
      <c r="F200" s="94"/>
      <c r="G200" s="95"/>
      <c r="H200" s="81"/>
    </row>
    <row r="201" spans="1:8" s="75" customFormat="1" ht="13.5" customHeight="1" x14ac:dyDescent="0.3">
      <c r="A201" s="52" t="s">
        <v>238</v>
      </c>
      <c r="B201" s="28" t="s">
        <v>111</v>
      </c>
      <c r="C201" s="76">
        <v>30000</v>
      </c>
      <c r="D201" s="260"/>
      <c r="E201" s="224"/>
      <c r="F201" s="94"/>
      <c r="G201" s="95"/>
      <c r="H201" s="81"/>
    </row>
    <row r="202" spans="1:8" s="75" customFormat="1" ht="13.5" customHeight="1" x14ac:dyDescent="0.3">
      <c r="A202" s="52" t="s">
        <v>873</v>
      </c>
      <c r="B202" s="81" t="s">
        <v>162</v>
      </c>
      <c r="C202" s="76">
        <v>20000</v>
      </c>
      <c r="D202" s="260"/>
      <c r="E202" s="224"/>
      <c r="F202" s="94"/>
      <c r="G202" s="95"/>
      <c r="H202" s="81"/>
    </row>
    <row r="203" spans="1:8" s="75" customFormat="1" ht="13.5" customHeight="1" x14ac:dyDescent="0.3">
      <c r="A203" s="68" t="s">
        <v>112</v>
      </c>
      <c r="B203" s="40" t="s">
        <v>113</v>
      </c>
      <c r="C203" s="224">
        <f>SUM(C204:C204)</f>
        <v>5000</v>
      </c>
      <c r="D203" s="260"/>
      <c r="E203" s="224"/>
      <c r="F203" s="94"/>
      <c r="G203" s="95"/>
      <c r="H203" s="81"/>
    </row>
    <row r="204" spans="1:8" s="75" customFormat="1" ht="13.5" customHeight="1" x14ac:dyDescent="0.3">
      <c r="A204" s="52" t="s">
        <v>277</v>
      </c>
      <c r="B204" s="28" t="s">
        <v>278</v>
      </c>
      <c r="C204" s="76">
        <v>5000</v>
      </c>
      <c r="D204" s="260"/>
      <c r="E204" s="224"/>
      <c r="F204" s="94"/>
      <c r="G204" s="95"/>
      <c r="H204" s="81"/>
    </row>
    <row r="205" spans="1:8" s="75" customFormat="1" ht="13.5" customHeight="1" x14ac:dyDescent="0.3">
      <c r="A205" s="68" t="s">
        <v>279</v>
      </c>
      <c r="B205" s="223" t="s">
        <v>117</v>
      </c>
      <c r="C205" s="224">
        <f>SUM(C206)</f>
        <v>2500</v>
      </c>
      <c r="D205" s="260"/>
      <c r="E205" s="224"/>
      <c r="F205" s="94"/>
      <c r="G205" s="95"/>
      <c r="H205" s="81"/>
    </row>
    <row r="206" spans="1:8" s="75" customFormat="1" ht="13.5" customHeight="1" x14ac:dyDescent="0.3">
      <c r="A206" s="52" t="s">
        <v>118</v>
      </c>
      <c r="B206" s="89" t="s">
        <v>117</v>
      </c>
      <c r="C206" s="76">
        <v>2500</v>
      </c>
      <c r="D206" s="260"/>
      <c r="E206" s="224"/>
      <c r="F206" s="94"/>
      <c r="G206" s="95"/>
      <c r="H206" s="81"/>
    </row>
    <row r="207" spans="1:8" s="75" customFormat="1" ht="13.5" customHeight="1" x14ac:dyDescent="0.3">
      <c r="A207" s="68" t="s">
        <v>119</v>
      </c>
      <c r="B207" s="40" t="s">
        <v>122</v>
      </c>
      <c r="C207" s="224">
        <f>SUM(C208:C211)</f>
        <v>405600</v>
      </c>
      <c r="D207" s="260"/>
      <c r="E207" s="224"/>
      <c r="F207" s="94"/>
      <c r="G207" s="95"/>
      <c r="H207" s="81"/>
    </row>
    <row r="208" spans="1:8" s="75" customFormat="1" ht="13.5" customHeight="1" x14ac:dyDescent="0.3">
      <c r="A208" s="52" t="s">
        <v>163</v>
      </c>
      <c r="B208" s="28" t="s">
        <v>122</v>
      </c>
      <c r="C208" s="76">
        <v>220600</v>
      </c>
      <c r="D208" s="260"/>
      <c r="E208" s="224"/>
      <c r="F208" s="94"/>
      <c r="G208" s="95"/>
      <c r="H208" s="81"/>
    </row>
    <row r="209" spans="1:8" s="75" customFormat="1" ht="13.5" customHeight="1" x14ac:dyDescent="0.3">
      <c r="A209" s="52" t="s">
        <v>858</v>
      </c>
      <c r="B209" s="28" t="s">
        <v>124</v>
      </c>
      <c r="C209" s="76">
        <v>40000</v>
      </c>
      <c r="D209" s="260"/>
      <c r="E209" s="224"/>
      <c r="F209" s="94"/>
      <c r="G209" s="95"/>
      <c r="H209" s="81"/>
    </row>
    <row r="210" spans="1:8" x14ac:dyDescent="0.3">
      <c r="A210" s="52" t="s">
        <v>125</v>
      </c>
      <c r="B210" s="81" t="s">
        <v>166</v>
      </c>
      <c r="C210" s="28">
        <v>55000</v>
      </c>
      <c r="D210" s="28"/>
      <c r="E210" s="224"/>
    </row>
    <row r="211" spans="1:8" x14ac:dyDescent="0.3">
      <c r="A211" s="52" t="s">
        <v>127</v>
      </c>
      <c r="B211" s="81" t="s">
        <v>120</v>
      </c>
      <c r="C211" s="28">
        <v>90000</v>
      </c>
      <c r="D211" s="28"/>
      <c r="E211" s="224"/>
    </row>
    <row r="212" spans="1:8" s="75" customFormat="1" ht="13.5" customHeight="1" thickBot="1" x14ac:dyDescent="0.3">
      <c r="A212" s="52"/>
      <c r="B212" s="28"/>
      <c r="C212" s="76"/>
      <c r="D212" s="69"/>
      <c r="E212" s="224"/>
      <c r="F212" s="94"/>
      <c r="G212" s="95"/>
      <c r="H212" s="81"/>
    </row>
    <row r="213" spans="1:8" s="75" customFormat="1" ht="13.5" customHeight="1" thickBot="1" x14ac:dyDescent="0.35">
      <c r="A213" s="1298" t="s">
        <v>128</v>
      </c>
      <c r="B213" s="1498"/>
      <c r="C213" s="334">
        <f>C214</f>
        <v>65000</v>
      </c>
      <c r="D213" s="236"/>
      <c r="E213" s="224" t="str">
        <f t="shared" si="3"/>
        <v/>
      </c>
      <c r="F213" s="94"/>
      <c r="G213" s="95"/>
      <c r="H213" s="81"/>
    </row>
    <row r="214" spans="1:8" s="75" customFormat="1" ht="13.5" customHeight="1" x14ac:dyDescent="0.3">
      <c r="A214" s="68" t="s">
        <v>129</v>
      </c>
      <c r="B214" s="228" t="s">
        <v>130</v>
      </c>
      <c r="C214" s="224">
        <f>SUM(C215:C217)</f>
        <v>65000</v>
      </c>
      <c r="D214" s="85"/>
      <c r="E214" s="224" t="str">
        <f t="shared" si="3"/>
        <v/>
      </c>
      <c r="F214" s="94"/>
      <c r="G214" s="95"/>
      <c r="H214" s="81"/>
    </row>
    <row r="215" spans="1:8" s="75" customFormat="1" ht="13.5" customHeight="1" x14ac:dyDescent="0.3">
      <c r="A215" s="52" t="s">
        <v>393</v>
      </c>
      <c r="B215" s="94" t="s">
        <v>394</v>
      </c>
      <c r="C215" s="76">
        <v>20000</v>
      </c>
      <c r="D215" s="85"/>
      <c r="E215" s="224"/>
      <c r="F215" s="94"/>
      <c r="G215" s="95"/>
      <c r="H215" s="81"/>
    </row>
    <row r="216" spans="1:8" s="75" customFormat="1" ht="13.5" customHeight="1" x14ac:dyDescent="0.3">
      <c r="A216" s="52" t="s">
        <v>565</v>
      </c>
      <c r="B216" s="94" t="s">
        <v>566</v>
      </c>
      <c r="C216" s="76">
        <v>20000</v>
      </c>
      <c r="D216" s="85"/>
      <c r="E216" s="224"/>
      <c r="F216" s="94"/>
      <c r="G216" s="95"/>
      <c r="H216" s="81"/>
    </row>
    <row r="217" spans="1:8" s="75" customFormat="1" ht="13.5" customHeight="1" x14ac:dyDescent="0.3">
      <c r="A217" s="52" t="s">
        <v>133</v>
      </c>
      <c r="B217" s="28" t="s">
        <v>134</v>
      </c>
      <c r="C217" s="28">
        <v>25000</v>
      </c>
      <c r="D217" s="84"/>
      <c r="E217" s="224"/>
      <c r="F217" s="94"/>
      <c r="G217" s="95"/>
      <c r="H217" s="81"/>
    </row>
    <row r="218" spans="1:8" s="75" customFormat="1" ht="13.5" customHeight="1" thickBot="1" x14ac:dyDescent="0.35">
      <c r="A218" s="52"/>
      <c r="B218" s="28"/>
      <c r="C218" s="28"/>
      <c r="D218" s="84"/>
      <c r="E218" s="224"/>
      <c r="F218" s="94"/>
      <c r="G218" s="95"/>
      <c r="H218" s="81"/>
    </row>
    <row r="219" spans="1:8" s="75" customFormat="1" ht="13.5" customHeight="1" thickBot="1" x14ac:dyDescent="0.35">
      <c r="A219" s="1300" t="s">
        <v>135</v>
      </c>
      <c r="B219" s="1501"/>
      <c r="C219" s="256">
        <f>+C220+C224</f>
        <v>62400</v>
      </c>
      <c r="D219" s="236"/>
      <c r="E219" s="224" t="str">
        <f t="shared" si="3"/>
        <v/>
      </c>
      <c r="F219" s="94"/>
      <c r="G219" s="95"/>
      <c r="H219" s="81"/>
    </row>
    <row r="220" spans="1:8" s="75" customFormat="1" ht="13.5" customHeight="1" x14ac:dyDescent="0.25">
      <c r="A220" s="68" t="s">
        <v>136</v>
      </c>
      <c r="B220" s="83" t="s">
        <v>137</v>
      </c>
      <c r="C220" s="40">
        <f>SUM(C221:C223)</f>
        <v>45400</v>
      </c>
      <c r="D220" s="82"/>
      <c r="E220" s="224" t="str">
        <f t="shared" si="3"/>
        <v/>
      </c>
      <c r="F220" s="94"/>
      <c r="G220" s="95"/>
      <c r="H220" s="81"/>
    </row>
    <row r="221" spans="1:8" s="75" customFormat="1" ht="13.5" customHeight="1" x14ac:dyDescent="0.25">
      <c r="A221" s="52" t="s">
        <v>138</v>
      </c>
      <c r="B221" s="69" t="s">
        <v>139</v>
      </c>
      <c r="C221" s="28">
        <v>41400</v>
      </c>
      <c r="D221" s="82"/>
      <c r="E221" s="224"/>
      <c r="F221" s="94"/>
      <c r="G221" s="95"/>
      <c r="H221" s="81"/>
    </row>
    <row r="222" spans="1:8" s="75" customFormat="1" ht="13.5" customHeight="1" x14ac:dyDescent="0.25">
      <c r="A222" s="52" t="s">
        <v>140</v>
      </c>
      <c r="B222" s="69" t="s">
        <v>141</v>
      </c>
      <c r="C222" s="28">
        <v>2000</v>
      </c>
      <c r="D222" s="82"/>
      <c r="E222" s="224"/>
      <c r="F222" s="94"/>
      <c r="G222" s="95"/>
      <c r="H222" s="81"/>
    </row>
    <row r="223" spans="1:8" s="75" customFormat="1" ht="13.5" customHeight="1" x14ac:dyDescent="0.25">
      <c r="A223" s="52" t="s">
        <v>142</v>
      </c>
      <c r="B223" s="69" t="s">
        <v>143</v>
      </c>
      <c r="C223" s="28">
        <v>2000</v>
      </c>
      <c r="D223" s="82"/>
      <c r="E223" s="224"/>
      <c r="F223" s="94"/>
      <c r="G223" s="95"/>
      <c r="H223" s="81"/>
    </row>
    <row r="224" spans="1:8" s="75" customFormat="1" ht="13.5" customHeight="1" x14ac:dyDescent="0.25">
      <c r="A224" s="68" t="s">
        <v>144</v>
      </c>
      <c r="B224" s="83" t="s">
        <v>145</v>
      </c>
      <c r="C224" s="40">
        <f>SUM(C225)</f>
        <v>17000</v>
      </c>
      <c r="D224" s="82"/>
      <c r="E224" s="224"/>
      <c r="F224" s="94"/>
      <c r="G224" s="95"/>
      <c r="H224" s="81"/>
    </row>
    <row r="225" spans="1:7" x14ac:dyDescent="0.3">
      <c r="A225" s="52" t="s">
        <v>146</v>
      </c>
      <c r="B225" s="69" t="s">
        <v>147</v>
      </c>
      <c r="C225" s="28">
        <v>17000</v>
      </c>
      <c r="D225" s="82"/>
      <c r="E225" s="224"/>
    </row>
    <row r="226" spans="1:7" ht="13.5" thickBot="1" x14ac:dyDescent="0.35">
      <c r="E226" s="224" t="str">
        <f t="shared" si="3"/>
        <v/>
      </c>
    </row>
    <row r="227" spans="1:7" x14ac:dyDescent="0.3">
      <c r="A227" s="1278" t="s">
        <v>874</v>
      </c>
      <c r="B227" s="1280"/>
      <c r="C227" s="188" t="s">
        <v>1</v>
      </c>
      <c r="D227" s="189" t="s">
        <v>875</v>
      </c>
      <c r="E227" s="224" t="str">
        <f t="shared" si="3"/>
        <v/>
      </c>
    </row>
    <row r="228" spans="1:7" ht="13.5" thickBot="1" x14ac:dyDescent="0.35">
      <c r="A228" s="1281"/>
      <c r="B228" s="1283"/>
      <c r="C228" s="194"/>
      <c r="D228" s="195"/>
      <c r="E228" s="224" t="str">
        <f t="shared" si="3"/>
        <v/>
      </c>
    </row>
    <row r="229" spans="1:7" x14ac:dyDescent="0.3">
      <c r="A229" s="1268" t="s">
        <v>876</v>
      </c>
      <c r="B229" s="1269"/>
      <c r="C229" s="1269"/>
      <c r="D229" s="1270"/>
      <c r="E229" s="224" t="str">
        <f t="shared" si="3"/>
        <v/>
      </c>
    </row>
    <row r="230" spans="1:7" x14ac:dyDescent="0.3">
      <c r="A230" s="1311"/>
      <c r="B230" s="1312"/>
      <c r="C230" s="1312"/>
      <c r="D230" s="1313"/>
      <c r="E230" s="224" t="str">
        <f t="shared" si="3"/>
        <v/>
      </c>
    </row>
    <row r="231" spans="1:7" x14ac:dyDescent="0.3">
      <c r="A231" s="1311"/>
      <c r="B231" s="1312"/>
      <c r="C231" s="1312"/>
      <c r="D231" s="1313"/>
      <c r="E231" s="224" t="str">
        <f t="shared" si="3"/>
        <v/>
      </c>
    </row>
    <row r="232" spans="1:7" ht="25.5" customHeight="1" thickBot="1" x14ac:dyDescent="0.35">
      <c r="A232" s="1271"/>
      <c r="B232" s="1272"/>
      <c r="C232" s="1272"/>
      <c r="D232" s="1273"/>
      <c r="E232" s="224" t="str">
        <f t="shared" si="3"/>
        <v/>
      </c>
    </row>
    <row r="233" spans="1:7" x14ac:dyDescent="0.3">
      <c r="A233" s="202" t="s">
        <v>398</v>
      </c>
      <c r="B233" s="203"/>
      <c r="C233" s="204"/>
      <c r="D233" s="205"/>
      <c r="E233" s="224" t="str">
        <f t="shared" si="3"/>
        <v/>
      </c>
    </row>
    <row r="234" spans="1:7" x14ac:dyDescent="0.3">
      <c r="A234" s="206" t="s">
        <v>849</v>
      </c>
      <c r="B234" s="89"/>
      <c r="C234" s="76"/>
      <c r="D234" s="207"/>
      <c r="E234" s="224" t="str">
        <f t="shared" si="3"/>
        <v/>
      </c>
    </row>
    <row r="235" spans="1:7" s="917" customFormat="1" ht="11.5" x14ac:dyDescent="0.25">
      <c r="A235" s="206" t="s">
        <v>850</v>
      </c>
      <c r="B235" s="89"/>
      <c r="C235" s="76"/>
      <c r="D235" s="207"/>
      <c r="E235" s="224" t="str">
        <f t="shared" si="3"/>
        <v/>
      </c>
      <c r="F235" s="154"/>
    </row>
    <row r="236" spans="1:7" ht="13.5" thickBot="1" x14ac:dyDescent="0.35">
      <c r="A236" s="211" t="s">
        <v>4</v>
      </c>
      <c r="B236" s="936"/>
      <c r="C236" s="213"/>
      <c r="D236" s="214"/>
      <c r="E236" s="224" t="str">
        <f t="shared" si="3"/>
        <v/>
      </c>
    </row>
    <row r="237" spans="1:7" ht="13.5" thickBot="1" x14ac:dyDescent="0.35">
      <c r="A237" s="218" t="s">
        <v>229</v>
      </c>
      <c r="B237" s="219"/>
      <c r="C237" s="221"/>
      <c r="D237" s="222">
        <f>C239+C277+C307+C303</f>
        <v>80332017</v>
      </c>
      <c r="E237" s="224" t="str">
        <f t="shared" si="3"/>
        <v/>
      </c>
      <c r="F237" s="72"/>
      <c r="G237" s="72"/>
    </row>
    <row r="238" spans="1:7" ht="13.5" thickBot="1" x14ac:dyDescent="0.35">
      <c r="A238" s="223"/>
      <c r="B238" s="223"/>
      <c r="C238" s="224"/>
      <c r="D238" s="224"/>
      <c r="E238" s="224" t="str">
        <f t="shared" si="3"/>
        <v/>
      </c>
    </row>
    <row r="239" spans="1:7" s="84" customFormat="1" ht="13.5" thickBot="1" x14ac:dyDescent="0.35">
      <c r="A239" s="1309" t="s">
        <v>49</v>
      </c>
      <c r="B239" s="1310"/>
      <c r="C239" s="235">
        <f>C240+C242+C246+C248+C251+C254+C259+C267+C270</f>
        <v>23374430</v>
      </c>
      <c r="D239" s="85"/>
      <c r="E239" s="224" t="str">
        <f t="shared" si="3"/>
        <v/>
      </c>
      <c r="F239" s="422"/>
    </row>
    <row r="240" spans="1:7" s="329" customFormat="1" x14ac:dyDescent="0.3">
      <c r="A240" s="39" t="s">
        <v>50</v>
      </c>
      <c r="B240" s="228" t="s">
        <v>854</v>
      </c>
      <c r="C240" s="327">
        <f>SUM(C241)</f>
        <v>1127200</v>
      </c>
      <c r="D240" s="229"/>
      <c r="E240" s="224" t="str">
        <f t="shared" si="3"/>
        <v/>
      </c>
    </row>
    <row r="241" spans="1:9" s="81" customFormat="1" ht="13.5" customHeight="1" x14ac:dyDescent="0.25">
      <c r="A241" s="27" t="s">
        <v>52</v>
      </c>
      <c r="B241" s="75" t="s">
        <v>53</v>
      </c>
      <c r="C241" s="28">
        <v>1127200</v>
      </c>
      <c r="D241" s="28"/>
      <c r="E241" s="224"/>
      <c r="G241" s="95"/>
    </row>
    <row r="242" spans="1:9" s="81" customFormat="1" ht="13.5" customHeight="1" x14ac:dyDescent="0.25">
      <c r="A242" s="39" t="s">
        <v>150</v>
      </c>
      <c r="B242" s="71" t="s">
        <v>230</v>
      </c>
      <c r="C242" s="40">
        <f>SUM(C243:C245)</f>
        <v>130000</v>
      </c>
      <c r="D242" s="28"/>
      <c r="E242" s="224"/>
      <c r="G242" s="95"/>
    </row>
    <row r="243" spans="1:9" s="81" customFormat="1" ht="13.5" customHeight="1" x14ac:dyDescent="0.25">
      <c r="A243" s="27" t="s">
        <v>172</v>
      </c>
      <c r="B243" s="154" t="s">
        <v>863</v>
      </c>
      <c r="C243" s="28">
        <v>5000</v>
      </c>
      <c r="D243" s="28"/>
      <c r="E243" s="224"/>
      <c r="G243" s="95"/>
    </row>
    <row r="244" spans="1:9" s="81" customFormat="1" ht="13.5" customHeight="1" x14ac:dyDescent="0.25">
      <c r="A244" s="27" t="s">
        <v>152</v>
      </c>
      <c r="B244" s="154" t="s">
        <v>153</v>
      </c>
      <c r="C244" s="76">
        <v>5000</v>
      </c>
      <c r="D244" s="28"/>
      <c r="E244" s="224"/>
      <c r="G244" s="95"/>
    </row>
    <row r="245" spans="1:9" s="81" customFormat="1" ht="13.5" customHeight="1" x14ac:dyDescent="0.25">
      <c r="A245" s="27" t="s">
        <v>426</v>
      </c>
      <c r="B245" s="81" t="s">
        <v>427</v>
      </c>
      <c r="C245" s="76">
        <v>120000</v>
      </c>
      <c r="D245" s="28"/>
      <c r="E245" s="224"/>
      <c r="G245" s="95"/>
    </row>
    <row r="246" spans="1:9" s="81" customFormat="1" ht="13.5" customHeight="1" x14ac:dyDescent="0.25">
      <c r="A246" s="39" t="s">
        <v>54</v>
      </c>
      <c r="B246" s="71" t="s">
        <v>55</v>
      </c>
      <c r="C246" s="40">
        <f>C247</f>
        <v>200000</v>
      </c>
      <c r="D246" s="28"/>
      <c r="E246" s="224"/>
      <c r="G246" s="95"/>
    </row>
    <row r="247" spans="1:9" s="84" customFormat="1" x14ac:dyDescent="0.3">
      <c r="A247" s="27" t="s">
        <v>56</v>
      </c>
      <c r="B247" s="75" t="s">
        <v>57</v>
      </c>
      <c r="C247" s="28">
        <v>200000</v>
      </c>
      <c r="D247" s="236"/>
      <c r="E247" s="224"/>
    </row>
    <row r="248" spans="1:9" s="84" customFormat="1" x14ac:dyDescent="0.3">
      <c r="A248" s="39" t="s">
        <v>58</v>
      </c>
      <c r="B248" s="71" t="s">
        <v>59</v>
      </c>
      <c r="C248" s="40">
        <f>SUM(C249:C250)</f>
        <v>540400</v>
      </c>
      <c r="D248" s="236"/>
      <c r="E248" s="224"/>
    </row>
    <row r="249" spans="1:9" s="84" customFormat="1" x14ac:dyDescent="0.3">
      <c r="A249" s="27" t="s">
        <v>60</v>
      </c>
      <c r="B249" s="69" t="s">
        <v>61</v>
      </c>
      <c r="C249" s="28">
        <v>520400</v>
      </c>
      <c r="D249" s="85"/>
      <c r="E249" s="224"/>
    </row>
    <row r="250" spans="1:9" s="84" customFormat="1" x14ac:dyDescent="0.3">
      <c r="A250" s="27" t="s">
        <v>193</v>
      </c>
      <c r="B250" s="69" t="s">
        <v>194</v>
      </c>
      <c r="C250" s="28">
        <v>20000</v>
      </c>
      <c r="D250" s="85"/>
      <c r="E250" s="224"/>
    </row>
    <row r="251" spans="1:9" s="84" customFormat="1" x14ac:dyDescent="0.3">
      <c r="A251" s="68" t="s">
        <v>62</v>
      </c>
      <c r="B251" s="83" t="s">
        <v>63</v>
      </c>
      <c r="C251" s="40">
        <f>SUM(C252:C253)</f>
        <v>270800</v>
      </c>
      <c r="D251" s="85"/>
      <c r="E251" s="224"/>
    </row>
    <row r="252" spans="1:9" s="84" customFormat="1" x14ac:dyDescent="0.3">
      <c r="A252" s="27" t="s">
        <v>64</v>
      </c>
      <c r="B252" s="81" t="s">
        <v>65</v>
      </c>
      <c r="C252" s="76">
        <v>155800</v>
      </c>
      <c r="D252" s="236"/>
      <c r="E252" s="224"/>
    </row>
    <row r="253" spans="1:9" s="158" customFormat="1" ht="13.5" customHeight="1" x14ac:dyDescent="0.25">
      <c r="A253" s="27" t="s">
        <v>233</v>
      </c>
      <c r="B253" s="28" t="s">
        <v>234</v>
      </c>
      <c r="C253" s="28">
        <v>115000</v>
      </c>
      <c r="D253" s="156"/>
      <c r="E253" s="224"/>
      <c r="F253" s="240"/>
      <c r="I253" s="159"/>
    </row>
    <row r="254" spans="1:9" s="260" customFormat="1" x14ac:dyDescent="0.3">
      <c r="A254" s="68" t="s">
        <v>864</v>
      </c>
      <c r="B254" s="223" t="s">
        <v>429</v>
      </c>
      <c r="C254" s="224">
        <f>SUM(C255:C258)</f>
        <v>19131000</v>
      </c>
      <c r="D254" s="85"/>
      <c r="E254" s="224"/>
    </row>
    <row r="255" spans="1:9" s="260" customFormat="1" x14ac:dyDescent="0.3">
      <c r="A255" s="52" t="s">
        <v>446</v>
      </c>
      <c r="B255" s="89" t="s">
        <v>865</v>
      </c>
      <c r="C255" s="76">
        <v>15800000</v>
      </c>
      <c r="D255" s="236"/>
      <c r="E255" s="224"/>
    </row>
    <row r="256" spans="1:9" s="260" customFormat="1" x14ac:dyDescent="0.3">
      <c r="A256" s="52" t="s">
        <v>430</v>
      </c>
      <c r="B256" s="89" t="s">
        <v>431</v>
      </c>
      <c r="C256" s="76">
        <v>2800000</v>
      </c>
      <c r="D256" s="85"/>
      <c r="E256" s="224"/>
    </row>
    <row r="257" spans="1:7" s="260" customFormat="1" x14ac:dyDescent="0.3">
      <c r="A257" s="52" t="s">
        <v>877</v>
      </c>
      <c r="B257" s="89" t="s">
        <v>878</v>
      </c>
      <c r="C257" s="76">
        <v>275000</v>
      </c>
      <c r="D257" s="85"/>
      <c r="E257" s="224"/>
    </row>
    <row r="258" spans="1:7" s="260" customFormat="1" x14ac:dyDescent="0.3">
      <c r="A258" s="52" t="s">
        <v>432</v>
      </c>
      <c r="B258" s="89" t="s">
        <v>866</v>
      </c>
      <c r="C258" s="76">
        <v>256000</v>
      </c>
      <c r="D258" s="85"/>
      <c r="E258" s="224"/>
    </row>
    <row r="259" spans="1:7" s="84" customFormat="1" x14ac:dyDescent="0.3">
      <c r="A259" s="68" t="s">
        <v>66</v>
      </c>
      <c r="B259" s="83" t="s">
        <v>154</v>
      </c>
      <c r="C259" s="224">
        <f>SUM(C260:C266)</f>
        <v>417130</v>
      </c>
      <c r="D259" s="236"/>
      <c r="E259" s="224"/>
    </row>
    <row r="260" spans="1:7" s="84" customFormat="1" x14ac:dyDescent="0.3">
      <c r="A260" s="154" t="s">
        <v>202</v>
      </c>
      <c r="B260" s="69" t="s">
        <v>364</v>
      </c>
      <c r="C260" s="76">
        <v>35000</v>
      </c>
      <c r="D260" s="236"/>
      <c r="E260" s="224"/>
    </row>
    <row r="261" spans="1:7" s="84" customFormat="1" x14ac:dyDescent="0.3">
      <c r="A261" s="154" t="s">
        <v>434</v>
      </c>
      <c r="B261" s="154" t="s">
        <v>435</v>
      </c>
      <c r="C261" s="76">
        <v>58100</v>
      </c>
      <c r="D261" s="236"/>
      <c r="E261" s="224"/>
    </row>
    <row r="262" spans="1:7" s="84" customFormat="1" x14ac:dyDescent="0.3">
      <c r="A262" s="154" t="s">
        <v>204</v>
      </c>
      <c r="B262" s="154" t="s">
        <v>205</v>
      </c>
      <c r="C262" s="76">
        <v>150000</v>
      </c>
      <c r="D262" s="85"/>
      <c r="E262" s="224"/>
    </row>
    <row r="263" spans="1:7" s="84" customFormat="1" x14ac:dyDescent="0.3">
      <c r="A263" s="52" t="s">
        <v>70</v>
      </c>
      <c r="B263" s="28" t="s">
        <v>71</v>
      </c>
      <c r="C263" s="28">
        <v>58600</v>
      </c>
      <c r="D263" s="82"/>
      <c r="E263" s="224"/>
    </row>
    <row r="264" spans="1:7" s="84" customFormat="1" x14ac:dyDescent="0.3">
      <c r="A264" s="52" t="s">
        <v>72</v>
      </c>
      <c r="B264" s="28" t="s">
        <v>73</v>
      </c>
      <c r="C264" s="28">
        <v>56300</v>
      </c>
      <c r="D264" s="82"/>
      <c r="E264" s="224"/>
    </row>
    <row r="265" spans="1:7" s="84" customFormat="1" x14ac:dyDescent="0.3">
      <c r="A265" s="52" t="s">
        <v>74</v>
      </c>
      <c r="B265" s="28" t="s">
        <v>75</v>
      </c>
      <c r="C265" s="28">
        <v>30000</v>
      </c>
      <c r="D265" s="82"/>
      <c r="E265" s="224"/>
    </row>
    <row r="266" spans="1:7" s="84" customFormat="1" x14ac:dyDescent="0.3">
      <c r="A266" s="52" t="s">
        <v>76</v>
      </c>
      <c r="B266" s="28" t="s">
        <v>77</v>
      </c>
      <c r="C266" s="28">
        <v>29130</v>
      </c>
      <c r="D266" s="82"/>
      <c r="E266" s="224"/>
    </row>
    <row r="267" spans="1:7" s="84" customFormat="1" x14ac:dyDescent="0.3">
      <c r="A267" s="68" t="s">
        <v>78</v>
      </c>
      <c r="B267" s="83" t="s">
        <v>79</v>
      </c>
      <c r="C267" s="224">
        <f>SUM(C268:C269)</f>
        <v>250000</v>
      </c>
      <c r="D267" s="85"/>
      <c r="E267" s="224"/>
    </row>
    <row r="268" spans="1:7" s="84" customFormat="1" x14ac:dyDescent="0.3">
      <c r="A268" s="52" t="s">
        <v>80</v>
      </c>
      <c r="B268" s="81" t="s">
        <v>81</v>
      </c>
      <c r="C268" s="76">
        <v>100000</v>
      </c>
      <c r="D268" s="85"/>
      <c r="E268" s="224"/>
    </row>
    <row r="269" spans="1:7" s="84" customFormat="1" x14ac:dyDescent="0.3">
      <c r="A269" s="52" t="s">
        <v>82</v>
      </c>
      <c r="B269" s="28" t="s">
        <v>83</v>
      </c>
      <c r="C269" s="76">
        <v>150000</v>
      </c>
      <c r="D269" s="236"/>
      <c r="E269" s="224"/>
    </row>
    <row r="270" spans="1:7" s="84" customFormat="1" x14ac:dyDescent="0.3">
      <c r="A270" s="68" t="s">
        <v>84</v>
      </c>
      <c r="B270" s="244" t="s">
        <v>85</v>
      </c>
      <c r="C270" s="224">
        <f>SUM(C271:C275)</f>
        <v>1307900</v>
      </c>
      <c r="D270" s="236"/>
      <c r="E270" s="224"/>
    </row>
    <row r="271" spans="1:7" s="81" customFormat="1" ht="13.5" customHeight="1" x14ac:dyDescent="0.25">
      <c r="A271" s="52" t="s">
        <v>86</v>
      </c>
      <c r="B271" s="69" t="s">
        <v>87</v>
      </c>
      <c r="C271" s="76">
        <v>850000</v>
      </c>
      <c r="D271" s="122"/>
      <c r="E271" s="224"/>
      <c r="G271" s="95"/>
    </row>
    <row r="272" spans="1:7" s="81" customFormat="1" ht="13.5" customHeight="1" x14ac:dyDescent="0.25">
      <c r="A272" s="52" t="s">
        <v>235</v>
      </c>
      <c r="B272" s="69" t="s">
        <v>236</v>
      </c>
      <c r="C272" s="76">
        <v>17600</v>
      </c>
      <c r="D272" s="122"/>
      <c r="E272" s="224"/>
      <c r="G272" s="95"/>
    </row>
    <row r="273" spans="1:7" s="81" customFormat="1" ht="13.5" customHeight="1" x14ac:dyDescent="0.25">
      <c r="A273" s="52" t="s">
        <v>879</v>
      </c>
      <c r="B273" s="69" t="s">
        <v>880</v>
      </c>
      <c r="C273" s="76">
        <v>20400</v>
      </c>
      <c r="D273" s="122"/>
      <c r="E273" s="224"/>
      <c r="G273" s="95"/>
    </row>
    <row r="274" spans="1:7" s="84" customFormat="1" x14ac:dyDescent="0.3">
      <c r="A274" s="52" t="s">
        <v>90</v>
      </c>
      <c r="B274" s="69" t="s">
        <v>85</v>
      </c>
      <c r="C274" s="28">
        <v>300000</v>
      </c>
      <c r="D274" s="236"/>
      <c r="E274" s="224"/>
    </row>
    <row r="275" spans="1:7" s="468" customFormat="1" x14ac:dyDescent="0.3">
      <c r="A275" s="52" t="s">
        <v>91</v>
      </c>
      <c r="B275" s="69" t="s">
        <v>856</v>
      </c>
      <c r="C275" s="76">
        <v>119900</v>
      </c>
      <c r="E275" s="224"/>
      <c r="F275" s="931"/>
      <c r="G275" s="353"/>
    </row>
    <row r="276" spans="1:7" s="84" customFormat="1" ht="13.5" thickBot="1" x14ac:dyDescent="0.35">
      <c r="A276" s="52"/>
      <c r="B276" s="69"/>
      <c r="C276" s="69"/>
      <c r="D276" s="236"/>
      <c r="E276" s="224" t="str">
        <f t="shared" ref="E276:E290" si="4">IF(D276=4,(C276*0.85),IF(D276=1,(C276*1),IF(D276=2,(C276*1.15),IF(D276=3,(C276*1.3),""))))</f>
        <v/>
      </c>
    </row>
    <row r="277" spans="1:7" s="84" customFormat="1" ht="13.5" thickBot="1" x14ac:dyDescent="0.35">
      <c r="A277" s="1307" t="s">
        <v>93</v>
      </c>
      <c r="B277" s="1308"/>
      <c r="C277" s="241">
        <f>C278+C282+C288+C290+C293+C295+C297</f>
        <v>51459387</v>
      </c>
      <c r="D277" s="85"/>
      <c r="E277" s="224" t="str">
        <f t="shared" si="4"/>
        <v/>
      </c>
      <c r="G277" s="422"/>
    </row>
    <row r="278" spans="1:7" s="329" customFormat="1" x14ac:dyDescent="0.3">
      <c r="A278" s="223" t="s">
        <v>94</v>
      </c>
      <c r="B278" s="228" t="s">
        <v>95</v>
      </c>
      <c r="C278" s="327">
        <f>SUM(C279:C281)</f>
        <v>976500</v>
      </c>
      <c r="D278" s="229"/>
      <c r="E278" s="224"/>
    </row>
    <row r="279" spans="1:7" s="329" customFormat="1" x14ac:dyDescent="0.3">
      <c r="A279" s="89" t="s">
        <v>275</v>
      </c>
      <c r="B279" s="94" t="s">
        <v>366</v>
      </c>
      <c r="C279" s="266">
        <v>770400</v>
      </c>
      <c r="E279" s="224"/>
      <c r="G279" s="229"/>
    </row>
    <row r="280" spans="1:7" s="329" customFormat="1" x14ac:dyDescent="0.3">
      <c r="A280" s="89" t="s">
        <v>96</v>
      </c>
      <c r="B280" s="94" t="s">
        <v>772</v>
      </c>
      <c r="C280" s="266">
        <v>156100</v>
      </c>
      <c r="E280" s="224"/>
      <c r="G280" s="229"/>
    </row>
    <row r="281" spans="1:7" s="329" customFormat="1" x14ac:dyDescent="0.3">
      <c r="A281" s="89" t="s">
        <v>98</v>
      </c>
      <c r="B281" s="89" t="s">
        <v>99</v>
      </c>
      <c r="C281" s="266">
        <v>50000</v>
      </c>
      <c r="D281" s="229"/>
      <c r="E281" s="224"/>
    </row>
    <row r="282" spans="1:7" s="329" customFormat="1" x14ac:dyDescent="0.3">
      <c r="A282" s="223" t="s">
        <v>158</v>
      </c>
      <c r="B282" s="223" t="s">
        <v>101</v>
      </c>
      <c r="C282" s="327">
        <f>SUM(C283:C287)</f>
        <v>952250</v>
      </c>
      <c r="D282" s="229"/>
      <c r="E282" s="224"/>
    </row>
    <row r="283" spans="1:7" s="329" customFormat="1" x14ac:dyDescent="0.3">
      <c r="A283" s="27" t="s">
        <v>159</v>
      </c>
      <c r="B283" s="27" t="s">
        <v>160</v>
      </c>
      <c r="C283" s="28">
        <v>500000</v>
      </c>
      <c r="D283" s="229"/>
      <c r="E283" s="224"/>
    </row>
    <row r="284" spans="1:7" s="329" customFormat="1" x14ac:dyDescent="0.3">
      <c r="A284" s="89" t="s">
        <v>437</v>
      </c>
      <c r="B284" s="89" t="s">
        <v>881</v>
      </c>
      <c r="C284" s="76">
        <v>202100</v>
      </c>
      <c r="D284" s="229"/>
      <c r="E284" s="224"/>
    </row>
    <row r="285" spans="1:7" s="329" customFormat="1" x14ac:dyDescent="0.3">
      <c r="A285" s="89" t="s">
        <v>208</v>
      </c>
      <c r="B285" s="89" t="s">
        <v>882</v>
      </c>
      <c r="C285" s="76">
        <v>67500</v>
      </c>
      <c r="D285" s="229"/>
      <c r="E285" s="224"/>
    </row>
    <row r="286" spans="1:7" s="84" customFormat="1" x14ac:dyDescent="0.3">
      <c r="A286" s="89" t="s">
        <v>102</v>
      </c>
      <c r="B286" s="89" t="s">
        <v>189</v>
      </c>
      <c r="C286" s="76">
        <v>110500</v>
      </c>
      <c r="E286" s="224"/>
      <c r="G286" s="236"/>
    </row>
    <row r="287" spans="1:7" s="329" customFormat="1" x14ac:dyDescent="0.3">
      <c r="A287" s="89" t="s">
        <v>104</v>
      </c>
      <c r="B287" s="89" t="s">
        <v>105</v>
      </c>
      <c r="C287" s="76">
        <v>72150</v>
      </c>
      <c r="D287" s="229"/>
      <c r="E287" s="224"/>
    </row>
    <row r="288" spans="1:7" s="329" customFormat="1" x14ac:dyDescent="0.3">
      <c r="A288" s="223" t="s">
        <v>455</v>
      </c>
      <c r="B288" s="223" t="s">
        <v>456</v>
      </c>
      <c r="C288" s="224">
        <f>SUM(C289)</f>
        <v>750000</v>
      </c>
      <c r="D288" s="229"/>
      <c r="E288" s="224"/>
    </row>
    <row r="289" spans="1:9" s="329" customFormat="1" x14ac:dyDescent="0.3">
      <c r="A289" s="89" t="s">
        <v>457</v>
      </c>
      <c r="B289" s="89" t="s">
        <v>458</v>
      </c>
      <c r="C289" s="28">
        <v>750000</v>
      </c>
      <c r="E289" s="224"/>
      <c r="G289" s="937"/>
    </row>
    <row r="290" spans="1:9" s="329" customFormat="1" x14ac:dyDescent="0.3">
      <c r="A290" s="68" t="s">
        <v>106</v>
      </c>
      <c r="B290" s="223" t="s">
        <v>107</v>
      </c>
      <c r="C290" s="327">
        <f>SUM(C291:C292)</f>
        <v>34026000</v>
      </c>
      <c r="E290" s="224" t="str">
        <f t="shared" si="4"/>
        <v/>
      </c>
    </row>
    <row r="291" spans="1:9" s="260" customFormat="1" x14ac:dyDescent="0.3">
      <c r="A291" s="52" t="s">
        <v>108</v>
      </c>
      <c r="B291" s="89" t="s">
        <v>109</v>
      </c>
      <c r="C291" s="76">
        <v>26000</v>
      </c>
      <c r="D291" s="224"/>
      <c r="E291" s="224"/>
      <c r="F291" s="85"/>
    </row>
    <row r="292" spans="1:9" s="260" customFormat="1" x14ac:dyDescent="0.3">
      <c r="A292" s="52" t="s">
        <v>238</v>
      </c>
      <c r="B292" s="28" t="s">
        <v>111</v>
      </c>
      <c r="C292" s="76">
        <v>34000000</v>
      </c>
      <c r="E292" s="224"/>
      <c r="F292" s="85"/>
      <c r="I292" s="229"/>
    </row>
    <row r="293" spans="1:9" s="260" customFormat="1" x14ac:dyDescent="0.3">
      <c r="A293" s="68" t="s">
        <v>112</v>
      </c>
      <c r="B293" s="40" t="s">
        <v>113</v>
      </c>
      <c r="C293" s="224">
        <f>SUM(C294:C294)</f>
        <v>19890</v>
      </c>
      <c r="D293" s="76"/>
      <c r="E293" s="224"/>
      <c r="F293" s="85"/>
    </row>
    <row r="294" spans="1:9" s="260" customFormat="1" x14ac:dyDescent="0.3">
      <c r="A294" s="52" t="s">
        <v>114</v>
      </c>
      <c r="B294" s="89" t="s">
        <v>115</v>
      </c>
      <c r="C294" s="76">
        <v>19890</v>
      </c>
      <c r="D294" s="83"/>
      <c r="E294" s="224"/>
      <c r="F294" s="85"/>
    </row>
    <row r="295" spans="1:9" s="260" customFormat="1" x14ac:dyDescent="0.3">
      <c r="A295" s="68" t="s">
        <v>279</v>
      </c>
      <c r="B295" s="223" t="s">
        <v>117</v>
      </c>
      <c r="C295" s="224">
        <f>SUM(C296)</f>
        <v>35997</v>
      </c>
      <c r="D295" s="83"/>
      <c r="E295" s="224"/>
      <c r="F295" s="85"/>
    </row>
    <row r="296" spans="1:9" s="84" customFormat="1" x14ac:dyDescent="0.3">
      <c r="A296" s="52" t="s">
        <v>118</v>
      </c>
      <c r="B296" s="89" t="s">
        <v>117</v>
      </c>
      <c r="C296" s="76">
        <v>35997</v>
      </c>
      <c r="D296" s="85"/>
      <c r="E296" s="224"/>
    </row>
    <row r="297" spans="1:9" s="84" customFormat="1" x14ac:dyDescent="0.3">
      <c r="A297" s="68" t="s">
        <v>119</v>
      </c>
      <c r="B297" s="40" t="s">
        <v>120</v>
      </c>
      <c r="C297" s="224">
        <f>SUM(C298:C301)</f>
        <v>14698750</v>
      </c>
      <c r="D297" s="85"/>
      <c r="E297" s="224"/>
      <c r="G297" s="333"/>
    </row>
    <row r="298" spans="1:9" s="84" customFormat="1" x14ac:dyDescent="0.3">
      <c r="A298" s="52" t="s">
        <v>521</v>
      </c>
      <c r="B298" s="28" t="s">
        <v>122</v>
      </c>
      <c r="C298" s="76">
        <v>14000000</v>
      </c>
      <c r="E298" s="224"/>
      <c r="F298" s="85"/>
      <c r="G298" s="260"/>
      <c r="H298" s="260"/>
    </row>
    <row r="299" spans="1:9" s="75" customFormat="1" ht="13.5" customHeight="1" x14ac:dyDescent="0.3">
      <c r="A299" s="52" t="s">
        <v>858</v>
      </c>
      <c r="B299" s="28" t="s">
        <v>124</v>
      </c>
      <c r="C299" s="76">
        <v>55250</v>
      </c>
      <c r="D299" s="260"/>
      <c r="E299" s="224"/>
      <c r="F299" s="94"/>
      <c r="G299" s="95"/>
      <c r="H299" s="81"/>
    </row>
    <row r="300" spans="1:9" s="84" customFormat="1" x14ac:dyDescent="0.3">
      <c r="A300" s="52" t="s">
        <v>125</v>
      </c>
      <c r="B300" s="81" t="s">
        <v>166</v>
      </c>
      <c r="C300" s="76">
        <v>43500</v>
      </c>
      <c r="D300" s="333"/>
      <c r="E300" s="224"/>
      <c r="F300" s="85"/>
      <c r="G300" s="260"/>
      <c r="H300" s="260"/>
    </row>
    <row r="301" spans="1:9" s="260" customFormat="1" x14ac:dyDescent="0.3">
      <c r="A301" s="52" t="s">
        <v>127</v>
      </c>
      <c r="B301" s="28" t="s">
        <v>120</v>
      </c>
      <c r="C301" s="76">
        <v>600000</v>
      </c>
      <c r="E301" s="224"/>
      <c r="F301" s="84"/>
      <c r="H301" s="84"/>
    </row>
    <row r="302" spans="1:9" s="84" customFormat="1" ht="13.5" thickBot="1" x14ac:dyDescent="0.35">
      <c r="A302" s="154"/>
      <c r="B302" s="154"/>
      <c r="C302" s="247"/>
      <c r="D302" s="236"/>
      <c r="E302" s="224"/>
    </row>
    <row r="303" spans="1:9" s="75" customFormat="1" ht="13.5" customHeight="1" thickBot="1" x14ac:dyDescent="0.35">
      <c r="A303" s="1298" t="s">
        <v>128</v>
      </c>
      <c r="B303" s="1498"/>
      <c r="C303" s="334">
        <f>C304</f>
        <v>4000000</v>
      </c>
      <c r="D303" s="236"/>
      <c r="E303" s="224" t="str">
        <f t="shared" ref="E303:E331" si="5">IF(D303=4,(C303*0.85),IF(D303=1,(C303*1),IF(D303=2,(C303*1.15),IF(D303=3,(C303*1.3),""))))</f>
        <v/>
      </c>
      <c r="F303" s="94"/>
      <c r="G303" s="95"/>
      <c r="H303" s="81"/>
    </row>
    <row r="304" spans="1:9" s="75" customFormat="1" ht="13.5" customHeight="1" x14ac:dyDescent="0.3">
      <c r="A304" s="68" t="s">
        <v>129</v>
      </c>
      <c r="B304" s="228" t="s">
        <v>130</v>
      </c>
      <c r="C304" s="224">
        <f>SUM(C305:C305)</f>
        <v>4000000</v>
      </c>
      <c r="D304" s="85"/>
      <c r="E304" s="224" t="str">
        <f t="shared" si="5"/>
        <v/>
      </c>
      <c r="F304" s="94"/>
      <c r="G304" s="95"/>
      <c r="H304" s="81"/>
    </row>
    <row r="305" spans="1:8" s="75" customFormat="1" ht="13.5" customHeight="1" x14ac:dyDescent="0.3">
      <c r="A305" s="52" t="s">
        <v>393</v>
      </c>
      <c r="B305" s="94" t="s">
        <v>394</v>
      </c>
      <c r="C305" s="76">
        <v>4000000</v>
      </c>
      <c r="D305" s="85"/>
      <c r="E305" s="224"/>
      <c r="F305" s="94"/>
      <c r="G305" s="95"/>
      <c r="H305" s="81"/>
    </row>
    <row r="306" spans="1:8" s="75" customFormat="1" ht="13.5" customHeight="1" thickBot="1" x14ac:dyDescent="0.35">
      <c r="A306" s="52"/>
      <c r="B306" s="28"/>
      <c r="C306" s="28"/>
      <c r="D306" s="84"/>
      <c r="E306" s="224" t="str">
        <f t="shared" si="5"/>
        <v/>
      </c>
      <c r="F306" s="94"/>
      <c r="G306" s="95"/>
      <c r="H306" s="81"/>
    </row>
    <row r="307" spans="1:8" s="84" customFormat="1" ht="13.5" thickBot="1" x14ac:dyDescent="0.35">
      <c r="A307" s="1300" t="s">
        <v>135</v>
      </c>
      <c r="B307" s="1301"/>
      <c r="C307" s="256">
        <f>C308+C311+C316</f>
        <v>1498200</v>
      </c>
      <c r="D307" s="236"/>
      <c r="E307" s="224" t="str">
        <f t="shared" si="5"/>
        <v/>
      </c>
      <c r="G307" s="330"/>
    </row>
    <row r="308" spans="1:8" s="329" customFormat="1" x14ac:dyDescent="0.3">
      <c r="A308" s="68" t="s">
        <v>369</v>
      </c>
      <c r="B308" s="228" t="s">
        <v>370</v>
      </c>
      <c r="C308" s="327">
        <f>SUM(C309:C310)</f>
        <v>985000</v>
      </c>
      <c r="D308" s="229"/>
      <c r="E308" s="224" t="str">
        <f t="shared" si="5"/>
        <v/>
      </c>
      <c r="G308" s="291"/>
    </row>
    <row r="309" spans="1:8" s="84" customFormat="1" x14ac:dyDescent="0.3">
      <c r="A309" s="52" t="s">
        <v>439</v>
      </c>
      <c r="B309" s="69" t="s">
        <v>440</v>
      </c>
      <c r="C309" s="28">
        <v>900000</v>
      </c>
      <c r="D309" s="236"/>
      <c r="E309" s="224"/>
    </row>
    <row r="310" spans="1:8" s="84" customFormat="1" x14ac:dyDescent="0.3">
      <c r="A310" s="52" t="s">
        <v>371</v>
      </c>
      <c r="B310" s="81" t="s">
        <v>372</v>
      </c>
      <c r="C310" s="28">
        <v>85000</v>
      </c>
      <c r="D310" s="236"/>
      <c r="E310" s="224"/>
    </row>
    <row r="311" spans="1:8" s="84" customFormat="1" x14ac:dyDescent="0.3">
      <c r="A311" s="68" t="s">
        <v>136</v>
      </c>
      <c r="B311" s="83" t="s">
        <v>137</v>
      </c>
      <c r="C311" s="40">
        <f>SUM(C312:C315)</f>
        <v>502000</v>
      </c>
      <c r="D311" s="236"/>
      <c r="E311" s="224"/>
    </row>
    <row r="312" spans="1:8" s="84" customFormat="1" x14ac:dyDescent="0.3">
      <c r="A312" s="52" t="s">
        <v>138</v>
      </c>
      <c r="B312" s="69" t="s">
        <v>139</v>
      </c>
      <c r="C312" s="28">
        <v>260000</v>
      </c>
      <c r="D312" s="236"/>
      <c r="E312" s="224"/>
    </row>
    <row r="313" spans="1:8" s="75" customFormat="1" ht="13.5" customHeight="1" x14ac:dyDescent="0.25">
      <c r="A313" s="52" t="s">
        <v>140</v>
      </c>
      <c r="B313" s="69" t="s">
        <v>141</v>
      </c>
      <c r="C313" s="28">
        <v>48900</v>
      </c>
      <c r="D313" s="82"/>
      <c r="E313" s="224"/>
      <c r="F313" s="94"/>
      <c r="G313" s="95"/>
      <c r="H313" s="81"/>
    </row>
    <row r="314" spans="1:8" s="84" customFormat="1" x14ac:dyDescent="0.3">
      <c r="A314" s="52" t="s">
        <v>395</v>
      </c>
      <c r="B314" s="69" t="s">
        <v>396</v>
      </c>
      <c r="C314" s="28">
        <v>86800</v>
      </c>
      <c r="D314" s="236"/>
      <c r="E314" s="224"/>
    </row>
    <row r="315" spans="1:8" s="75" customFormat="1" ht="13.5" customHeight="1" x14ac:dyDescent="0.25">
      <c r="A315" s="52" t="s">
        <v>142</v>
      </c>
      <c r="B315" s="69" t="s">
        <v>143</v>
      </c>
      <c r="C315" s="28">
        <v>106300</v>
      </c>
      <c r="D315" s="82"/>
      <c r="E315" s="224"/>
      <c r="F315" s="94"/>
      <c r="G315" s="95"/>
      <c r="H315" s="81"/>
    </row>
    <row r="316" spans="1:8" s="84" customFormat="1" x14ac:dyDescent="0.3">
      <c r="A316" s="68" t="s">
        <v>144</v>
      </c>
      <c r="B316" s="40" t="s">
        <v>869</v>
      </c>
      <c r="C316" s="40">
        <f>SUM(C317)</f>
        <v>11200</v>
      </c>
      <c r="D316" s="236"/>
      <c r="E316" s="224"/>
    </row>
    <row r="317" spans="1:8" s="84" customFormat="1" x14ac:dyDescent="0.3">
      <c r="A317" s="52" t="s">
        <v>146</v>
      </c>
      <c r="B317" s="69" t="s">
        <v>147</v>
      </c>
      <c r="C317" s="28">
        <v>11200</v>
      </c>
      <c r="D317" s="236"/>
      <c r="E317" s="224"/>
    </row>
    <row r="318" spans="1:8" x14ac:dyDescent="0.3">
      <c r="E318" s="224" t="str">
        <f t="shared" si="5"/>
        <v/>
      </c>
    </row>
    <row r="319" spans="1:8" s="938" customFormat="1" ht="13.5" customHeight="1" thickBot="1" x14ac:dyDescent="0.35">
      <c r="A319" s="52"/>
      <c r="B319" s="52"/>
      <c r="C319" s="69"/>
      <c r="D319" s="82"/>
      <c r="E319" s="224" t="str">
        <f t="shared" si="5"/>
        <v/>
      </c>
      <c r="F319" s="231"/>
      <c r="G319" s="231"/>
    </row>
    <row r="320" spans="1:8" s="938" customFormat="1" ht="13.5" customHeight="1" x14ac:dyDescent="0.3">
      <c r="A320" s="10" t="s">
        <v>883</v>
      </c>
      <c r="B320" s="11"/>
      <c r="C320" s="13" t="s">
        <v>1</v>
      </c>
      <c r="D320" s="282" t="s">
        <v>884</v>
      </c>
      <c r="E320" s="224" t="str">
        <f t="shared" si="5"/>
        <v/>
      </c>
    </row>
    <row r="321" spans="1:7" s="938" customFormat="1" ht="13.5" customHeight="1" thickBot="1" x14ac:dyDescent="0.35">
      <c r="A321" s="96"/>
      <c r="B321" s="169"/>
      <c r="C321" s="99"/>
      <c r="D321" s="830"/>
      <c r="E321" s="224" t="str">
        <f t="shared" si="5"/>
        <v/>
      </c>
    </row>
    <row r="322" spans="1:7" s="231" customFormat="1" ht="13.5" customHeight="1" x14ac:dyDescent="0.3">
      <c r="A322" s="1268" t="s">
        <v>885</v>
      </c>
      <c r="B322" s="1269"/>
      <c r="C322" s="1269"/>
      <c r="D322" s="1270"/>
      <c r="E322" s="224" t="str">
        <f t="shared" si="5"/>
        <v/>
      </c>
      <c r="F322" s="938"/>
      <c r="G322" s="938"/>
    </row>
    <row r="323" spans="1:7" s="231" customFormat="1" ht="13.5" customHeight="1" x14ac:dyDescent="0.3">
      <c r="A323" s="1311"/>
      <c r="B323" s="1312"/>
      <c r="C323" s="1312"/>
      <c r="D323" s="1313"/>
      <c r="E323" s="224" t="str">
        <f t="shared" si="5"/>
        <v/>
      </c>
      <c r="F323" s="938"/>
      <c r="G323" s="938"/>
    </row>
    <row r="324" spans="1:7" s="231" customFormat="1" ht="13.5" customHeight="1" thickBot="1" x14ac:dyDescent="0.35">
      <c r="A324" s="1271"/>
      <c r="B324" s="1272"/>
      <c r="C324" s="1272"/>
      <c r="D324" s="1273"/>
      <c r="E324" s="224" t="str">
        <f t="shared" si="5"/>
        <v/>
      </c>
      <c r="F324" s="938"/>
      <c r="G324" s="938"/>
    </row>
    <row r="325" spans="1:7" s="231" customFormat="1" ht="13.5" customHeight="1" x14ac:dyDescent="0.25">
      <c r="A325" s="26" t="s">
        <v>398</v>
      </c>
      <c r="B325" s="26"/>
      <c r="C325" s="122"/>
      <c r="D325" s="29"/>
      <c r="E325" s="224" t="str">
        <f t="shared" si="5"/>
        <v/>
      </c>
    </row>
    <row r="326" spans="1:7" s="231" customFormat="1" ht="13.5" customHeight="1" x14ac:dyDescent="0.25">
      <c r="A326" s="206" t="s">
        <v>886</v>
      </c>
      <c r="B326" s="26"/>
      <c r="C326" s="122"/>
      <c r="D326" s="29"/>
      <c r="E326" s="224" t="str">
        <f t="shared" si="5"/>
        <v/>
      </c>
    </row>
    <row r="327" spans="1:7" s="917" customFormat="1" ht="11.5" x14ac:dyDescent="0.25">
      <c r="A327" s="206" t="s">
        <v>850</v>
      </c>
      <c r="B327" s="89"/>
      <c r="C327" s="76"/>
      <c r="D327" s="207"/>
      <c r="E327" s="224" t="str">
        <f t="shared" si="5"/>
        <v/>
      </c>
      <c r="F327" s="154"/>
    </row>
    <row r="328" spans="1:7" s="231" customFormat="1" ht="13.5" customHeight="1" thickBot="1" x14ac:dyDescent="0.3">
      <c r="A328" s="30" t="s">
        <v>311</v>
      </c>
      <c r="B328" s="30"/>
      <c r="C328" s="939"/>
      <c r="D328" s="33"/>
      <c r="E328" s="224" t="str">
        <f t="shared" si="5"/>
        <v/>
      </c>
    </row>
    <row r="329" spans="1:7" s="231" customFormat="1" ht="13.5" customHeight="1" thickBot="1" x14ac:dyDescent="0.3">
      <c r="A329" s="360" t="s">
        <v>470</v>
      </c>
      <c r="B329" s="781"/>
      <c r="C329" s="362"/>
      <c r="D329" s="363">
        <f>SUM(+C331+C359+C379)</f>
        <v>31988060</v>
      </c>
      <c r="E329" s="224"/>
      <c r="F329" s="417"/>
      <c r="G329" s="83"/>
    </row>
    <row r="330" spans="1:7" s="231" customFormat="1" ht="13.5" customHeight="1" thickBot="1" x14ac:dyDescent="0.3">
      <c r="A330" s="27"/>
      <c r="B330" s="27"/>
      <c r="C330" s="28"/>
      <c r="D330" s="122"/>
      <c r="E330" s="224" t="str">
        <f t="shared" si="5"/>
        <v/>
      </c>
    </row>
    <row r="331" spans="1:7" s="231" customFormat="1" ht="13.5" customHeight="1" thickBot="1" x14ac:dyDescent="0.35">
      <c r="A331" s="1290" t="s">
        <v>49</v>
      </c>
      <c r="B331" s="1291"/>
      <c r="C331" s="56">
        <f>C332+C334+C337+C341+C350+C353+C345+C339</f>
        <v>14969360</v>
      </c>
      <c r="D331" s="236"/>
      <c r="E331" s="224" t="str">
        <f t="shared" si="5"/>
        <v/>
      </c>
      <c r="F331" s="441"/>
      <c r="G331" s="441"/>
    </row>
    <row r="332" spans="1:7" s="417" customFormat="1" ht="13.5" customHeight="1" x14ac:dyDescent="0.3">
      <c r="A332" s="39" t="s">
        <v>50</v>
      </c>
      <c r="B332" s="228" t="s">
        <v>854</v>
      </c>
      <c r="C332" s="58">
        <f>SUM(C333)</f>
        <v>10100000</v>
      </c>
      <c r="D332" s="229"/>
      <c r="E332" s="224"/>
    </row>
    <row r="333" spans="1:7" s="81" customFormat="1" ht="13.5" customHeight="1" x14ac:dyDescent="0.25">
      <c r="A333" s="27" t="s">
        <v>52</v>
      </c>
      <c r="B333" s="81" t="s">
        <v>53</v>
      </c>
      <c r="C333" s="28">
        <v>10100000</v>
      </c>
      <c r="E333" s="224"/>
      <c r="G333" s="165"/>
    </row>
    <row r="334" spans="1:7" s="81" customFormat="1" ht="13.5" customHeight="1" x14ac:dyDescent="0.25">
      <c r="A334" s="39" t="s">
        <v>150</v>
      </c>
      <c r="B334" s="71" t="s">
        <v>230</v>
      </c>
      <c r="C334" s="40">
        <f>SUM(C335:C336)</f>
        <v>156450</v>
      </c>
      <c r="E334" s="224"/>
      <c r="G334" s="122"/>
    </row>
    <row r="335" spans="1:7" s="84" customFormat="1" x14ac:dyDescent="0.3">
      <c r="A335" s="27" t="s">
        <v>152</v>
      </c>
      <c r="B335" s="89" t="s">
        <v>153</v>
      </c>
      <c r="C335" s="76">
        <v>119900</v>
      </c>
      <c r="E335" s="224"/>
      <c r="G335" s="236"/>
    </row>
    <row r="336" spans="1:7" s="84" customFormat="1" x14ac:dyDescent="0.3">
      <c r="A336" s="27" t="s">
        <v>426</v>
      </c>
      <c r="B336" s="81" t="s">
        <v>427</v>
      </c>
      <c r="C336" s="76">
        <v>36550</v>
      </c>
      <c r="D336" s="236"/>
      <c r="E336" s="224"/>
    </row>
    <row r="337" spans="1:9" s="84" customFormat="1" x14ac:dyDescent="0.3">
      <c r="A337" s="39" t="s">
        <v>58</v>
      </c>
      <c r="B337" s="71" t="s">
        <v>59</v>
      </c>
      <c r="C337" s="224">
        <f>SUM(C338)</f>
        <v>120730</v>
      </c>
      <c r="D337" s="236"/>
      <c r="E337" s="224"/>
    </row>
    <row r="338" spans="1:9" s="84" customFormat="1" x14ac:dyDescent="0.3">
      <c r="A338" s="27" t="s">
        <v>60</v>
      </c>
      <c r="B338" s="28" t="s">
        <v>61</v>
      </c>
      <c r="C338" s="28">
        <v>120730</v>
      </c>
      <c r="D338" s="85"/>
      <c r="E338" s="224"/>
    </row>
    <row r="339" spans="1:9" s="84" customFormat="1" x14ac:dyDescent="0.3">
      <c r="A339" s="68" t="s">
        <v>62</v>
      </c>
      <c r="B339" s="83" t="s">
        <v>63</v>
      </c>
      <c r="C339" s="40">
        <f>SUM(C340:C340)</f>
        <v>50000</v>
      </c>
      <c r="D339" s="85"/>
      <c r="E339" s="224"/>
    </row>
    <row r="340" spans="1:9" s="158" customFormat="1" ht="13.5" customHeight="1" x14ac:dyDescent="0.25">
      <c r="A340" s="27" t="s">
        <v>233</v>
      </c>
      <c r="B340" s="28" t="s">
        <v>234</v>
      </c>
      <c r="C340" s="28">
        <v>50000</v>
      </c>
      <c r="D340" s="156"/>
      <c r="E340" s="224"/>
      <c r="F340" s="240"/>
      <c r="I340" s="159"/>
    </row>
    <row r="341" spans="1:9" s="84" customFormat="1" x14ac:dyDescent="0.3">
      <c r="A341" s="68" t="s">
        <v>864</v>
      </c>
      <c r="B341" s="223" t="s">
        <v>429</v>
      </c>
      <c r="C341" s="40">
        <f>SUM(C342:C344)</f>
        <v>2668270</v>
      </c>
      <c r="D341" s="85"/>
      <c r="E341" s="224"/>
    </row>
    <row r="342" spans="1:9" s="84" customFormat="1" x14ac:dyDescent="0.3">
      <c r="A342" s="52" t="s">
        <v>446</v>
      </c>
      <c r="B342" s="89" t="s">
        <v>865</v>
      </c>
      <c r="C342" s="76">
        <v>241670</v>
      </c>
      <c r="D342" s="85"/>
      <c r="E342" s="224"/>
    </row>
    <row r="343" spans="1:9" s="84" customFormat="1" x14ac:dyDescent="0.3">
      <c r="A343" s="52" t="s">
        <v>430</v>
      </c>
      <c r="B343" s="89" t="s">
        <v>431</v>
      </c>
      <c r="C343" s="76">
        <v>2400000</v>
      </c>
      <c r="D343" s="85"/>
      <c r="E343" s="224"/>
    </row>
    <row r="344" spans="1:9" s="84" customFormat="1" x14ac:dyDescent="0.3">
      <c r="A344" s="52" t="s">
        <v>432</v>
      </c>
      <c r="B344" s="89" t="s">
        <v>866</v>
      </c>
      <c r="C344" s="76">
        <v>26600</v>
      </c>
      <c r="D344" s="236"/>
      <c r="E344" s="224"/>
    </row>
    <row r="345" spans="1:9" s="84" customFormat="1" x14ac:dyDescent="0.3">
      <c r="A345" s="68" t="s">
        <v>66</v>
      </c>
      <c r="B345" s="83" t="s">
        <v>154</v>
      </c>
      <c r="C345" s="224">
        <f>SUM(C346:C349)</f>
        <v>199620</v>
      </c>
      <c r="D345" s="236"/>
      <c r="E345" s="224"/>
    </row>
    <row r="346" spans="1:9" s="84" customFormat="1" x14ac:dyDescent="0.3">
      <c r="A346" s="52" t="s">
        <v>70</v>
      </c>
      <c r="B346" s="28" t="s">
        <v>71</v>
      </c>
      <c r="C346" s="28">
        <v>42120</v>
      </c>
      <c r="D346" s="82"/>
      <c r="E346" s="224"/>
    </row>
    <row r="347" spans="1:9" s="84" customFormat="1" x14ac:dyDescent="0.3">
      <c r="A347" s="52" t="s">
        <v>72</v>
      </c>
      <c r="B347" s="28" t="s">
        <v>73</v>
      </c>
      <c r="C347" s="28">
        <v>68900</v>
      </c>
      <c r="D347" s="82"/>
      <c r="E347" s="224"/>
    </row>
    <row r="348" spans="1:9" s="84" customFormat="1" x14ac:dyDescent="0.3">
      <c r="A348" s="52" t="s">
        <v>74</v>
      </c>
      <c r="B348" s="28" t="s">
        <v>75</v>
      </c>
      <c r="C348" s="28">
        <v>58400</v>
      </c>
      <c r="D348" s="82"/>
      <c r="E348" s="224"/>
    </row>
    <row r="349" spans="1:9" s="84" customFormat="1" x14ac:dyDescent="0.3">
      <c r="A349" s="52" t="s">
        <v>76</v>
      </c>
      <c r="B349" s="28" t="s">
        <v>77</v>
      </c>
      <c r="C349" s="28">
        <v>30200</v>
      </c>
      <c r="D349" s="82"/>
      <c r="E349" s="224"/>
    </row>
    <row r="350" spans="1:9" s="84" customFormat="1" x14ac:dyDescent="0.3">
      <c r="A350" s="68" t="s">
        <v>78</v>
      </c>
      <c r="B350" s="83" t="s">
        <v>79</v>
      </c>
      <c r="C350" s="40">
        <f>SUM(C351:C352)</f>
        <v>80000</v>
      </c>
      <c r="D350" s="236"/>
      <c r="E350" s="224"/>
    </row>
    <row r="351" spans="1:9" s="84" customFormat="1" x14ac:dyDescent="0.3">
      <c r="A351" s="27" t="s">
        <v>80</v>
      </c>
      <c r="B351" s="81" t="s">
        <v>81</v>
      </c>
      <c r="C351" s="28">
        <v>45000</v>
      </c>
      <c r="D351" s="85"/>
      <c r="E351" s="224"/>
    </row>
    <row r="352" spans="1:9" s="84" customFormat="1" x14ac:dyDescent="0.3">
      <c r="A352" s="27" t="s">
        <v>82</v>
      </c>
      <c r="B352" s="28" t="s">
        <v>83</v>
      </c>
      <c r="C352" s="76">
        <v>35000</v>
      </c>
      <c r="D352" s="236"/>
      <c r="E352" s="224"/>
    </row>
    <row r="353" spans="1:10" s="84" customFormat="1" x14ac:dyDescent="0.3">
      <c r="A353" s="68" t="s">
        <v>358</v>
      </c>
      <c r="B353" s="40" t="s">
        <v>85</v>
      </c>
      <c r="C353" s="331">
        <f>SUM(C354:C357)</f>
        <v>1594290</v>
      </c>
      <c r="D353" s="85"/>
      <c r="E353" s="224"/>
    </row>
    <row r="354" spans="1:10" s="84" customFormat="1" x14ac:dyDescent="0.3">
      <c r="A354" s="52" t="s">
        <v>86</v>
      </c>
      <c r="B354" s="28" t="s">
        <v>87</v>
      </c>
      <c r="C354" s="76">
        <v>1361900</v>
      </c>
      <c r="E354" s="224"/>
    </row>
    <row r="355" spans="1:10" s="84" customFormat="1" x14ac:dyDescent="0.3">
      <c r="A355" s="52" t="s">
        <v>235</v>
      </c>
      <c r="B355" s="28" t="s">
        <v>236</v>
      </c>
      <c r="C355" s="28">
        <v>64500</v>
      </c>
      <c r="D355" s="85"/>
      <c r="E355" s="224"/>
    </row>
    <row r="356" spans="1:10" s="84" customFormat="1" x14ac:dyDescent="0.3">
      <c r="A356" s="52" t="s">
        <v>90</v>
      </c>
      <c r="B356" s="28" t="s">
        <v>85</v>
      </c>
      <c r="C356" s="28">
        <v>121600</v>
      </c>
      <c r="D356" s="85"/>
      <c r="E356" s="224"/>
    </row>
    <row r="357" spans="1:10" s="468" customFormat="1" x14ac:dyDescent="0.3">
      <c r="A357" s="52" t="s">
        <v>91</v>
      </c>
      <c r="B357" s="69" t="s">
        <v>856</v>
      </c>
      <c r="C357" s="76">
        <v>46290</v>
      </c>
      <c r="E357" s="224"/>
      <c r="F357" s="931"/>
      <c r="G357" s="353"/>
    </row>
    <row r="358" spans="1:10" s="231" customFormat="1" ht="13.5" customHeight="1" thickBot="1" x14ac:dyDescent="0.3">
      <c r="A358" s="52"/>
      <c r="B358" s="52"/>
      <c r="C358" s="69"/>
      <c r="D358" s="124"/>
      <c r="E358" s="224"/>
    </row>
    <row r="359" spans="1:10" s="231" customFormat="1" ht="13.5" customHeight="1" thickBot="1" x14ac:dyDescent="0.35">
      <c r="A359" s="1274" t="s">
        <v>93</v>
      </c>
      <c r="B359" s="1275"/>
      <c r="C359" s="87">
        <f>C360+C362+C367+C369+C372+C374</f>
        <v>16448900</v>
      </c>
      <c r="D359" s="236"/>
      <c r="E359" s="224"/>
      <c r="F359" s="441"/>
      <c r="G359" s="441"/>
    </row>
    <row r="360" spans="1:10" s="231" customFormat="1" ht="13.5" customHeight="1" x14ac:dyDescent="0.3">
      <c r="A360" s="223" t="s">
        <v>94</v>
      </c>
      <c r="B360" s="228" t="s">
        <v>95</v>
      </c>
      <c r="C360" s="58">
        <f>SUM(C361)</f>
        <v>69400</v>
      </c>
      <c r="D360" s="236"/>
      <c r="E360" s="224"/>
      <c r="F360" s="441"/>
      <c r="G360" s="441"/>
    </row>
    <row r="361" spans="1:10" s="75" customFormat="1" ht="13.5" customHeight="1" x14ac:dyDescent="0.25">
      <c r="A361" s="89" t="s">
        <v>98</v>
      </c>
      <c r="B361" s="89" t="s">
        <v>99</v>
      </c>
      <c r="C361" s="28">
        <v>69400</v>
      </c>
      <c r="D361" s="292"/>
      <c r="E361" s="224"/>
      <c r="F361" s="94"/>
      <c r="G361" s="95"/>
      <c r="H361" s="81"/>
    </row>
    <row r="362" spans="1:10" s="84" customFormat="1" x14ac:dyDescent="0.3">
      <c r="A362" s="223" t="s">
        <v>158</v>
      </c>
      <c r="B362" s="223" t="s">
        <v>101</v>
      </c>
      <c r="C362" s="224">
        <f>SUM(C363:C366)</f>
        <v>863500</v>
      </c>
      <c r="D362" s="76"/>
      <c r="E362" s="224"/>
      <c r="F362" s="85"/>
    </row>
    <row r="363" spans="1:10" s="84" customFormat="1" ht="13.5" customHeight="1" x14ac:dyDescent="0.3">
      <c r="A363" s="89" t="s">
        <v>159</v>
      </c>
      <c r="B363" s="81" t="s">
        <v>160</v>
      </c>
      <c r="C363" s="76">
        <v>109500</v>
      </c>
      <c r="E363" s="224"/>
      <c r="G363" s="76"/>
      <c r="H363" s="85"/>
      <c r="I363" s="85"/>
    </row>
    <row r="364" spans="1:10" s="84" customFormat="1" ht="13.5" customHeight="1" x14ac:dyDescent="0.3">
      <c r="A364" s="89" t="s">
        <v>187</v>
      </c>
      <c r="B364" s="940" t="s">
        <v>188</v>
      </c>
      <c r="C364" s="76">
        <v>350000</v>
      </c>
      <c r="E364" s="224"/>
      <c r="G364" s="76"/>
      <c r="H364" s="85"/>
      <c r="I364" s="85"/>
    </row>
    <row r="365" spans="1:10" s="84" customFormat="1" ht="13.5" customHeight="1" x14ac:dyDescent="0.3">
      <c r="A365" s="89" t="s">
        <v>102</v>
      </c>
      <c r="B365" s="81" t="s">
        <v>103</v>
      </c>
      <c r="C365" s="76">
        <v>34000</v>
      </c>
      <c r="E365" s="224"/>
      <c r="G365" s="76"/>
      <c r="H365" s="85"/>
      <c r="I365" s="85"/>
    </row>
    <row r="366" spans="1:10" s="84" customFormat="1" ht="13.5" customHeight="1" x14ac:dyDescent="0.3">
      <c r="A366" s="89" t="s">
        <v>104</v>
      </c>
      <c r="B366" s="89" t="s">
        <v>105</v>
      </c>
      <c r="C366" s="76">
        <v>370000</v>
      </c>
      <c r="E366" s="224"/>
      <c r="G366" s="76"/>
      <c r="H366" s="85"/>
    </row>
    <row r="367" spans="1:10" s="75" customFormat="1" ht="13.5" customHeight="1" x14ac:dyDescent="0.25">
      <c r="A367" s="223" t="s">
        <v>455</v>
      </c>
      <c r="B367" s="223" t="s">
        <v>456</v>
      </c>
      <c r="C367" s="40">
        <f>SUM(C368)</f>
        <v>1450000</v>
      </c>
      <c r="E367" s="224"/>
      <c r="G367" s="292"/>
      <c r="H367" s="83"/>
      <c r="I367" s="94"/>
      <c r="J367" s="95"/>
    </row>
    <row r="368" spans="1:10" s="75" customFormat="1" ht="13.5" customHeight="1" x14ac:dyDescent="0.25">
      <c r="A368" s="89" t="s">
        <v>457</v>
      </c>
      <c r="B368" s="89" t="s">
        <v>458</v>
      </c>
      <c r="C368" s="28">
        <v>1450000</v>
      </c>
      <c r="E368" s="224"/>
      <c r="G368" s="292"/>
      <c r="I368" s="94"/>
      <c r="J368" s="95"/>
    </row>
    <row r="369" spans="1:10" s="75" customFormat="1" ht="13.5" customHeight="1" x14ac:dyDescent="0.25">
      <c r="A369" s="68" t="s">
        <v>106</v>
      </c>
      <c r="B369" s="223" t="s">
        <v>107</v>
      </c>
      <c r="C369" s="40">
        <f>SUM(C370:C371)</f>
        <v>4696000</v>
      </c>
      <c r="E369" s="224"/>
      <c r="G369" s="292"/>
      <c r="H369" s="83"/>
      <c r="I369" s="94"/>
      <c r="J369" s="95"/>
    </row>
    <row r="370" spans="1:10" s="260" customFormat="1" ht="13.5" customHeight="1" x14ac:dyDescent="0.3">
      <c r="A370" s="52" t="s">
        <v>238</v>
      </c>
      <c r="B370" s="28" t="s">
        <v>111</v>
      </c>
      <c r="C370" s="76">
        <v>4560000</v>
      </c>
      <c r="E370" s="224"/>
      <c r="G370" s="85"/>
      <c r="I370" s="85"/>
    </row>
    <row r="371" spans="1:10" s="75" customFormat="1" ht="13.5" customHeight="1" x14ac:dyDescent="0.3">
      <c r="A371" s="52" t="s">
        <v>873</v>
      </c>
      <c r="B371" s="81" t="s">
        <v>162</v>
      </c>
      <c r="C371" s="76">
        <v>136000</v>
      </c>
      <c r="D371" s="260"/>
      <c r="E371" s="224"/>
      <c r="F371" s="94"/>
      <c r="G371" s="95"/>
      <c r="H371" s="81"/>
    </row>
    <row r="372" spans="1:10" s="84" customFormat="1" x14ac:dyDescent="0.3">
      <c r="A372" s="68" t="s">
        <v>112</v>
      </c>
      <c r="B372" s="40" t="s">
        <v>113</v>
      </c>
      <c r="C372" s="224">
        <f>SUM(C373)</f>
        <v>20000</v>
      </c>
      <c r="E372" s="224"/>
      <c r="G372" s="85"/>
      <c r="H372" s="85"/>
    </row>
    <row r="373" spans="1:10" s="260" customFormat="1" ht="13.5" customHeight="1" x14ac:dyDescent="0.3">
      <c r="A373" s="52" t="s">
        <v>114</v>
      </c>
      <c r="B373" s="89" t="s">
        <v>115</v>
      </c>
      <c r="C373" s="76">
        <v>20000</v>
      </c>
      <c r="E373" s="224"/>
      <c r="G373" s="76"/>
      <c r="H373" s="85"/>
      <c r="I373" s="85"/>
    </row>
    <row r="374" spans="1:10" s="260" customFormat="1" x14ac:dyDescent="0.3">
      <c r="A374" s="68" t="s">
        <v>119</v>
      </c>
      <c r="B374" s="40" t="s">
        <v>122</v>
      </c>
      <c r="C374" s="224">
        <f>SUM(C375:C377)</f>
        <v>9350000</v>
      </c>
      <c r="E374" s="224"/>
      <c r="G374" s="76"/>
      <c r="H374" s="85"/>
      <c r="I374" s="85"/>
    </row>
    <row r="375" spans="1:10" s="260" customFormat="1" ht="13.5" customHeight="1" x14ac:dyDescent="0.3">
      <c r="A375" s="52" t="s">
        <v>163</v>
      </c>
      <c r="B375" s="28" t="s">
        <v>122</v>
      </c>
      <c r="C375" s="76">
        <v>9100000</v>
      </c>
      <c r="E375" s="224"/>
      <c r="G375" s="85"/>
    </row>
    <row r="376" spans="1:10" s="84" customFormat="1" x14ac:dyDescent="0.3">
      <c r="A376" s="52" t="s">
        <v>125</v>
      </c>
      <c r="B376" s="81" t="s">
        <v>166</v>
      </c>
      <c r="C376" s="76">
        <v>50000</v>
      </c>
      <c r="D376" s="333"/>
      <c r="E376" s="224"/>
      <c r="F376" s="85"/>
      <c r="G376" s="260"/>
      <c r="H376" s="260"/>
    </row>
    <row r="377" spans="1:10" s="84" customFormat="1" ht="13.5" customHeight="1" x14ac:dyDescent="0.3">
      <c r="A377" s="52" t="s">
        <v>127</v>
      </c>
      <c r="B377" s="28" t="s">
        <v>120</v>
      </c>
      <c r="C377" s="76">
        <v>200000</v>
      </c>
      <c r="E377" s="224"/>
      <c r="G377" s="165"/>
      <c r="H377" s="422"/>
      <c r="I377" s="85"/>
    </row>
    <row r="378" spans="1:10" s="231" customFormat="1" ht="13.5" customHeight="1" thickBot="1" x14ac:dyDescent="0.3">
      <c r="A378" s="52"/>
      <c r="B378" s="52"/>
      <c r="C378" s="28"/>
      <c r="E378" s="224" t="str">
        <f t="shared" ref="E378:E379" si="6">IF(D378=4,(C378*0.85),IF(D378=1,(C378*1),IF(D378=2,(C378*1.15),IF(D378=3,(C378*1.3),""))))</f>
        <v/>
      </c>
      <c r="H378" s="69"/>
    </row>
    <row r="379" spans="1:10" s="231" customFormat="1" ht="13.5" customHeight="1" thickBot="1" x14ac:dyDescent="0.35">
      <c r="A379" s="1266" t="s">
        <v>135</v>
      </c>
      <c r="B379" s="1267"/>
      <c r="C379" s="144">
        <f>C380+C383+C388</f>
        <v>569800</v>
      </c>
      <c r="E379" s="224" t="str">
        <f t="shared" si="6"/>
        <v/>
      </c>
      <c r="G379" s="236"/>
      <c r="H379" s="441"/>
    </row>
    <row r="380" spans="1:10" s="231" customFormat="1" ht="13.5" customHeight="1" x14ac:dyDescent="0.3">
      <c r="A380" s="244" t="s">
        <v>369</v>
      </c>
      <c r="B380" s="228" t="s">
        <v>370</v>
      </c>
      <c r="C380" s="58">
        <f>SUM(C381:C382)</f>
        <v>80000</v>
      </c>
      <c r="D380" s="85"/>
      <c r="E380" s="224"/>
    </row>
    <row r="381" spans="1:10" s="231" customFormat="1" ht="13.5" customHeight="1" x14ac:dyDescent="0.25">
      <c r="A381" s="154" t="s">
        <v>439</v>
      </c>
      <c r="B381" s="154" t="s">
        <v>440</v>
      </c>
      <c r="C381" s="76">
        <v>40000</v>
      </c>
      <c r="E381" s="224"/>
      <c r="G381" s="124"/>
      <c r="H381" s="69"/>
    </row>
    <row r="382" spans="1:10" s="84" customFormat="1" x14ac:dyDescent="0.3">
      <c r="A382" s="52" t="s">
        <v>371</v>
      </c>
      <c r="B382" s="81" t="s">
        <v>372</v>
      </c>
      <c r="C382" s="28">
        <v>40000</v>
      </c>
      <c r="D382" s="236"/>
      <c r="E382" s="224"/>
    </row>
    <row r="383" spans="1:10" s="231" customFormat="1" ht="13.5" customHeight="1" x14ac:dyDescent="0.25">
      <c r="A383" s="39" t="s">
        <v>136</v>
      </c>
      <c r="B383" s="83" t="s">
        <v>137</v>
      </c>
      <c r="C383" s="224">
        <f>SUM(C384:C387)</f>
        <v>439800</v>
      </c>
      <c r="E383" s="224"/>
      <c r="G383" s="124"/>
      <c r="H383" s="69"/>
    </row>
    <row r="384" spans="1:10" s="231" customFormat="1" ht="13.5" customHeight="1" x14ac:dyDescent="0.25">
      <c r="A384" s="52" t="s">
        <v>138</v>
      </c>
      <c r="B384" s="69" t="s">
        <v>139</v>
      </c>
      <c r="C384" s="76">
        <v>108600</v>
      </c>
      <c r="E384" s="224"/>
      <c r="G384" s="124"/>
      <c r="H384" s="69"/>
    </row>
    <row r="385" spans="1:9" s="75" customFormat="1" ht="13.5" customHeight="1" x14ac:dyDescent="0.25">
      <c r="A385" s="52" t="s">
        <v>140</v>
      </c>
      <c r="B385" s="69" t="s">
        <v>141</v>
      </c>
      <c r="C385" s="28">
        <v>66200</v>
      </c>
      <c r="D385" s="82"/>
      <c r="E385" s="224"/>
      <c r="F385" s="94"/>
      <c r="G385" s="95"/>
      <c r="H385" s="81"/>
    </row>
    <row r="386" spans="1:9" s="84" customFormat="1" x14ac:dyDescent="0.3">
      <c r="A386" s="52" t="s">
        <v>395</v>
      </c>
      <c r="B386" s="69" t="s">
        <v>396</v>
      </c>
      <c r="C386" s="28">
        <v>150000</v>
      </c>
      <c r="D386" s="236"/>
      <c r="E386" s="224"/>
    </row>
    <row r="387" spans="1:9" s="75" customFormat="1" ht="13.5" customHeight="1" x14ac:dyDescent="0.25">
      <c r="A387" s="52" t="s">
        <v>142</v>
      </c>
      <c r="B387" s="69" t="s">
        <v>143</v>
      </c>
      <c r="C387" s="28">
        <v>115000</v>
      </c>
      <c r="D387" s="82"/>
      <c r="E387" s="224"/>
      <c r="F387" s="94"/>
      <c r="G387" s="95"/>
      <c r="H387" s="81"/>
    </row>
    <row r="388" spans="1:9" s="75" customFormat="1" ht="11.5" x14ac:dyDescent="0.25">
      <c r="A388" s="68" t="s">
        <v>144</v>
      </c>
      <c r="B388" s="83" t="s">
        <v>318</v>
      </c>
      <c r="C388" s="224">
        <f>SUM(C389)</f>
        <v>50000</v>
      </c>
      <c r="D388" s="124"/>
      <c r="E388" s="224"/>
      <c r="F388" s="231"/>
      <c r="G388" s="231"/>
    </row>
    <row r="389" spans="1:9" s="75" customFormat="1" ht="11.5" x14ac:dyDescent="0.25">
      <c r="A389" s="52" t="s">
        <v>146</v>
      </c>
      <c r="B389" s="69" t="s">
        <v>147</v>
      </c>
      <c r="C389" s="76">
        <v>50000</v>
      </c>
      <c r="D389" s="82"/>
      <c r="E389" s="224"/>
      <c r="F389" s="231"/>
      <c r="G389" s="231"/>
    </row>
    <row r="390" spans="1:9" x14ac:dyDescent="0.3">
      <c r="A390" s="915"/>
      <c r="B390" s="915"/>
    </row>
    <row r="391" spans="1:9" x14ac:dyDescent="0.3">
      <c r="A391" s="916"/>
      <c r="B391" s="72">
        <f>+E166+E50+E15</f>
        <v>268232102.67000002</v>
      </c>
    </row>
    <row r="392" spans="1:9" s="231" customFormat="1" ht="12.75" customHeight="1" x14ac:dyDescent="0.3">
      <c r="A392" s="27"/>
      <c r="B392" s="28"/>
      <c r="C392" s="28"/>
      <c r="D392" s="122"/>
      <c r="E392" s="40"/>
      <c r="F392" s="229"/>
    </row>
    <row r="393" spans="1:9" s="81" customFormat="1" ht="13.5" customHeight="1" x14ac:dyDescent="0.25">
      <c r="A393" s="27"/>
      <c r="B393" s="28"/>
      <c r="C393" s="28"/>
      <c r="D393" s="122"/>
      <c r="E393" s="224"/>
      <c r="F393" s="94"/>
      <c r="G393" s="95"/>
    </row>
    <row r="394" spans="1:9" s="81" customFormat="1" ht="13.5" customHeight="1" x14ac:dyDescent="0.25">
      <c r="A394" s="39"/>
      <c r="B394" s="77"/>
      <c r="C394" s="40"/>
      <c r="D394" s="122"/>
      <c r="E394" s="224"/>
      <c r="F394" s="94"/>
      <c r="G394" s="95"/>
    </row>
    <row r="395" spans="1:9" s="260" customFormat="1" x14ac:dyDescent="0.3">
      <c r="A395" s="27"/>
      <c r="B395" s="81"/>
      <c r="C395" s="76"/>
      <c r="G395" s="422"/>
      <c r="I395" s="224"/>
    </row>
    <row r="396" spans="1:9" s="260" customFormat="1" x14ac:dyDescent="0.3">
      <c r="A396" s="39"/>
      <c r="B396" s="40"/>
      <c r="C396" s="224"/>
      <c r="D396" s="85"/>
      <c r="E396" s="224"/>
    </row>
    <row r="397" spans="1:9" s="260" customFormat="1" x14ac:dyDescent="0.3">
      <c r="A397" s="27"/>
      <c r="B397" s="28"/>
      <c r="C397" s="76"/>
      <c r="D397" s="85"/>
      <c r="E397" s="85"/>
    </row>
    <row r="398" spans="1:9" s="260" customFormat="1" x14ac:dyDescent="0.3">
      <c r="A398" s="27"/>
      <c r="B398" s="28"/>
      <c r="C398" s="76"/>
      <c r="D398" s="85"/>
      <c r="E398" s="85"/>
    </row>
    <row r="399" spans="1:9" s="260" customFormat="1" x14ac:dyDescent="0.3">
      <c r="A399" s="27"/>
      <c r="B399" s="28"/>
      <c r="C399" s="76"/>
      <c r="D399" s="85"/>
      <c r="E399" s="224"/>
    </row>
    <row r="400" spans="1:9" s="260" customFormat="1" x14ac:dyDescent="0.3">
      <c r="A400" s="39"/>
      <c r="B400" s="40"/>
      <c r="C400" s="224"/>
      <c r="D400" s="85"/>
      <c r="E400" s="224"/>
    </row>
    <row r="401" spans="1:8" s="81" customFormat="1" ht="13.5" customHeight="1" x14ac:dyDescent="0.3">
      <c r="A401" s="27"/>
      <c r="B401" s="28"/>
      <c r="C401" s="76"/>
      <c r="D401" s="85"/>
      <c r="E401" s="85"/>
      <c r="F401" s="260"/>
      <c r="G401" s="260"/>
      <c r="H401" s="260"/>
    </row>
    <row r="402" spans="1:8" s="81" customFormat="1" ht="13.5" customHeight="1" x14ac:dyDescent="0.3">
      <c r="A402" s="39"/>
      <c r="B402" s="40"/>
      <c r="C402" s="224"/>
      <c r="D402" s="85"/>
      <c r="E402" s="85"/>
      <c r="F402" s="260"/>
      <c r="G402" s="260"/>
      <c r="H402" s="260"/>
    </row>
    <row r="403" spans="1:8" s="260" customFormat="1" x14ac:dyDescent="0.3">
      <c r="A403" s="27"/>
      <c r="B403" s="28"/>
      <c r="C403" s="76"/>
      <c r="D403" s="85"/>
      <c r="E403" s="85"/>
    </row>
    <row r="404" spans="1:8" s="260" customFormat="1" x14ac:dyDescent="0.3">
      <c r="A404" s="27"/>
      <c r="B404" s="28"/>
      <c r="C404" s="28"/>
      <c r="D404" s="122"/>
      <c r="E404" s="40"/>
      <c r="F404" s="228"/>
      <c r="G404" s="95"/>
      <c r="H404" s="242"/>
    </row>
    <row r="405" spans="1:8" s="260" customFormat="1" x14ac:dyDescent="0.3">
      <c r="A405" s="27"/>
      <c r="B405" s="28"/>
      <c r="C405" s="76"/>
      <c r="D405" s="85"/>
      <c r="E405" s="85"/>
    </row>
    <row r="406" spans="1:8" s="260" customFormat="1" x14ac:dyDescent="0.3">
      <c r="A406" s="27"/>
      <c r="B406" s="28"/>
      <c r="C406" s="76"/>
      <c r="D406" s="85"/>
      <c r="E406" s="85"/>
    </row>
    <row r="407" spans="1:8" s="260" customFormat="1" x14ac:dyDescent="0.3">
      <c r="A407" s="1495"/>
      <c r="B407" s="1495"/>
      <c r="C407" s="224"/>
      <c r="D407" s="85"/>
      <c r="F407" s="58"/>
      <c r="G407" s="422"/>
    </row>
    <row r="408" spans="1:8" s="260" customFormat="1" x14ac:dyDescent="0.3">
      <c r="A408" s="223"/>
      <c r="B408" s="228"/>
      <c r="C408" s="224"/>
      <c r="D408" s="85"/>
      <c r="F408" s="122"/>
    </row>
    <row r="409" spans="1:8" s="81" customFormat="1" ht="13.5" customHeight="1" x14ac:dyDescent="0.25">
      <c r="A409" s="89"/>
      <c r="B409" s="89"/>
      <c r="C409" s="28"/>
      <c r="F409" s="94"/>
      <c r="G409" s="254"/>
    </row>
    <row r="410" spans="1:8" s="260" customFormat="1" x14ac:dyDescent="0.3">
      <c r="A410" s="223"/>
      <c r="B410" s="223"/>
      <c r="C410" s="224"/>
      <c r="F410" s="85"/>
      <c r="G410" s="76"/>
      <c r="H410" s="85"/>
    </row>
    <row r="411" spans="1:8" s="260" customFormat="1" x14ac:dyDescent="0.3">
      <c r="A411" s="89"/>
      <c r="B411" s="81"/>
      <c r="C411" s="76"/>
      <c r="F411" s="85"/>
      <c r="G411" s="76"/>
      <c r="H411" s="85"/>
    </row>
    <row r="412" spans="1:8" s="260" customFormat="1" x14ac:dyDescent="0.3">
      <c r="A412" s="89"/>
      <c r="B412" s="89"/>
      <c r="C412" s="76"/>
      <c r="F412" s="85"/>
      <c r="G412" s="76"/>
      <c r="H412" s="85"/>
    </row>
    <row r="413" spans="1:8" s="260" customFormat="1" x14ac:dyDescent="0.3">
      <c r="A413" s="89"/>
      <c r="B413" s="89"/>
      <c r="C413" s="76"/>
      <c r="G413" s="85"/>
      <c r="H413" s="85"/>
    </row>
    <row r="414" spans="1:8" s="81" customFormat="1" ht="13.5" customHeight="1" x14ac:dyDescent="0.25">
      <c r="A414" s="39"/>
      <c r="B414" s="223"/>
      <c r="C414" s="40"/>
      <c r="F414" s="94"/>
      <c r="G414" s="254"/>
    </row>
    <row r="415" spans="1:8" s="260" customFormat="1" x14ac:dyDescent="0.3">
      <c r="A415" s="27"/>
      <c r="B415" s="89"/>
      <c r="C415" s="76"/>
      <c r="G415" s="224"/>
      <c r="H415" s="85"/>
    </row>
    <row r="416" spans="1:8" s="260" customFormat="1" x14ac:dyDescent="0.3">
      <c r="A416" s="27"/>
      <c r="B416" s="28"/>
      <c r="C416" s="76"/>
      <c r="F416" s="85"/>
      <c r="G416" s="76"/>
      <c r="H416" s="85"/>
    </row>
    <row r="417" spans="1:8" s="260" customFormat="1" x14ac:dyDescent="0.3">
      <c r="A417" s="39"/>
      <c r="B417" s="40"/>
      <c r="C417" s="224"/>
      <c r="F417" s="85"/>
      <c r="G417" s="76"/>
      <c r="H417" s="85"/>
    </row>
    <row r="418" spans="1:8" s="260" customFormat="1" x14ac:dyDescent="0.3">
      <c r="A418" s="27"/>
      <c r="B418" s="89"/>
      <c r="C418" s="76"/>
      <c r="F418" s="85"/>
      <c r="G418" s="76"/>
      <c r="H418" s="85"/>
    </row>
    <row r="419" spans="1:8" s="260" customFormat="1" x14ac:dyDescent="0.3">
      <c r="A419" s="27"/>
      <c r="B419" s="28"/>
      <c r="C419" s="76"/>
      <c r="F419" s="85"/>
      <c r="G419" s="76"/>
      <c r="H419" s="85"/>
    </row>
    <row r="420" spans="1:8" s="260" customFormat="1" x14ac:dyDescent="0.3">
      <c r="A420" s="39"/>
      <c r="B420" s="223"/>
      <c r="C420" s="224"/>
      <c r="F420" s="85"/>
      <c r="G420" s="76"/>
      <c r="H420" s="85"/>
    </row>
    <row r="421" spans="1:8" s="260" customFormat="1" x14ac:dyDescent="0.3">
      <c r="A421" s="27"/>
      <c r="B421" s="89"/>
      <c r="C421" s="76"/>
      <c r="F421" s="85"/>
      <c r="G421" s="76"/>
      <c r="H421" s="85"/>
    </row>
    <row r="422" spans="1:8" s="260" customFormat="1" x14ac:dyDescent="0.3">
      <c r="A422" s="39"/>
      <c r="B422" s="40"/>
      <c r="C422" s="224"/>
      <c r="F422" s="85"/>
      <c r="G422" s="76"/>
      <c r="H422" s="85"/>
    </row>
    <row r="423" spans="1:8" s="260" customFormat="1" x14ac:dyDescent="0.3">
      <c r="A423" s="27"/>
      <c r="B423" s="28"/>
      <c r="C423" s="76"/>
      <c r="F423" s="85"/>
      <c r="G423" s="85"/>
    </row>
    <row r="424" spans="1:8" s="260" customFormat="1" x14ac:dyDescent="0.3">
      <c r="A424" s="27"/>
      <c r="B424" s="28"/>
      <c r="C424" s="76"/>
      <c r="F424" s="85"/>
      <c r="G424" s="224"/>
      <c r="H424" s="85"/>
    </row>
    <row r="425" spans="1:8" s="260" customFormat="1" x14ac:dyDescent="0.3">
      <c r="A425" s="27"/>
      <c r="B425" s="28"/>
      <c r="C425" s="76"/>
      <c r="F425" s="85"/>
      <c r="G425" s="28"/>
      <c r="H425" s="422"/>
    </row>
    <row r="426" spans="1:8" s="260" customFormat="1" x14ac:dyDescent="0.3">
      <c r="A426" s="27"/>
      <c r="B426" s="28"/>
      <c r="C426" s="76"/>
      <c r="D426" s="28"/>
      <c r="E426" s="422"/>
      <c r="F426" s="85"/>
    </row>
    <row r="427" spans="1:8" s="260" customFormat="1" x14ac:dyDescent="0.3">
      <c r="A427" s="1495"/>
      <c r="B427" s="1495"/>
      <c r="C427" s="224"/>
      <c r="D427" s="85"/>
      <c r="E427" s="85"/>
    </row>
    <row r="428" spans="1:8" s="260" customFormat="1" x14ac:dyDescent="0.3">
      <c r="A428" s="39"/>
      <c r="B428" s="228"/>
      <c r="C428" s="224"/>
      <c r="D428" s="85"/>
      <c r="E428" s="85"/>
    </row>
    <row r="429" spans="1:8" s="260" customFormat="1" x14ac:dyDescent="0.3">
      <c r="A429" s="27"/>
      <c r="B429" s="94"/>
      <c r="C429" s="76"/>
      <c r="D429" s="85"/>
      <c r="E429" s="85"/>
    </row>
    <row r="430" spans="1:8" s="260" customFormat="1" x14ac:dyDescent="0.3">
      <c r="A430" s="27"/>
      <c r="B430" s="94"/>
      <c r="C430" s="76"/>
      <c r="D430" s="85"/>
      <c r="E430" s="85"/>
    </row>
    <row r="431" spans="1:8" s="260" customFormat="1" x14ac:dyDescent="0.3">
      <c r="A431" s="27"/>
      <c r="B431" s="28"/>
      <c r="C431" s="28"/>
      <c r="E431" s="85"/>
      <c r="G431" s="85"/>
    </row>
    <row r="432" spans="1:8" s="260" customFormat="1" x14ac:dyDescent="0.3">
      <c r="A432" s="27"/>
      <c r="B432" s="28"/>
      <c r="C432" s="28"/>
      <c r="E432" s="85"/>
      <c r="G432" s="85"/>
    </row>
    <row r="433" spans="1:7" s="260" customFormat="1" x14ac:dyDescent="0.3">
      <c r="A433" s="1495"/>
      <c r="B433" s="1495"/>
      <c r="C433" s="224"/>
      <c r="D433" s="85"/>
      <c r="E433" s="85"/>
    </row>
    <row r="434" spans="1:7" s="260" customFormat="1" x14ac:dyDescent="0.3">
      <c r="A434" s="39"/>
      <c r="B434" s="228"/>
      <c r="C434" s="224"/>
      <c r="D434" s="85"/>
      <c r="E434" s="85"/>
    </row>
    <row r="435" spans="1:7" s="81" customFormat="1" ht="13.5" customHeight="1" x14ac:dyDescent="0.25">
      <c r="A435" s="27"/>
      <c r="B435" s="28"/>
      <c r="C435" s="28"/>
      <c r="D435" s="122"/>
      <c r="E435" s="40"/>
      <c r="G435" s="231"/>
    </row>
    <row r="436" spans="1:7" s="81" customFormat="1" ht="13.5" customHeight="1" x14ac:dyDescent="0.25">
      <c r="A436" s="39"/>
      <c r="B436" s="40"/>
      <c r="C436" s="40"/>
      <c r="D436" s="122"/>
      <c r="E436" s="40"/>
      <c r="G436" s="231"/>
    </row>
    <row r="437" spans="1:7" s="81" customFormat="1" ht="13.5" customHeight="1" x14ac:dyDescent="0.25">
      <c r="A437" s="27"/>
      <c r="B437" s="28"/>
      <c r="C437" s="28"/>
      <c r="D437" s="122"/>
      <c r="E437" s="40"/>
      <c r="F437" s="94"/>
      <c r="G437" s="95"/>
    </row>
    <row r="438" spans="1:7" s="81" customFormat="1" ht="13.5" customHeight="1" x14ac:dyDescent="0.25">
      <c r="A438" s="39"/>
      <c r="B438" s="40"/>
      <c r="C438" s="40"/>
      <c r="D438" s="122"/>
      <c r="E438" s="40"/>
      <c r="F438" s="94"/>
      <c r="G438" s="95"/>
    </row>
    <row r="439" spans="1:7" s="81" customFormat="1" ht="13.5" customHeight="1" x14ac:dyDescent="0.25">
      <c r="A439" s="27"/>
      <c r="B439" s="28"/>
      <c r="C439" s="28"/>
      <c r="D439" s="122"/>
      <c r="E439" s="40"/>
      <c r="G439" s="231"/>
    </row>
    <row r="440" spans="1:7" s="81" customFormat="1" ht="13.5" customHeight="1" x14ac:dyDescent="0.25">
      <c r="A440" s="39"/>
      <c r="B440" s="40"/>
      <c r="C440" s="40"/>
      <c r="D440" s="122"/>
      <c r="E440" s="40"/>
      <c r="G440" s="231"/>
    </row>
    <row r="441" spans="1:7" s="81" customFormat="1" ht="13.5" customHeight="1" x14ac:dyDescent="0.25">
      <c r="A441" s="27"/>
      <c r="B441" s="28"/>
      <c r="C441" s="28"/>
      <c r="D441" s="122"/>
      <c r="E441" s="40"/>
      <c r="F441" s="94"/>
      <c r="G441" s="95"/>
    </row>
    <row r="442" spans="1:7" s="260" customFormat="1" x14ac:dyDescent="0.3">
      <c r="A442" s="89"/>
      <c r="B442" s="89"/>
      <c r="C442" s="76"/>
      <c r="D442" s="85"/>
      <c r="E442" s="85"/>
    </row>
    <row r="443" spans="1:7" s="260" customFormat="1" x14ac:dyDescent="0.3">
      <c r="A443" s="89"/>
      <c r="B443" s="89"/>
      <c r="C443" s="76"/>
      <c r="D443" s="85"/>
      <c r="E443" s="85"/>
    </row>
    <row r="444" spans="1:7" s="260" customFormat="1" x14ac:dyDescent="0.3">
      <c r="A444" s="941"/>
      <c r="B444" s="941"/>
      <c r="C444" s="422"/>
      <c r="D444" s="942"/>
      <c r="E444" s="943"/>
    </row>
    <row r="445" spans="1:7" s="260" customFormat="1" x14ac:dyDescent="0.3">
      <c r="A445" s="941"/>
      <c r="B445" s="941"/>
      <c r="C445" s="422"/>
      <c r="D445" s="942"/>
      <c r="E445" s="943"/>
    </row>
    <row r="446" spans="1:7" s="260" customFormat="1" x14ac:dyDescent="0.3">
      <c r="C446" s="85"/>
      <c r="D446" s="85"/>
      <c r="E446" s="85"/>
    </row>
    <row r="447" spans="1:7" s="260" customFormat="1" x14ac:dyDescent="0.3">
      <c r="C447" s="85"/>
      <c r="D447" s="944"/>
      <c r="E447" s="945"/>
    </row>
    <row r="448" spans="1:7" s="89" customFormat="1" ht="11.5" x14ac:dyDescent="0.25">
      <c r="C448" s="76"/>
      <c r="D448" s="76"/>
      <c r="E448" s="76"/>
    </row>
    <row r="449" spans="1:7" s="260" customFormat="1" x14ac:dyDescent="0.3">
      <c r="A449" s="89"/>
      <c r="B449" s="89"/>
      <c r="C449" s="76"/>
      <c r="D449" s="76"/>
      <c r="E449" s="76"/>
    </row>
    <row r="450" spans="1:7" s="260" customFormat="1" x14ac:dyDescent="0.3">
      <c r="A450" s="89"/>
      <c r="B450" s="89"/>
      <c r="C450" s="76"/>
      <c r="D450" s="76"/>
      <c r="E450" s="76"/>
    </row>
    <row r="451" spans="1:7" s="260" customFormat="1" x14ac:dyDescent="0.3">
      <c r="A451" s="89"/>
      <c r="B451" s="89"/>
      <c r="C451" s="76"/>
      <c r="D451" s="76"/>
      <c r="E451" s="76"/>
    </row>
    <row r="452" spans="1:7" s="260" customFormat="1" x14ac:dyDescent="0.3">
      <c r="A452" s="223"/>
      <c r="B452" s="946"/>
      <c r="C452" s="224"/>
      <c r="D452" s="224"/>
      <c r="E452" s="224"/>
      <c r="F452" s="85"/>
      <c r="G452" s="85"/>
    </row>
    <row r="453" spans="1:7" s="260" customFormat="1" x14ac:dyDescent="0.3">
      <c r="A453" s="223"/>
      <c r="B453" s="223"/>
      <c r="C453" s="224"/>
      <c r="D453" s="224"/>
      <c r="E453" s="927"/>
    </row>
    <row r="454" spans="1:7" s="260" customFormat="1" x14ac:dyDescent="0.3">
      <c r="A454" s="1495"/>
      <c r="B454" s="1495"/>
      <c r="C454" s="224"/>
      <c r="D454" s="85"/>
      <c r="E454" s="947"/>
      <c r="F454" s="947"/>
    </row>
    <row r="455" spans="1:7" s="329" customFormat="1" x14ac:dyDescent="0.3">
      <c r="A455" s="39"/>
      <c r="B455" s="228"/>
      <c r="C455" s="327"/>
      <c r="E455" s="229"/>
      <c r="F455" s="948"/>
      <c r="G455" s="229"/>
    </row>
    <row r="456" spans="1:7" s="81" customFormat="1" ht="13.5" customHeight="1" x14ac:dyDescent="0.25">
      <c r="A456" s="27"/>
      <c r="C456" s="28"/>
      <c r="G456" s="28"/>
    </row>
    <row r="457" spans="1:7" s="81" customFormat="1" ht="13.5" customHeight="1" x14ac:dyDescent="0.25">
      <c r="A457" s="39"/>
      <c r="B457" s="77"/>
      <c r="C457" s="40"/>
      <c r="E457" s="40"/>
      <c r="G457" s="122"/>
    </row>
    <row r="458" spans="1:7" s="260" customFormat="1" x14ac:dyDescent="0.3">
      <c r="A458" s="27"/>
      <c r="B458" s="89"/>
      <c r="C458" s="76"/>
      <c r="E458" s="85"/>
      <c r="F458" s="58"/>
      <c r="G458" s="85"/>
    </row>
    <row r="459" spans="1:7" s="260" customFormat="1" x14ac:dyDescent="0.3">
      <c r="A459" s="27"/>
      <c r="B459" s="89"/>
      <c r="C459" s="76"/>
      <c r="E459" s="85"/>
      <c r="F459" s="58"/>
      <c r="G459" s="85"/>
    </row>
    <row r="460" spans="1:7" s="260" customFormat="1" x14ac:dyDescent="0.3">
      <c r="A460" s="39"/>
      <c r="B460" s="223"/>
      <c r="C460" s="224"/>
      <c r="E460" s="85"/>
      <c r="G460" s="85"/>
    </row>
    <row r="461" spans="1:7" s="260" customFormat="1" x14ac:dyDescent="0.3">
      <c r="A461" s="27"/>
      <c r="B461" s="89"/>
      <c r="C461" s="76"/>
      <c r="E461" s="85"/>
      <c r="G461" s="85"/>
    </row>
    <row r="462" spans="1:7" s="260" customFormat="1" x14ac:dyDescent="0.3">
      <c r="A462" s="27"/>
      <c r="B462" s="81"/>
      <c r="C462" s="76"/>
      <c r="E462" s="85"/>
      <c r="G462" s="85"/>
    </row>
    <row r="463" spans="1:7" s="260" customFormat="1" x14ac:dyDescent="0.3">
      <c r="A463" s="27"/>
      <c r="B463" s="89"/>
      <c r="C463" s="76"/>
      <c r="E463" s="85"/>
      <c r="G463" s="85"/>
    </row>
    <row r="464" spans="1:7" s="260" customFormat="1" x14ac:dyDescent="0.3">
      <c r="A464" s="39"/>
      <c r="B464" s="40"/>
      <c r="C464" s="224"/>
      <c r="E464" s="85"/>
      <c r="G464" s="85"/>
    </row>
    <row r="465" spans="1:9" s="260" customFormat="1" x14ac:dyDescent="0.3">
      <c r="A465" s="27"/>
      <c r="B465" s="89"/>
      <c r="C465" s="76"/>
      <c r="E465" s="85"/>
      <c r="G465" s="85"/>
    </row>
    <row r="466" spans="1:9" s="260" customFormat="1" x14ac:dyDescent="0.3">
      <c r="A466" s="39"/>
      <c r="B466" s="223"/>
      <c r="C466" s="224"/>
      <c r="D466" s="85"/>
      <c r="E466" s="85"/>
    </row>
    <row r="467" spans="1:9" s="260" customFormat="1" x14ac:dyDescent="0.3">
      <c r="A467" s="27"/>
      <c r="B467" s="89"/>
      <c r="C467" s="76"/>
      <c r="D467" s="85"/>
      <c r="E467" s="85"/>
    </row>
    <row r="468" spans="1:9" s="260" customFormat="1" x14ac:dyDescent="0.3">
      <c r="A468" s="27"/>
      <c r="B468" s="28"/>
      <c r="C468" s="76"/>
      <c r="D468" s="85"/>
      <c r="E468" s="85"/>
    </row>
    <row r="469" spans="1:9" s="260" customFormat="1" x14ac:dyDescent="0.3">
      <c r="A469" s="27"/>
      <c r="B469" s="28"/>
      <c r="C469" s="28"/>
      <c r="D469" s="85"/>
      <c r="E469" s="85"/>
    </row>
    <row r="470" spans="1:9" s="260" customFormat="1" x14ac:dyDescent="0.3">
      <c r="A470" s="1495"/>
      <c r="B470" s="1495"/>
      <c r="C470" s="224"/>
      <c r="D470" s="85"/>
      <c r="E470" s="949"/>
    </row>
    <row r="471" spans="1:9" s="329" customFormat="1" x14ac:dyDescent="0.3">
      <c r="A471" s="223"/>
      <c r="B471" s="223"/>
      <c r="C471" s="327"/>
      <c r="E471" s="293"/>
      <c r="G471" s="229"/>
    </row>
    <row r="472" spans="1:9" s="260" customFormat="1" x14ac:dyDescent="0.3">
      <c r="A472" s="89"/>
      <c r="B472" s="81"/>
      <c r="C472" s="76"/>
      <c r="E472" s="85"/>
      <c r="F472" s="85"/>
      <c r="G472" s="76"/>
    </row>
    <row r="473" spans="1:9" s="260" customFormat="1" x14ac:dyDescent="0.3">
      <c r="A473" s="89"/>
      <c r="B473" s="89"/>
      <c r="C473" s="76"/>
      <c r="E473" s="85"/>
      <c r="F473" s="85"/>
      <c r="G473" s="224"/>
    </row>
    <row r="474" spans="1:9" s="260" customFormat="1" x14ac:dyDescent="0.3">
      <c r="A474" s="89"/>
      <c r="B474" s="89"/>
      <c r="C474" s="76"/>
      <c r="E474" s="85"/>
      <c r="F474" s="85"/>
      <c r="G474" s="76"/>
    </row>
    <row r="475" spans="1:9" s="260" customFormat="1" x14ac:dyDescent="0.3">
      <c r="A475" s="39"/>
      <c r="B475" s="223"/>
      <c r="C475" s="224"/>
      <c r="E475" s="85"/>
      <c r="F475" s="85"/>
      <c r="G475" s="76"/>
    </row>
    <row r="476" spans="1:9" s="260" customFormat="1" x14ac:dyDescent="0.3">
      <c r="A476" s="27"/>
      <c r="B476" s="89"/>
      <c r="C476" s="76"/>
      <c r="E476" s="85"/>
      <c r="F476" s="85"/>
      <c r="G476" s="76"/>
    </row>
    <row r="477" spans="1:9" s="260" customFormat="1" x14ac:dyDescent="0.3">
      <c r="A477" s="39"/>
      <c r="B477" s="223"/>
      <c r="C477" s="224"/>
      <c r="F477" s="85"/>
      <c r="G477" s="85"/>
    </row>
    <row r="478" spans="1:9" s="260" customFormat="1" x14ac:dyDescent="0.3">
      <c r="A478" s="27"/>
      <c r="B478" s="89"/>
      <c r="C478" s="76"/>
      <c r="E478" s="85"/>
      <c r="F478" s="85"/>
      <c r="G478" s="224"/>
    </row>
    <row r="479" spans="1:9" s="260" customFormat="1" x14ac:dyDescent="0.3">
      <c r="A479" s="27"/>
      <c r="B479" s="28"/>
      <c r="C479" s="76"/>
      <c r="G479" s="76"/>
      <c r="H479" s="85"/>
      <c r="I479" s="85"/>
    </row>
    <row r="480" spans="1:9" s="260" customFormat="1" x14ac:dyDescent="0.3">
      <c r="A480" s="39"/>
      <c r="B480" s="40"/>
      <c r="C480" s="224"/>
      <c r="G480" s="76"/>
      <c r="H480" s="85"/>
      <c r="I480" s="85"/>
    </row>
    <row r="481" spans="1:7" s="260" customFormat="1" x14ac:dyDescent="0.3">
      <c r="A481" s="27"/>
      <c r="B481" s="89"/>
      <c r="C481" s="76"/>
      <c r="E481" s="85"/>
      <c r="F481" s="85"/>
      <c r="G481" s="76"/>
    </row>
    <row r="482" spans="1:7" s="260" customFormat="1" x14ac:dyDescent="0.3">
      <c r="A482" s="39"/>
      <c r="B482" s="40"/>
      <c r="C482" s="224"/>
      <c r="E482" s="85"/>
      <c r="F482" s="85"/>
      <c r="G482" s="76"/>
    </row>
    <row r="483" spans="1:7" s="260" customFormat="1" x14ac:dyDescent="0.3">
      <c r="A483" s="27"/>
      <c r="B483" s="28"/>
      <c r="C483" s="76"/>
      <c r="E483" s="85"/>
    </row>
    <row r="484" spans="1:7" s="260" customFormat="1" x14ac:dyDescent="0.3">
      <c r="A484" s="27"/>
      <c r="B484" s="28"/>
      <c r="C484" s="76"/>
      <c r="E484" s="85"/>
      <c r="G484" s="85"/>
    </row>
    <row r="485" spans="1:7" s="260" customFormat="1" x14ac:dyDescent="0.3">
      <c r="A485" s="27"/>
      <c r="B485" s="28"/>
      <c r="C485" s="76"/>
      <c r="D485" s="85"/>
      <c r="E485" s="85"/>
    </row>
    <row r="486" spans="1:7" s="260" customFormat="1" x14ac:dyDescent="0.3">
      <c r="A486" s="1495"/>
      <c r="B486" s="1495"/>
      <c r="C486" s="224"/>
      <c r="D486" s="85"/>
      <c r="E486" s="85"/>
    </row>
    <row r="487" spans="1:7" s="329" customFormat="1" x14ac:dyDescent="0.3">
      <c r="A487" s="39"/>
      <c r="B487" s="228"/>
      <c r="C487" s="327"/>
      <c r="D487" s="229"/>
      <c r="E487" s="229"/>
    </row>
    <row r="488" spans="1:7" s="81" customFormat="1" ht="13.5" customHeight="1" x14ac:dyDescent="0.25">
      <c r="A488" s="27"/>
      <c r="B488" s="28"/>
      <c r="C488" s="28"/>
      <c r="D488" s="122"/>
      <c r="E488" s="40"/>
      <c r="G488" s="231"/>
    </row>
    <row r="489" spans="1:7" s="81" customFormat="1" ht="13.5" customHeight="1" x14ac:dyDescent="0.25">
      <c r="A489" s="39"/>
      <c r="B489" s="40"/>
      <c r="C489" s="40"/>
      <c r="D489" s="122"/>
      <c r="E489" s="40"/>
      <c r="G489" s="231"/>
    </row>
    <row r="490" spans="1:7" s="81" customFormat="1" ht="13.5" customHeight="1" x14ac:dyDescent="0.25">
      <c r="A490" s="27"/>
      <c r="B490" s="28"/>
      <c r="C490" s="28"/>
      <c r="D490" s="122"/>
      <c r="E490" s="40"/>
      <c r="G490" s="231"/>
    </row>
    <row r="491" spans="1:7" s="81" customFormat="1" ht="13.5" customHeight="1" x14ac:dyDescent="0.25">
      <c r="A491" s="39"/>
      <c r="B491" s="40"/>
      <c r="C491" s="40"/>
      <c r="D491" s="122"/>
      <c r="E491" s="40"/>
      <c r="G491" s="231"/>
    </row>
    <row r="492" spans="1:7" s="81" customFormat="1" ht="13.5" customHeight="1" x14ac:dyDescent="0.25">
      <c r="A492" s="27"/>
      <c r="B492" s="28"/>
      <c r="C492" s="28"/>
      <c r="D492" s="122"/>
      <c r="E492" s="40"/>
      <c r="F492" s="94"/>
      <c r="G492" s="95"/>
    </row>
    <row r="493" spans="1:7" s="260" customFormat="1" x14ac:dyDescent="0.3">
      <c r="C493" s="85"/>
      <c r="D493" s="85"/>
      <c r="E493" s="85"/>
    </row>
    <row r="494" spans="1:7" s="260" customFormat="1" x14ac:dyDescent="0.3">
      <c r="C494" s="85"/>
      <c r="D494" s="85"/>
      <c r="E494" s="85"/>
    </row>
    <row r="495" spans="1:7" s="260" customFormat="1" x14ac:dyDescent="0.3">
      <c r="A495" s="941"/>
      <c r="B495" s="941"/>
      <c r="C495" s="422"/>
      <c r="D495" s="942"/>
      <c r="E495" s="943"/>
    </row>
    <row r="496" spans="1:7" s="260" customFormat="1" x14ac:dyDescent="0.3">
      <c r="A496" s="941"/>
      <c r="B496" s="941"/>
      <c r="C496" s="422"/>
      <c r="D496" s="942"/>
      <c r="E496" s="943"/>
    </row>
    <row r="497" spans="3:5" s="260" customFormat="1" x14ac:dyDescent="0.3">
      <c r="C497" s="85"/>
      <c r="D497" s="85"/>
      <c r="E497" s="85"/>
    </row>
    <row r="498" spans="3:5" s="260" customFormat="1" x14ac:dyDescent="0.3">
      <c r="C498" s="85"/>
      <c r="D498" s="85"/>
      <c r="E498" s="85"/>
    </row>
    <row r="499" spans="3:5" s="260" customFormat="1" x14ac:dyDescent="0.3">
      <c r="C499" s="85"/>
      <c r="D499" s="85"/>
      <c r="E499" s="85"/>
    </row>
    <row r="500" spans="3:5" s="260" customFormat="1" x14ac:dyDescent="0.3">
      <c r="C500" s="85"/>
      <c r="D500" s="85"/>
    </row>
    <row r="501" spans="3:5" s="260" customFormat="1" x14ac:dyDescent="0.3">
      <c r="C501" s="85"/>
      <c r="D501" s="85"/>
    </row>
    <row r="502" spans="3:5" s="260" customFormat="1" x14ac:dyDescent="0.3">
      <c r="C502" s="85"/>
      <c r="D502" s="85"/>
    </row>
    <row r="503" spans="3:5" s="260" customFormat="1" x14ac:dyDescent="0.3">
      <c r="C503" s="85"/>
      <c r="D503" s="85"/>
    </row>
    <row r="504" spans="3:5" s="260" customFormat="1" x14ac:dyDescent="0.3">
      <c r="C504" s="85"/>
      <c r="D504" s="85"/>
    </row>
    <row r="505" spans="3:5" s="260" customFormat="1" x14ac:dyDescent="0.3">
      <c r="C505" s="85"/>
      <c r="D505" s="85"/>
    </row>
    <row r="506" spans="3:5" s="260" customFormat="1" x14ac:dyDescent="0.3">
      <c r="C506" s="85"/>
      <c r="D506" s="85"/>
    </row>
    <row r="507" spans="3:5" s="260" customFormat="1" x14ac:dyDescent="0.3">
      <c r="C507" s="85"/>
      <c r="D507" s="85"/>
    </row>
    <row r="508" spans="3:5" s="260" customFormat="1" x14ac:dyDescent="0.3">
      <c r="C508" s="85"/>
      <c r="D508" s="85"/>
    </row>
    <row r="509" spans="3:5" s="260" customFormat="1" x14ac:dyDescent="0.3">
      <c r="C509" s="85"/>
      <c r="D509" s="85"/>
    </row>
    <row r="510" spans="3:5" s="260" customFormat="1" x14ac:dyDescent="0.3">
      <c r="C510" s="85"/>
      <c r="D510" s="85"/>
    </row>
    <row r="511" spans="3:5" s="260" customFormat="1" x14ac:dyDescent="0.3">
      <c r="C511" s="85"/>
      <c r="D511" s="944"/>
      <c r="E511" s="945"/>
    </row>
    <row r="512" spans="3:5" s="260" customFormat="1" x14ac:dyDescent="0.3">
      <c r="C512" s="85"/>
      <c r="D512" s="85"/>
      <c r="E512" s="85"/>
    </row>
    <row r="513" spans="3:5" s="260" customFormat="1" x14ac:dyDescent="0.3">
      <c r="C513" s="85"/>
      <c r="D513" s="85"/>
      <c r="E513" s="85"/>
    </row>
    <row r="514" spans="3:5" s="260" customFormat="1" x14ac:dyDescent="0.3">
      <c r="C514" s="85"/>
      <c r="D514" s="85"/>
      <c r="E514" s="85"/>
    </row>
    <row r="515" spans="3:5" s="260" customFormat="1" x14ac:dyDescent="0.3">
      <c r="C515" s="85"/>
      <c r="D515" s="85"/>
      <c r="E515" s="85"/>
    </row>
    <row r="516" spans="3:5" s="260" customFormat="1" x14ac:dyDescent="0.3">
      <c r="C516" s="85"/>
      <c r="D516" s="85"/>
      <c r="E516" s="85"/>
    </row>
    <row r="517" spans="3:5" s="260" customFormat="1" x14ac:dyDescent="0.3">
      <c r="C517" s="85"/>
      <c r="D517" s="85"/>
      <c r="E517" s="85"/>
    </row>
    <row r="518" spans="3:5" s="260" customFormat="1" x14ac:dyDescent="0.3">
      <c r="C518" s="85"/>
      <c r="D518" s="85"/>
      <c r="E518" s="85"/>
    </row>
    <row r="519" spans="3:5" s="260" customFormat="1" x14ac:dyDescent="0.3">
      <c r="C519" s="85"/>
      <c r="D519" s="85"/>
      <c r="E519" s="85"/>
    </row>
    <row r="520" spans="3:5" s="260" customFormat="1" x14ac:dyDescent="0.3">
      <c r="C520" s="85"/>
      <c r="D520" s="85"/>
      <c r="E520" s="85"/>
    </row>
    <row r="521" spans="3:5" s="260" customFormat="1" x14ac:dyDescent="0.3">
      <c r="C521" s="85"/>
      <c r="D521" s="85"/>
      <c r="E521" s="85"/>
    </row>
    <row r="522" spans="3:5" s="260" customFormat="1" x14ac:dyDescent="0.3">
      <c r="C522" s="85"/>
      <c r="D522" s="85"/>
      <c r="E522" s="85"/>
    </row>
    <row r="523" spans="3:5" s="260" customFormat="1" x14ac:dyDescent="0.3">
      <c r="C523" s="85"/>
      <c r="D523" s="85"/>
      <c r="E523" s="85"/>
    </row>
    <row r="524" spans="3:5" s="260" customFormat="1" x14ac:dyDescent="0.3">
      <c r="C524" s="85"/>
      <c r="D524" s="85"/>
      <c r="E524" s="85"/>
    </row>
    <row r="525" spans="3:5" s="260" customFormat="1" x14ac:dyDescent="0.3">
      <c r="C525" s="944"/>
      <c r="D525" s="945"/>
      <c r="E525" s="85"/>
    </row>
    <row r="526" spans="3:5" s="260" customFormat="1" x14ac:dyDescent="0.3">
      <c r="C526" s="944"/>
      <c r="D526" s="945"/>
      <c r="E526" s="85"/>
    </row>
    <row r="527" spans="3:5" s="260" customFormat="1" x14ac:dyDescent="0.3">
      <c r="C527" s="944"/>
      <c r="D527" s="945"/>
      <c r="E527" s="85"/>
    </row>
    <row r="528" spans="3:5" s="260" customFormat="1" x14ac:dyDescent="0.3">
      <c r="C528" s="944"/>
      <c r="D528" s="945"/>
      <c r="E528" s="85"/>
    </row>
    <row r="529" spans="1:7" s="260" customFormat="1" x14ac:dyDescent="0.3">
      <c r="C529" s="85"/>
      <c r="D529" s="85"/>
      <c r="E529" s="85"/>
    </row>
    <row r="530" spans="1:7" s="260" customFormat="1" x14ac:dyDescent="0.3">
      <c r="C530" s="85"/>
      <c r="D530" s="85"/>
      <c r="E530" s="85"/>
    </row>
    <row r="531" spans="1:7" s="260" customFormat="1" x14ac:dyDescent="0.3">
      <c r="C531" s="85"/>
      <c r="D531" s="85"/>
      <c r="E531" s="85"/>
    </row>
    <row r="532" spans="1:7" s="260" customFormat="1" x14ac:dyDescent="0.3">
      <c r="C532" s="85"/>
      <c r="D532" s="85"/>
      <c r="E532" s="85"/>
    </row>
    <row r="533" spans="1:7" s="260" customFormat="1" x14ac:dyDescent="0.3">
      <c r="A533" s="950"/>
      <c r="C533" s="85"/>
      <c r="D533" s="85"/>
      <c r="E533" s="85"/>
    </row>
    <row r="534" spans="1:7" s="260" customFormat="1" x14ac:dyDescent="0.3">
      <c r="A534" s="950"/>
      <c r="C534" s="85"/>
      <c r="D534" s="85"/>
      <c r="E534" s="85"/>
    </row>
    <row r="535" spans="1:7" s="260" customFormat="1" x14ac:dyDescent="0.3">
      <c r="A535" s="89"/>
      <c r="B535" s="89"/>
      <c r="C535" s="76"/>
      <c r="D535" s="76"/>
      <c r="E535" s="76"/>
    </row>
    <row r="536" spans="1:7" s="260" customFormat="1" x14ac:dyDescent="0.3">
      <c r="A536" s="89"/>
      <c r="B536" s="89"/>
      <c r="C536" s="76"/>
      <c r="D536" s="76"/>
      <c r="E536" s="76"/>
    </row>
    <row r="537" spans="1:7" s="260" customFormat="1" x14ac:dyDescent="0.3">
      <c r="A537" s="89"/>
      <c r="B537" s="89"/>
      <c r="C537" s="76"/>
      <c r="D537" s="76"/>
      <c r="E537" s="76"/>
    </row>
    <row r="538" spans="1:7" s="260" customFormat="1" x14ac:dyDescent="0.3">
      <c r="A538" s="89"/>
      <c r="B538" s="946"/>
      <c r="C538" s="76"/>
      <c r="D538" s="76"/>
      <c r="E538" s="76"/>
    </row>
    <row r="539" spans="1:7" s="260" customFormat="1" x14ac:dyDescent="0.3">
      <c r="A539" s="223"/>
      <c r="B539" s="223"/>
      <c r="C539" s="224"/>
      <c r="D539" s="224"/>
      <c r="E539" s="224"/>
      <c r="F539" s="85"/>
      <c r="G539" s="85"/>
    </row>
    <row r="540" spans="1:7" s="260" customFormat="1" x14ac:dyDescent="0.3">
      <c r="A540" s="223"/>
      <c r="B540" s="223"/>
      <c r="C540" s="224"/>
      <c r="D540" s="224"/>
      <c r="E540" s="927"/>
    </row>
    <row r="541" spans="1:7" s="260" customFormat="1" x14ac:dyDescent="0.3">
      <c r="A541" s="1495"/>
      <c r="B541" s="1495"/>
      <c r="C541" s="224"/>
      <c r="D541" s="85"/>
      <c r="F541" s="422"/>
    </row>
    <row r="542" spans="1:7" s="329" customFormat="1" x14ac:dyDescent="0.3">
      <c r="A542" s="39"/>
      <c r="B542" s="228"/>
      <c r="C542" s="327"/>
      <c r="D542" s="229"/>
      <c r="E542" s="229"/>
    </row>
    <row r="543" spans="1:7" s="81" customFormat="1" ht="13.5" customHeight="1" x14ac:dyDescent="0.25">
      <c r="A543" s="27"/>
      <c r="C543" s="28"/>
      <c r="D543" s="28"/>
      <c r="E543" s="40"/>
      <c r="G543" s="95"/>
    </row>
    <row r="544" spans="1:7" s="81" customFormat="1" ht="13.5" customHeight="1" x14ac:dyDescent="0.25">
      <c r="A544" s="39"/>
      <c r="B544" s="77"/>
      <c r="C544" s="40"/>
      <c r="D544" s="28"/>
      <c r="E544" s="40"/>
      <c r="G544" s="95"/>
    </row>
    <row r="545" spans="1:7" s="81" customFormat="1" ht="13.5" customHeight="1" x14ac:dyDescent="0.25">
      <c r="A545" s="27"/>
      <c r="B545" s="89"/>
      <c r="C545" s="28"/>
      <c r="D545" s="28"/>
      <c r="E545" s="40"/>
      <c r="G545" s="95"/>
    </row>
    <row r="546" spans="1:7" s="81" customFormat="1" ht="13.5" customHeight="1" x14ac:dyDescent="0.25">
      <c r="A546" s="27"/>
      <c r="B546" s="89"/>
      <c r="C546" s="76"/>
      <c r="D546" s="28"/>
      <c r="E546" s="40"/>
      <c r="G546" s="95"/>
    </row>
    <row r="547" spans="1:7" s="81" customFormat="1" ht="13.5" customHeight="1" x14ac:dyDescent="0.25">
      <c r="A547" s="27"/>
      <c r="C547" s="76"/>
      <c r="D547" s="28"/>
      <c r="E547" s="40"/>
      <c r="G547" s="95"/>
    </row>
    <row r="548" spans="1:7" s="81" customFormat="1" ht="13.5" customHeight="1" x14ac:dyDescent="0.25">
      <c r="A548" s="39"/>
      <c r="B548" s="77"/>
      <c r="C548" s="40"/>
      <c r="D548" s="28"/>
      <c r="E548" s="40"/>
      <c r="G548" s="95"/>
    </row>
    <row r="549" spans="1:7" s="260" customFormat="1" x14ac:dyDescent="0.3">
      <c r="A549" s="27"/>
      <c r="B549" s="81"/>
      <c r="C549" s="28"/>
      <c r="D549" s="85"/>
      <c r="E549" s="85"/>
    </row>
    <row r="550" spans="1:7" s="260" customFormat="1" x14ac:dyDescent="0.3">
      <c r="A550" s="39"/>
      <c r="B550" s="77"/>
      <c r="C550" s="40"/>
      <c r="D550" s="85"/>
      <c r="E550" s="85"/>
    </row>
    <row r="551" spans="1:7" s="260" customFormat="1" x14ac:dyDescent="0.3">
      <c r="A551" s="27"/>
      <c r="B551" s="28"/>
      <c r="C551" s="28"/>
      <c r="D551" s="85"/>
      <c r="E551" s="85"/>
    </row>
    <row r="552" spans="1:7" s="260" customFormat="1" x14ac:dyDescent="0.3">
      <c r="A552" s="27"/>
      <c r="B552" s="28"/>
      <c r="C552" s="28"/>
      <c r="D552" s="85"/>
      <c r="E552" s="85"/>
    </row>
    <row r="553" spans="1:7" s="260" customFormat="1" x14ac:dyDescent="0.3">
      <c r="A553" s="39"/>
      <c r="B553" s="40"/>
      <c r="C553" s="40"/>
      <c r="D553" s="85"/>
      <c r="E553" s="85"/>
    </row>
    <row r="554" spans="1:7" s="260" customFormat="1" x14ac:dyDescent="0.3">
      <c r="A554" s="27"/>
      <c r="B554" s="81"/>
      <c r="C554" s="76"/>
      <c r="D554" s="85"/>
      <c r="E554" s="85"/>
    </row>
    <row r="555" spans="1:7" s="260" customFormat="1" x14ac:dyDescent="0.3">
      <c r="A555" s="39"/>
      <c r="B555" s="223"/>
      <c r="C555" s="224"/>
      <c r="D555" s="85"/>
      <c r="E555" s="85"/>
    </row>
    <row r="556" spans="1:7" s="260" customFormat="1" x14ac:dyDescent="0.3">
      <c r="A556" s="27"/>
      <c r="B556" s="89"/>
      <c r="C556" s="76"/>
      <c r="D556" s="85"/>
      <c r="E556" s="85"/>
    </row>
    <row r="557" spans="1:7" s="260" customFormat="1" x14ac:dyDescent="0.3">
      <c r="A557" s="27"/>
      <c r="B557" s="89"/>
      <c r="C557" s="76"/>
      <c r="D557" s="85"/>
      <c r="E557" s="85"/>
    </row>
    <row r="558" spans="1:7" s="260" customFormat="1" x14ac:dyDescent="0.3">
      <c r="A558" s="27"/>
      <c r="B558" s="89"/>
      <c r="C558" s="76"/>
      <c r="D558" s="85"/>
      <c r="E558" s="85"/>
    </row>
    <row r="559" spans="1:7" s="260" customFormat="1" x14ac:dyDescent="0.3">
      <c r="A559" s="27"/>
      <c r="B559" s="89"/>
      <c r="C559" s="76"/>
      <c r="D559" s="85"/>
      <c r="E559" s="85"/>
    </row>
    <row r="560" spans="1:7" s="260" customFormat="1" x14ac:dyDescent="0.3">
      <c r="A560" s="39"/>
      <c r="B560" s="40"/>
      <c r="C560" s="224"/>
      <c r="D560" s="85"/>
      <c r="E560" s="85"/>
    </row>
    <row r="561" spans="1:7" s="260" customFormat="1" x14ac:dyDescent="0.3">
      <c r="A561" s="89"/>
      <c r="B561" s="28"/>
      <c r="C561" s="76"/>
      <c r="D561" s="85"/>
      <c r="E561" s="85"/>
    </row>
    <row r="562" spans="1:7" s="260" customFormat="1" x14ac:dyDescent="0.3">
      <c r="A562" s="89"/>
      <c r="B562" s="89"/>
      <c r="C562" s="76"/>
      <c r="D562" s="85"/>
      <c r="E562" s="85"/>
    </row>
    <row r="563" spans="1:7" s="260" customFormat="1" x14ac:dyDescent="0.3">
      <c r="A563" s="89"/>
      <c r="B563" s="89"/>
      <c r="C563" s="76"/>
      <c r="D563" s="85"/>
      <c r="E563" s="85"/>
    </row>
    <row r="564" spans="1:7" s="260" customFormat="1" x14ac:dyDescent="0.3">
      <c r="A564" s="39"/>
      <c r="B564" s="40"/>
      <c r="C564" s="224"/>
      <c r="D564" s="85"/>
      <c r="E564" s="85"/>
    </row>
    <row r="565" spans="1:7" s="260" customFormat="1" x14ac:dyDescent="0.3">
      <c r="A565" s="27"/>
      <c r="B565" s="81"/>
      <c r="C565" s="76"/>
      <c r="D565" s="85"/>
      <c r="E565" s="85"/>
    </row>
    <row r="566" spans="1:7" s="260" customFormat="1" x14ac:dyDescent="0.3">
      <c r="A566" s="27"/>
      <c r="B566" s="28"/>
      <c r="C566" s="76"/>
      <c r="D566" s="85"/>
      <c r="E566" s="85"/>
    </row>
    <row r="567" spans="1:7" s="260" customFormat="1" x14ac:dyDescent="0.3">
      <c r="A567" s="39"/>
      <c r="B567" s="223"/>
      <c r="C567" s="224"/>
      <c r="D567" s="85"/>
      <c r="E567" s="85"/>
    </row>
    <row r="568" spans="1:7" s="81" customFormat="1" ht="13.5" customHeight="1" x14ac:dyDescent="0.25">
      <c r="A568" s="27"/>
      <c r="B568" s="28"/>
      <c r="C568" s="76"/>
      <c r="D568" s="122"/>
      <c r="E568" s="224"/>
      <c r="G568" s="95"/>
    </row>
    <row r="569" spans="1:7" s="81" customFormat="1" ht="13.5" customHeight="1" x14ac:dyDescent="0.25">
      <c r="A569" s="27"/>
      <c r="B569" s="28"/>
      <c r="C569" s="76"/>
      <c r="D569" s="122"/>
      <c r="E569" s="224"/>
      <c r="G569" s="95"/>
    </row>
    <row r="570" spans="1:7" s="81" customFormat="1" ht="13.5" customHeight="1" x14ac:dyDescent="0.25">
      <c r="A570" s="27"/>
      <c r="B570" s="28"/>
      <c r="C570" s="76"/>
      <c r="D570" s="122"/>
      <c r="E570" s="224"/>
      <c r="G570" s="95"/>
    </row>
    <row r="571" spans="1:7" s="260" customFormat="1" x14ac:dyDescent="0.3">
      <c r="A571" s="27"/>
      <c r="B571" s="28"/>
      <c r="C571" s="28"/>
      <c r="D571" s="85"/>
      <c r="E571" s="85"/>
    </row>
    <row r="572" spans="1:7" s="260" customFormat="1" x14ac:dyDescent="0.3">
      <c r="A572" s="27"/>
      <c r="B572" s="28"/>
      <c r="C572" s="28"/>
      <c r="D572" s="85"/>
      <c r="E572" s="85"/>
    </row>
    <row r="573" spans="1:7" s="260" customFormat="1" x14ac:dyDescent="0.3">
      <c r="A573" s="1495"/>
      <c r="B573" s="1495"/>
      <c r="C573" s="224"/>
      <c r="D573" s="85"/>
      <c r="G573" s="422"/>
    </row>
    <row r="574" spans="1:7" s="329" customFormat="1" x14ac:dyDescent="0.3">
      <c r="A574" s="223"/>
      <c r="B574" s="228"/>
      <c r="C574" s="327"/>
      <c r="D574" s="229"/>
      <c r="E574" s="229"/>
    </row>
    <row r="575" spans="1:7" s="329" customFormat="1" x14ac:dyDescent="0.3">
      <c r="A575" s="89"/>
      <c r="B575" s="94"/>
      <c r="C575" s="266"/>
      <c r="E575" s="229"/>
      <c r="G575" s="229"/>
    </row>
    <row r="576" spans="1:7" s="329" customFormat="1" x14ac:dyDescent="0.3">
      <c r="A576" s="89"/>
      <c r="B576" s="94"/>
      <c r="C576" s="266"/>
      <c r="E576" s="229"/>
      <c r="G576" s="229"/>
    </row>
    <row r="577" spans="1:9" s="329" customFormat="1" x14ac:dyDescent="0.3">
      <c r="A577" s="89"/>
      <c r="B577" s="89"/>
      <c r="C577" s="266"/>
      <c r="D577" s="229"/>
      <c r="E577" s="229"/>
    </row>
    <row r="578" spans="1:9" s="329" customFormat="1" x14ac:dyDescent="0.3">
      <c r="A578" s="223"/>
      <c r="B578" s="223"/>
      <c r="C578" s="327"/>
      <c r="D578" s="229"/>
      <c r="E578" s="229"/>
    </row>
    <row r="579" spans="1:9" s="329" customFormat="1" x14ac:dyDescent="0.3">
      <c r="A579" s="27"/>
      <c r="B579" s="27"/>
      <c r="C579" s="28"/>
      <c r="D579" s="229"/>
      <c r="E579" s="229"/>
    </row>
    <row r="580" spans="1:9" s="329" customFormat="1" x14ac:dyDescent="0.3">
      <c r="A580" s="89"/>
      <c r="B580" s="89"/>
      <c r="C580" s="76"/>
      <c r="D580" s="229"/>
      <c r="E580" s="229"/>
    </row>
    <row r="581" spans="1:9" s="329" customFormat="1" x14ac:dyDescent="0.3">
      <c r="A581" s="89"/>
      <c r="B581" s="89"/>
      <c r="C581" s="76"/>
      <c r="D581" s="229"/>
      <c r="E581" s="229"/>
    </row>
    <row r="582" spans="1:9" s="329" customFormat="1" x14ac:dyDescent="0.3">
      <c r="A582" s="89"/>
      <c r="B582" s="89"/>
      <c r="C582" s="76"/>
      <c r="D582" s="229"/>
      <c r="E582" s="229"/>
    </row>
    <row r="583" spans="1:9" s="329" customFormat="1" x14ac:dyDescent="0.3">
      <c r="A583" s="223"/>
      <c r="B583" s="223"/>
      <c r="C583" s="224"/>
      <c r="D583" s="229"/>
      <c r="E583" s="229"/>
    </row>
    <row r="584" spans="1:9" s="329" customFormat="1" x14ac:dyDescent="0.3">
      <c r="A584" s="89"/>
      <c r="B584" s="89"/>
      <c r="C584" s="28"/>
      <c r="E584" s="229"/>
      <c r="G584" s="937"/>
    </row>
    <row r="585" spans="1:9" s="329" customFormat="1" x14ac:dyDescent="0.3">
      <c r="A585" s="39"/>
      <c r="B585" s="223"/>
      <c r="C585" s="327"/>
      <c r="E585" s="229"/>
    </row>
    <row r="586" spans="1:9" s="260" customFormat="1" x14ac:dyDescent="0.3">
      <c r="A586" s="27"/>
      <c r="B586" s="89"/>
      <c r="C586" s="76"/>
      <c r="D586" s="224"/>
      <c r="E586" s="85"/>
      <c r="F586" s="85"/>
    </row>
    <row r="587" spans="1:9" s="260" customFormat="1" x14ac:dyDescent="0.3">
      <c r="A587" s="27"/>
      <c r="B587" s="28"/>
      <c r="C587" s="76"/>
      <c r="E587" s="85"/>
      <c r="F587" s="85"/>
      <c r="I587" s="229"/>
    </row>
    <row r="588" spans="1:9" s="260" customFormat="1" x14ac:dyDescent="0.3">
      <c r="A588" s="39"/>
      <c r="B588" s="40"/>
      <c r="C588" s="224"/>
      <c r="D588" s="76"/>
      <c r="E588" s="85"/>
      <c r="F588" s="85"/>
    </row>
    <row r="589" spans="1:9" s="260" customFormat="1" x14ac:dyDescent="0.3">
      <c r="A589" s="27"/>
      <c r="B589" s="89"/>
      <c r="C589" s="76"/>
      <c r="D589" s="40"/>
      <c r="E589" s="422"/>
      <c r="F589" s="85"/>
    </row>
    <row r="590" spans="1:9" s="260" customFormat="1" x14ac:dyDescent="0.3">
      <c r="A590" s="39"/>
      <c r="B590" s="223"/>
      <c r="C590" s="224"/>
      <c r="D590" s="40"/>
      <c r="E590" s="422"/>
      <c r="F590" s="85"/>
    </row>
    <row r="591" spans="1:9" s="260" customFormat="1" x14ac:dyDescent="0.3">
      <c r="A591" s="27"/>
      <c r="B591" s="89"/>
      <c r="C591" s="76"/>
      <c r="D591" s="85"/>
      <c r="E591" s="85"/>
    </row>
    <row r="592" spans="1:9" s="260" customFormat="1" x14ac:dyDescent="0.3">
      <c r="A592" s="39"/>
      <c r="B592" s="40"/>
      <c r="C592" s="224"/>
      <c r="D592" s="85"/>
      <c r="E592" s="85"/>
      <c r="G592" s="949"/>
    </row>
    <row r="593" spans="1:7" s="260" customFormat="1" x14ac:dyDescent="0.3">
      <c r="A593" s="27"/>
      <c r="B593" s="28"/>
      <c r="C593" s="76"/>
      <c r="E593" s="76"/>
      <c r="F593" s="85"/>
    </row>
    <row r="594" spans="1:7" s="260" customFormat="1" x14ac:dyDescent="0.3">
      <c r="A594" s="27"/>
      <c r="B594" s="81"/>
      <c r="C594" s="76"/>
      <c r="E594" s="85"/>
      <c r="F594" s="85"/>
    </row>
    <row r="595" spans="1:7" s="260" customFormat="1" x14ac:dyDescent="0.3">
      <c r="A595" s="27"/>
      <c r="B595" s="81"/>
      <c r="C595" s="76"/>
      <c r="D595" s="949"/>
      <c r="E595" s="85"/>
      <c r="F595" s="85"/>
    </row>
    <row r="596" spans="1:7" s="260" customFormat="1" hidden="1" x14ac:dyDescent="0.3">
      <c r="A596" s="27"/>
      <c r="B596" s="81"/>
      <c r="C596" s="76"/>
      <c r="E596" s="85"/>
      <c r="F596" s="85"/>
      <c r="G596" s="949"/>
    </row>
    <row r="597" spans="1:7" s="260" customFormat="1" x14ac:dyDescent="0.3">
      <c r="A597" s="27"/>
      <c r="B597" s="28"/>
      <c r="C597" s="76"/>
      <c r="E597" s="85"/>
    </row>
    <row r="598" spans="1:7" s="260" customFormat="1" x14ac:dyDescent="0.3">
      <c r="A598" s="89"/>
      <c r="B598" s="89"/>
      <c r="C598" s="76"/>
      <c r="D598" s="85"/>
      <c r="E598" s="85"/>
    </row>
    <row r="599" spans="1:7" s="260" customFormat="1" x14ac:dyDescent="0.3">
      <c r="A599" s="1495"/>
      <c r="B599" s="1495"/>
      <c r="C599" s="224"/>
      <c r="D599" s="85"/>
      <c r="G599" s="422"/>
    </row>
    <row r="600" spans="1:7" s="329" customFormat="1" x14ac:dyDescent="0.3">
      <c r="A600" s="39"/>
      <c r="B600" s="228"/>
      <c r="C600" s="327"/>
      <c r="D600" s="229"/>
      <c r="G600" s="291"/>
    </row>
    <row r="601" spans="1:7" s="260" customFormat="1" x14ac:dyDescent="0.3">
      <c r="A601" s="27"/>
      <c r="B601" s="28"/>
      <c r="C601" s="28"/>
      <c r="D601" s="85"/>
      <c r="E601" s="85"/>
    </row>
    <row r="602" spans="1:7" s="260" customFormat="1" x14ac:dyDescent="0.3">
      <c r="A602" s="39"/>
      <c r="B602" s="40"/>
      <c r="C602" s="40"/>
      <c r="D602" s="85"/>
      <c r="E602" s="85"/>
    </row>
    <row r="603" spans="1:7" s="81" customFormat="1" ht="13.5" customHeight="1" x14ac:dyDescent="0.25">
      <c r="A603" s="27"/>
      <c r="B603" s="28"/>
      <c r="C603" s="28"/>
      <c r="D603" s="122"/>
      <c r="E603" s="40"/>
      <c r="G603" s="231"/>
    </row>
    <row r="604" spans="1:7" s="260" customFormat="1" x14ac:dyDescent="0.3">
      <c r="A604" s="39"/>
      <c r="B604" s="40"/>
      <c r="C604" s="40"/>
      <c r="D604" s="85"/>
      <c r="E604" s="85"/>
    </row>
    <row r="605" spans="1:7" s="260" customFormat="1" x14ac:dyDescent="0.3">
      <c r="A605" s="27"/>
      <c r="B605" s="28"/>
      <c r="C605" s="28"/>
      <c r="D605" s="85"/>
      <c r="E605" s="85"/>
    </row>
    <row r="606" spans="1:7" s="260" customFormat="1" x14ac:dyDescent="0.3">
      <c r="A606" s="27"/>
      <c r="B606" s="28"/>
      <c r="C606" s="28"/>
      <c r="D606" s="85"/>
      <c r="E606" s="85"/>
    </row>
    <row r="607" spans="1:7" s="260" customFormat="1" x14ac:dyDescent="0.3">
      <c r="A607" s="39"/>
      <c r="B607" s="40"/>
      <c r="C607" s="40"/>
      <c r="D607" s="85"/>
      <c r="E607" s="85"/>
    </row>
    <row r="608" spans="1:7" s="260" customFormat="1" x14ac:dyDescent="0.3">
      <c r="A608" s="27"/>
      <c r="B608" s="28"/>
      <c r="C608" s="28"/>
      <c r="D608" s="85"/>
      <c r="E608" s="85"/>
    </row>
    <row r="609" spans="1:7" s="260" customFormat="1" x14ac:dyDescent="0.3">
      <c r="C609" s="85"/>
      <c r="D609" s="85"/>
      <c r="E609" s="85"/>
    </row>
    <row r="610" spans="1:7" s="938" customFormat="1" ht="13.5" customHeight="1" x14ac:dyDescent="0.3">
      <c r="A610" s="27"/>
      <c r="B610" s="27"/>
      <c r="C610" s="28"/>
      <c r="D610" s="122"/>
      <c r="E610" s="28"/>
      <c r="F610" s="231"/>
      <c r="G610" s="231"/>
    </row>
    <row r="611" spans="1:7" s="938" customFormat="1" ht="13.5" customHeight="1" x14ac:dyDescent="0.3">
      <c r="A611" s="388"/>
      <c r="B611" s="388"/>
      <c r="C611" s="230"/>
      <c r="D611" s="951"/>
      <c r="E611" s="952"/>
    </row>
    <row r="612" spans="1:7" s="938" customFormat="1" ht="13.5" customHeight="1" x14ac:dyDescent="0.3">
      <c r="A612" s="388"/>
      <c r="B612" s="388"/>
      <c r="C612" s="230"/>
      <c r="D612" s="951"/>
      <c r="E612" s="952"/>
    </row>
    <row r="613" spans="1:7" s="231" customFormat="1" ht="13.5" customHeight="1" x14ac:dyDescent="0.3">
      <c r="A613" s="80"/>
      <c r="B613" s="80"/>
      <c r="C613" s="161"/>
      <c r="D613" s="953"/>
      <c r="E613" s="161"/>
      <c r="F613" s="938"/>
      <c r="G613" s="938"/>
    </row>
    <row r="614" spans="1:7" s="231" customFormat="1" ht="13.5" customHeight="1" x14ac:dyDescent="0.3">
      <c r="A614" s="80"/>
      <c r="B614" s="80"/>
      <c r="C614" s="230"/>
      <c r="D614" s="953"/>
      <c r="E614" s="161"/>
      <c r="F614" s="938"/>
      <c r="G614" s="938"/>
    </row>
    <row r="615" spans="1:7" s="231" customFormat="1" ht="13.5" customHeight="1" x14ac:dyDescent="0.3">
      <c r="A615" s="80"/>
      <c r="B615" s="80"/>
      <c r="C615" s="161"/>
      <c r="D615" s="953"/>
      <c r="E615" s="161"/>
      <c r="F615" s="938"/>
      <c r="G615" s="938"/>
    </row>
    <row r="616" spans="1:7" s="231" customFormat="1" ht="13.5" customHeight="1" x14ac:dyDescent="0.25">
      <c r="A616" s="27"/>
      <c r="B616" s="27"/>
      <c r="C616" s="28"/>
      <c r="D616" s="122"/>
      <c r="E616" s="28"/>
    </row>
    <row r="617" spans="1:7" s="231" customFormat="1" ht="13.5" customHeight="1" x14ac:dyDescent="0.25">
      <c r="A617" s="89"/>
      <c r="B617" s="27"/>
      <c r="C617" s="28"/>
      <c r="D617" s="122"/>
      <c r="E617" s="28"/>
    </row>
    <row r="618" spans="1:7" s="441" customFormat="1" ht="13.5" customHeight="1" x14ac:dyDescent="0.25">
      <c r="A618" s="89"/>
      <c r="B618" s="27"/>
      <c r="C618" s="28"/>
      <c r="D618" s="122"/>
      <c r="E618" s="28"/>
      <c r="F618" s="231"/>
      <c r="G618" s="231"/>
    </row>
    <row r="619" spans="1:7" s="231" customFormat="1" ht="13.5" customHeight="1" x14ac:dyDescent="0.25">
      <c r="A619" s="27"/>
      <c r="B619" s="27"/>
      <c r="C619" s="28"/>
      <c r="D619" s="122"/>
      <c r="E619" s="28"/>
    </row>
    <row r="620" spans="1:7" s="231" customFormat="1" ht="13.5" customHeight="1" x14ac:dyDescent="0.25">
      <c r="A620" s="39"/>
      <c r="B620" s="39"/>
      <c r="C620" s="40"/>
      <c r="D620" s="58"/>
      <c r="E620" s="40"/>
      <c r="F620" s="417"/>
      <c r="G620" s="40"/>
    </row>
    <row r="621" spans="1:7" s="231" customFormat="1" ht="13.5" customHeight="1" x14ac:dyDescent="0.25">
      <c r="A621" s="27"/>
      <c r="B621" s="27"/>
      <c r="C621" s="28"/>
      <c r="D621" s="122"/>
      <c r="E621" s="162"/>
    </row>
    <row r="622" spans="1:7" s="231" customFormat="1" ht="13.5" customHeight="1" x14ac:dyDescent="0.3">
      <c r="A622" s="1496"/>
      <c r="B622" s="1496"/>
      <c r="C622" s="40"/>
      <c r="D622" s="85"/>
      <c r="F622" s="441"/>
      <c r="G622" s="441"/>
    </row>
    <row r="623" spans="1:7" s="417" customFormat="1" ht="13.5" customHeight="1" x14ac:dyDescent="0.3">
      <c r="A623" s="39"/>
      <c r="B623" s="228"/>
      <c r="C623" s="58"/>
      <c r="D623" s="229"/>
      <c r="E623" s="165"/>
    </row>
    <row r="624" spans="1:7" s="81" customFormat="1" ht="13.5" customHeight="1" x14ac:dyDescent="0.25">
      <c r="A624" s="27"/>
      <c r="C624" s="28"/>
      <c r="E624" s="40"/>
      <c r="G624" s="165"/>
    </row>
    <row r="625" spans="1:7" s="81" customFormat="1" ht="13.5" customHeight="1" x14ac:dyDescent="0.25">
      <c r="A625" s="39"/>
      <c r="B625" s="77"/>
      <c r="C625" s="40"/>
      <c r="E625" s="40"/>
      <c r="G625" s="122"/>
    </row>
    <row r="626" spans="1:7" s="260" customFormat="1" x14ac:dyDescent="0.3">
      <c r="A626" s="27"/>
      <c r="B626" s="89"/>
      <c r="C626" s="76"/>
      <c r="E626" s="85"/>
      <c r="G626" s="85"/>
    </row>
    <row r="627" spans="1:7" s="260" customFormat="1" x14ac:dyDescent="0.3">
      <c r="A627" s="27"/>
      <c r="B627" s="81"/>
      <c r="C627" s="76"/>
      <c r="D627" s="85"/>
      <c r="E627" s="85"/>
    </row>
    <row r="628" spans="1:7" s="260" customFormat="1" x14ac:dyDescent="0.3">
      <c r="A628" s="39"/>
      <c r="B628" s="77"/>
      <c r="C628" s="224"/>
      <c r="D628" s="85"/>
      <c r="E628" s="85"/>
    </row>
    <row r="629" spans="1:7" s="260" customFormat="1" x14ac:dyDescent="0.3">
      <c r="A629" s="27"/>
      <c r="B629" s="28"/>
      <c r="C629" s="28"/>
      <c r="D629" s="85"/>
      <c r="E629" s="85"/>
    </row>
    <row r="630" spans="1:7" s="260" customFormat="1" x14ac:dyDescent="0.3">
      <c r="A630" s="39"/>
      <c r="B630" s="223"/>
      <c r="C630" s="40"/>
      <c r="D630" s="85"/>
      <c r="E630" s="85"/>
    </row>
    <row r="631" spans="1:7" s="260" customFormat="1" x14ac:dyDescent="0.3">
      <c r="A631" s="27"/>
      <c r="B631" s="89"/>
      <c r="C631" s="76"/>
      <c r="D631" s="85"/>
      <c r="E631" s="85"/>
    </row>
    <row r="632" spans="1:7" s="260" customFormat="1" x14ac:dyDescent="0.3">
      <c r="A632" s="27"/>
      <c r="B632" s="89"/>
      <c r="C632" s="76"/>
      <c r="D632" s="85"/>
      <c r="E632" s="85"/>
    </row>
    <row r="633" spans="1:7" s="260" customFormat="1" x14ac:dyDescent="0.3">
      <c r="A633" s="27"/>
      <c r="B633" s="89"/>
      <c r="C633" s="76"/>
      <c r="D633" s="85"/>
      <c r="E633" s="85"/>
    </row>
    <row r="634" spans="1:7" s="260" customFormat="1" x14ac:dyDescent="0.3">
      <c r="A634" s="39"/>
      <c r="B634" s="40"/>
      <c r="C634" s="40"/>
      <c r="D634" s="85"/>
      <c r="E634" s="85"/>
    </row>
    <row r="635" spans="1:7" s="260" customFormat="1" x14ac:dyDescent="0.3">
      <c r="A635" s="27"/>
      <c r="B635" s="81"/>
      <c r="C635" s="28"/>
      <c r="D635" s="85"/>
      <c r="E635" s="85"/>
    </row>
    <row r="636" spans="1:7" s="260" customFormat="1" x14ac:dyDescent="0.3">
      <c r="A636" s="27"/>
      <c r="B636" s="28"/>
      <c r="C636" s="76"/>
      <c r="D636" s="85"/>
      <c r="E636" s="85"/>
    </row>
    <row r="637" spans="1:7" s="260" customFormat="1" x14ac:dyDescent="0.3">
      <c r="A637" s="39"/>
      <c r="B637" s="40"/>
      <c r="C637" s="224"/>
      <c r="D637" s="85"/>
      <c r="E637" s="85"/>
    </row>
    <row r="638" spans="1:7" s="260" customFormat="1" x14ac:dyDescent="0.3">
      <c r="A638" s="27"/>
      <c r="B638" s="28"/>
      <c r="C638" s="76"/>
      <c r="E638" s="85"/>
    </row>
    <row r="639" spans="1:7" s="260" customFormat="1" x14ac:dyDescent="0.3">
      <c r="A639" s="27"/>
      <c r="B639" s="28"/>
      <c r="C639" s="28"/>
      <c r="D639" s="85"/>
      <c r="E639" s="85"/>
    </row>
    <row r="640" spans="1:7" s="260" customFormat="1" x14ac:dyDescent="0.3">
      <c r="A640" s="27"/>
      <c r="B640" s="28"/>
      <c r="C640" s="28"/>
      <c r="D640" s="85"/>
      <c r="E640" s="85"/>
    </row>
    <row r="641" spans="1:10" s="231" customFormat="1" ht="13.5" customHeight="1" x14ac:dyDescent="0.25">
      <c r="A641" s="27"/>
      <c r="B641" s="27"/>
      <c r="C641" s="28"/>
      <c r="D641" s="165"/>
      <c r="E641" s="28"/>
    </row>
    <row r="642" spans="1:10" s="231" customFormat="1" ht="13.5" customHeight="1" x14ac:dyDescent="0.3">
      <c r="A642" s="1496"/>
      <c r="B642" s="1496"/>
      <c r="C642" s="40"/>
      <c r="D642" s="85"/>
      <c r="F642" s="441"/>
      <c r="G642" s="441"/>
    </row>
    <row r="643" spans="1:10" s="231" customFormat="1" ht="13.5" customHeight="1" x14ac:dyDescent="0.3">
      <c r="A643" s="223"/>
      <c r="B643" s="228"/>
      <c r="C643" s="58"/>
      <c r="D643" s="85"/>
      <c r="E643" s="40"/>
      <c r="F643" s="441"/>
      <c r="G643" s="441"/>
    </row>
    <row r="644" spans="1:10" s="81" customFormat="1" ht="13.5" customHeight="1" x14ac:dyDescent="0.25">
      <c r="A644" s="89"/>
      <c r="B644" s="89"/>
      <c r="C644" s="28"/>
      <c r="D644" s="254"/>
      <c r="E644" s="40"/>
      <c r="F644" s="94"/>
      <c r="G644" s="95"/>
    </row>
    <row r="645" spans="1:10" s="260" customFormat="1" x14ac:dyDescent="0.3">
      <c r="A645" s="223"/>
      <c r="B645" s="223"/>
      <c r="C645" s="224"/>
      <c r="D645" s="76"/>
      <c r="E645" s="85"/>
      <c r="F645" s="85"/>
    </row>
    <row r="646" spans="1:10" s="260" customFormat="1" ht="13.5" customHeight="1" x14ac:dyDescent="0.3">
      <c r="A646" s="89"/>
      <c r="B646" s="81"/>
      <c r="C646" s="76"/>
      <c r="G646" s="76"/>
      <c r="H646" s="85"/>
      <c r="I646" s="85"/>
    </row>
    <row r="647" spans="1:10" s="260" customFormat="1" ht="13.5" customHeight="1" x14ac:dyDescent="0.3">
      <c r="A647" s="89"/>
      <c r="B647" s="81"/>
      <c r="C647" s="76"/>
      <c r="G647" s="76"/>
      <c r="H647" s="85"/>
      <c r="I647" s="85"/>
    </row>
    <row r="648" spans="1:10" s="260" customFormat="1" ht="13.5" customHeight="1" x14ac:dyDescent="0.3">
      <c r="A648" s="89"/>
      <c r="B648" s="89"/>
      <c r="C648" s="76"/>
      <c r="G648" s="76"/>
      <c r="H648" s="85"/>
    </row>
    <row r="649" spans="1:10" s="81" customFormat="1" ht="13.5" customHeight="1" x14ac:dyDescent="0.25">
      <c r="A649" s="223"/>
      <c r="B649" s="223"/>
      <c r="C649" s="40"/>
      <c r="G649" s="254"/>
      <c r="H649" s="40"/>
      <c r="I649" s="94"/>
      <c r="J649" s="95"/>
    </row>
    <row r="650" spans="1:10" s="81" customFormat="1" ht="13.5" customHeight="1" x14ac:dyDescent="0.25">
      <c r="A650" s="89"/>
      <c r="B650" s="89"/>
      <c r="C650" s="28"/>
      <c r="G650" s="254"/>
      <c r="I650" s="94"/>
      <c r="J650" s="95"/>
    </row>
    <row r="651" spans="1:10" s="81" customFormat="1" ht="13.5" customHeight="1" x14ac:dyDescent="0.25">
      <c r="A651" s="39"/>
      <c r="B651" s="223"/>
      <c r="C651" s="40"/>
      <c r="G651" s="254"/>
      <c r="H651" s="40"/>
      <c r="I651" s="94"/>
      <c r="J651" s="95"/>
    </row>
    <row r="652" spans="1:10" s="260" customFormat="1" ht="13.5" customHeight="1" x14ac:dyDescent="0.3">
      <c r="A652" s="27"/>
      <c r="B652" s="28"/>
      <c r="C652" s="76"/>
      <c r="G652" s="85"/>
      <c r="I652" s="85"/>
    </row>
    <row r="653" spans="1:10" s="260" customFormat="1" x14ac:dyDescent="0.3">
      <c r="A653" s="39"/>
      <c r="B653" s="40"/>
      <c r="C653" s="224"/>
      <c r="G653" s="85"/>
      <c r="H653" s="85"/>
    </row>
    <row r="654" spans="1:10" s="260" customFormat="1" ht="13.5" customHeight="1" x14ac:dyDescent="0.3">
      <c r="A654" s="27"/>
      <c r="B654" s="89"/>
      <c r="C654" s="76"/>
      <c r="G654" s="76"/>
      <c r="H654" s="85"/>
      <c r="I654" s="85"/>
    </row>
    <row r="655" spans="1:10" s="260" customFormat="1" x14ac:dyDescent="0.3">
      <c r="A655" s="39"/>
      <c r="B655" s="40"/>
      <c r="C655" s="224"/>
      <c r="G655" s="76"/>
      <c r="H655" s="85"/>
      <c r="I655" s="85"/>
    </row>
    <row r="656" spans="1:10" s="260" customFormat="1" ht="13.5" customHeight="1" x14ac:dyDescent="0.3">
      <c r="A656" s="27"/>
      <c r="B656" s="28"/>
      <c r="C656" s="76"/>
      <c r="G656" s="85"/>
    </row>
    <row r="657" spans="1:9" s="260" customFormat="1" ht="13.5" customHeight="1" x14ac:dyDescent="0.3">
      <c r="A657" s="27"/>
      <c r="B657" s="28"/>
      <c r="C657" s="76"/>
      <c r="G657" s="165"/>
      <c r="H657" s="422"/>
      <c r="I657" s="85"/>
    </row>
    <row r="658" spans="1:9" s="231" customFormat="1" ht="13.5" customHeight="1" x14ac:dyDescent="0.25">
      <c r="A658" s="27"/>
      <c r="B658" s="27"/>
      <c r="C658" s="28"/>
      <c r="H658" s="28"/>
    </row>
    <row r="659" spans="1:9" s="231" customFormat="1" ht="13.5" customHeight="1" x14ac:dyDescent="0.3">
      <c r="A659" s="1497"/>
      <c r="B659" s="1497"/>
      <c r="C659" s="40"/>
      <c r="G659" s="85"/>
      <c r="H659" s="441"/>
    </row>
    <row r="660" spans="1:9" s="231" customFormat="1" ht="13.5" customHeight="1" x14ac:dyDescent="0.3">
      <c r="A660" s="223"/>
      <c r="B660" s="228"/>
      <c r="C660" s="58"/>
      <c r="D660" s="85"/>
      <c r="E660" s="28"/>
    </row>
    <row r="661" spans="1:9" s="231" customFormat="1" ht="13.5" customHeight="1" x14ac:dyDescent="0.25">
      <c r="A661" s="89"/>
      <c r="B661" s="89"/>
      <c r="C661" s="76"/>
      <c r="G661" s="165"/>
      <c r="H661" s="28"/>
    </row>
    <row r="662" spans="1:9" s="231" customFormat="1" ht="13.5" customHeight="1" x14ac:dyDescent="0.25">
      <c r="A662" s="223"/>
      <c r="B662" s="77"/>
      <c r="C662" s="224"/>
      <c r="G662" s="165"/>
      <c r="H662" s="28"/>
    </row>
    <row r="663" spans="1:9" s="231" customFormat="1" ht="13.5" customHeight="1" x14ac:dyDescent="0.25">
      <c r="A663" s="89"/>
      <c r="B663" s="81"/>
      <c r="C663" s="76"/>
      <c r="G663" s="165"/>
      <c r="H663" s="28"/>
    </row>
    <row r="664" spans="1:9" s="231" customFormat="1" ht="13.5" customHeight="1" x14ac:dyDescent="0.25">
      <c r="A664" s="39"/>
      <c r="B664" s="40"/>
      <c r="C664" s="224"/>
      <c r="G664" s="165"/>
      <c r="H664" s="28"/>
    </row>
    <row r="665" spans="1:9" s="231" customFormat="1" ht="13.5" customHeight="1" x14ac:dyDescent="0.25">
      <c r="A665" s="27"/>
      <c r="B665" s="28"/>
      <c r="C665" s="76"/>
      <c r="G665" s="165"/>
      <c r="H665" s="28"/>
    </row>
    <row r="666" spans="1:9" s="81" customFormat="1" ht="11.5" x14ac:dyDescent="0.25">
      <c r="A666" s="27"/>
      <c r="B666" s="28"/>
      <c r="C666" s="76"/>
      <c r="G666" s="165"/>
      <c r="I666" s="231"/>
    </row>
    <row r="667" spans="1:9" s="81" customFormat="1" ht="11.5" x14ac:dyDescent="0.25">
      <c r="A667" s="39"/>
      <c r="B667" s="40"/>
      <c r="C667" s="224"/>
      <c r="D667" s="165"/>
      <c r="E667" s="28"/>
      <c r="F667" s="231"/>
      <c r="G667" s="231"/>
    </row>
    <row r="668" spans="1:9" s="81" customFormat="1" ht="11.5" x14ac:dyDescent="0.25">
      <c r="A668" s="27"/>
      <c r="B668" s="28"/>
      <c r="C668" s="76"/>
      <c r="D668" s="122"/>
      <c r="E668" s="28"/>
      <c r="F668" s="231"/>
      <c r="G668" s="231"/>
    </row>
    <row r="669" spans="1:9" s="84" customFormat="1" x14ac:dyDescent="0.3">
      <c r="A669" s="53"/>
      <c r="B669" s="53"/>
      <c r="E669" s="69"/>
      <c r="F669" s="231"/>
      <c r="G669" s="231"/>
    </row>
    <row r="681" spans="2:4" x14ac:dyDescent="0.3">
      <c r="B681" s="84"/>
      <c r="C681" s="236"/>
      <c r="D681" s="236"/>
    </row>
  </sheetData>
  <mergeCells count="41">
    <mergeCell ref="A123:B123"/>
    <mergeCell ref="A4:C5"/>
    <mergeCell ref="A6:E10"/>
    <mergeCell ref="A17:B17"/>
    <mergeCell ref="A41:C42"/>
    <mergeCell ref="A43:E45"/>
    <mergeCell ref="A52:B52"/>
    <mergeCell ref="A77:B77"/>
    <mergeCell ref="A97:B97"/>
    <mergeCell ref="A103:B103"/>
    <mergeCell ref="A113:B114"/>
    <mergeCell ref="A115:D116"/>
    <mergeCell ref="A303:B303"/>
    <mergeCell ref="A136:B136"/>
    <mergeCell ref="A150:B150"/>
    <mergeCell ref="A159:E161"/>
    <mergeCell ref="A168:B168"/>
    <mergeCell ref="A192:B192"/>
    <mergeCell ref="A213:B213"/>
    <mergeCell ref="A219:B219"/>
    <mergeCell ref="A227:B228"/>
    <mergeCell ref="A229:D232"/>
    <mergeCell ref="A239:B239"/>
    <mergeCell ref="A277:B277"/>
    <mergeCell ref="A541:B541"/>
    <mergeCell ref="A307:B307"/>
    <mergeCell ref="A322:D324"/>
    <mergeCell ref="A331:B331"/>
    <mergeCell ref="A359:B359"/>
    <mergeCell ref="A379:B379"/>
    <mergeCell ref="A407:B407"/>
    <mergeCell ref="A427:B427"/>
    <mergeCell ref="A433:B433"/>
    <mergeCell ref="A454:B454"/>
    <mergeCell ref="A470:B470"/>
    <mergeCell ref="A486:B486"/>
    <mergeCell ref="A573:B573"/>
    <mergeCell ref="A599:B599"/>
    <mergeCell ref="A622:B622"/>
    <mergeCell ref="A642:B642"/>
    <mergeCell ref="A659:B659"/>
  </mergeCells>
  <pageMargins left="0.78740157480314965" right="0.19685039370078741" top="0.78740157480314965" bottom="0.78740157480314965" header="0.39370078740157483" footer="0.19685039370078741"/>
  <pageSetup paperSize="9" scale="90" orientation="portrait" r:id="rId1"/>
  <headerFooter scaleWithDoc="0">
    <oddHeader>&amp;L&amp;"Arial Narrow,Normal"&amp;8Presupuesto Municipal 2020&amp;R&amp;"Arial Narrow,Normal"&amp;8MUNICIPALIDAD DE VILLA MARÍA
Secretaría de Economía y Modernización</oddHeader>
  </headerFooter>
  <rowBreaks count="12" manualBreakCount="12">
    <brk id="61" max="4" man="1"/>
    <brk id="112" max="4" man="1"/>
    <brk id="167" max="4" man="1"/>
    <brk id="226" max="4" man="1"/>
    <brk id="281" max="4" man="1"/>
    <brk id="340" max="4" man="1"/>
    <brk id="406" max="16383" man="1"/>
    <brk id="463" max="16383" man="1"/>
    <brk id="521" max="16383" man="1"/>
    <brk id="577" max="16383" man="1"/>
    <brk id="633" max="16383" man="1"/>
    <brk id="66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904"/>
  <sheetViews>
    <sheetView zoomScale="115" zoomScaleNormal="115" zoomScaleSheetLayoutView="50" workbookViewId="0">
      <selection activeCell="F3" sqref="F3:P26"/>
    </sheetView>
  </sheetViews>
  <sheetFormatPr baseColWidth="10" defaultColWidth="11.453125" defaultRowHeight="13" x14ac:dyDescent="0.25"/>
  <cols>
    <col min="1" max="1" width="9.7265625" style="6" customWidth="1"/>
    <col min="2" max="2" width="46.7265625" style="6" customWidth="1"/>
    <col min="3" max="3" width="12.7265625" style="41" customWidth="1"/>
    <col min="4" max="4" width="16.26953125" style="41" customWidth="1"/>
    <col min="5" max="5" width="14.1796875" style="41" customWidth="1"/>
    <col min="6" max="6" width="22.7265625" style="57" customWidth="1"/>
    <col min="7" max="7" width="14.453125" style="6" bestFit="1" customWidth="1"/>
    <col min="8" max="9" width="13.26953125" style="6" bestFit="1" customWidth="1"/>
    <col min="10" max="10" width="12.1796875" style="6" bestFit="1" customWidth="1"/>
    <col min="11" max="16384" width="11.453125" style="6"/>
  </cols>
  <sheetData>
    <row r="1" spans="1:9" x14ac:dyDescent="0.25">
      <c r="A1" s="1" t="s">
        <v>0</v>
      </c>
      <c r="B1" s="1"/>
      <c r="C1" s="2"/>
      <c r="D1" s="3"/>
      <c r="E1" s="3"/>
      <c r="F1" s="4"/>
      <c r="G1" s="5"/>
    </row>
    <row r="2" spans="1:9" x14ac:dyDescent="0.25">
      <c r="A2" s="7"/>
      <c r="B2" s="8"/>
      <c r="C2" s="9"/>
      <c r="D2" s="9"/>
      <c r="E2" s="3"/>
      <c r="F2" s="4"/>
      <c r="G2" s="5"/>
    </row>
    <row r="3" spans="1:9" ht="13.5" thickBot="1" x14ac:dyDescent="0.3">
      <c r="A3" s="7"/>
      <c r="B3" s="5"/>
      <c r="C3" s="3"/>
      <c r="D3" s="3"/>
      <c r="E3" s="3"/>
      <c r="F3" s="4"/>
      <c r="G3" s="5"/>
    </row>
    <row r="4" spans="1:9" s="5" customFormat="1" x14ac:dyDescent="0.25">
      <c r="A4" s="1330" t="s">
        <v>1107</v>
      </c>
      <c r="B4" s="1331"/>
      <c r="C4" s="1332"/>
      <c r="D4" s="13" t="s">
        <v>1</v>
      </c>
      <c r="E4" s="14" t="s">
        <v>2</v>
      </c>
      <c r="F4" s="4"/>
    </row>
    <row r="5" spans="1:9" s="5" customFormat="1" ht="13.5" thickBot="1" x14ac:dyDescent="0.3">
      <c r="A5" s="1333"/>
      <c r="B5" s="1334"/>
      <c r="C5" s="1335"/>
      <c r="D5" s="18"/>
      <c r="E5" s="19"/>
      <c r="F5" s="4"/>
    </row>
    <row r="6" spans="1:9" s="5" customFormat="1" x14ac:dyDescent="0.25">
      <c r="A6" s="1268" t="s">
        <v>1128</v>
      </c>
      <c r="B6" s="1269"/>
      <c r="C6" s="1269"/>
      <c r="D6" s="1269"/>
      <c r="E6" s="1270"/>
      <c r="F6" s="4"/>
      <c r="G6" s="20"/>
      <c r="I6" s="3"/>
    </row>
    <row r="7" spans="1:9" s="5" customFormat="1" x14ac:dyDescent="0.25">
      <c r="A7" s="1311"/>
      <c r="B7" s="1312"/>
      <c r="C7" s="1312"/>
      <c r="D7" s="1312"/>
      <c r="E7" s="1313"/>
      <c r="F7" s="4"/>
      <c r="G7" s="21"/>
      <c r="I7" s="3"/>
    </row>
    <row r="8" spans="1:9" s="5" customFormat="1" x14ac:dyDescent="0.25">
      <c r="A8" s="1311"/>
      <c r="B8" s="1312"/>
      <c r="C8" s="1312"/>
      <c r="D8" s="1312"/>
      <c r="E8" s="1313"/>
      <c r="F8" s="4"/>
      <c r="G8" s="21"/>
      <c r="I8" s="3"/>
    </row>
    <row r="9" spans="1:9" s="5" customFormat="1" ht="13.5" thickBot="1" x14ac:dyDescent="0.3">
      <c r="A9" s="1311"/>
      <c r="B9" s="1312"/>
      <c r="C9" s="1312"/>
      <c r="D9" s="1312"/>
      <c r="E9" s="1313"/>
      <c r="F9" s="4"/>
      <c r="G9" s="21"/>
    </row>
    <row r="10" spans="1:9" s="5" customFormat="1" x14ac:dyDescent="0.25">
      <c r="A10" s="22" t="s">
        <v>398</v>
      </c>
      <c r="B10" s="23"/>
      <c r="C10" s="24"/>
      <c r="D10" s="24"/>
      <c r="E10" s="25"/>
      <c r="F10" s="4"/>
      <c r="G10" s="21"/>
    </row>
    <row r="11" spans="1:9" s="5" customFormat="1" x14ac:dyDescent="0.25">
      <c r="A11" s="26" t="s">
        <v>1110</v>
      </c>
      <c r="B11" s="27"/>
      <c r="C11" s="28"/>
      <c r="D11" s="28"/>
      <c r="E11" s="29"/>
      <c r="F11" s="4"/>
      <c r="G11" s="21"/>
    </row>
    <row r="12" spans="1:9" s="5" customFormat="1" x14ac:dyDescent="0.25">
      <c r="A12" s="26" t="s">
        <v>1111</v>
      </c>
      <c r="B12" s="27"/>
      <c r="C12" s="28"/>
      <c r="D12" s="28"/>
      <c r="E12" s="29"/>
      <c r="F12" s="4"/>
      <c r="G12" s="21"/>
    </row>
    <row r="13" spans="1:9" s="5" customFormat="1" ht="13.5" thickBot="1" x14ac:dyDescent="0.3">
      <c r="A13" s="30" t="s">
        <v>4</v>
      </c>
      <c r="B13" s="31"/>
      <c r="C13" s="32"/>
      <c r="D13" s="32"/>
      <c r="E13" s="33"/>
      <c r="F13" s="4"/>
      <c r="G13" s="21"/>
    </row>
    <row r="14" spans="1:9" s="5" customFormat="1" ht="13.5" thickBot="1" x14ac:dyDescent="0.3">
      <c r="A14" s="34" t="s">
        <v>5</v>
      </c>
      <c r="B14" s="35"/>
      <c r="C14" s="36"/>
      <c r="D14" s="37"/>
      <c r="E14" s="38">
        <f>C16+C39+C64+C84+C91</f>
        <v>159307582.59</v>
      </c>
      <c r="F14" s="4"/>
      <c r="G14" s="21"/>
    </row>
    <row r="15" spans="1:9" ht="13.5" thickBot="1" x14ac:dyDescent="0.3">
      <c r="A15" s="39"/>
      <c r="B15" s="39"/>
      <c r="C15" s="40"/>
      <c r="D15" s="40"/>
      <c r="F15" s="42"/>
      <c r="G15" s="43"/>
    </row>
    <row r="16" spans="1:9" ht="13.5" thickBot="1" x14ac:dyDescent="0.3">
      <c r="A16" s="1524" t="s">
        <v>6</v>
      </c>
      <c r="B16" s="1525"/>
      <c r="C16" s="44">
        <f>C17+C24+C31</f>
        <v>147778782.59</v>
      </c>
      <c r="D16" s="40"/>
      <c r="F16" s="45"/>
      <c r="H16" s="41"/>
    </row>
    <row r="17" spans="1:16" s="5" customFormat="1" ht="13.5" thickBot="1" x14ac:dyDescent="0.3">
      <c r="A17" s="39" t="s">
        <v>7</v>
      </c>
      <c r="B17" s="46" t="s">
        <v>8</v>
      </c>
      <c r="C17" s="40">
        <f>SUM(C18:C23)</f>
        <v>82914155.24000001</v>
      </c>
      <c r="D17" s="40"/>
      <c r="F17" s="42"/>
    </row>
    <row r="18" spans="1:16" s="5" customFormat="1" ht="13.5" thickBot="1" x14ac:dyDescent="0.3">
      <c r="A18" s="27" t="s">
        <v>9</v>
      </c>
      <c r="B18" s="28" t="s">
        <v>10</v>
      </c>
      <c r="C18" s="28">
        <v>67992682.730000004</v>
      </c>
      <c r="D18" s="40"/>
      <c r="E18" s="45"/>
      <c r="F18" s="4"/>
      <c r="G18" s="955"/>
      <c r="H18" s="955"/>
      <c r="I18" s="955"/>
      <c r="J18" s="955"/>
      <c r="K18" s="955"/>
      <c r="L18" s="955"/>
      <c r="M18" s="955"/>
      <c r="N18" s="955"/>
      <c r="O18" s="955"/>
      <c r="P18" s="955"/>
    </row>
    <row r="19" spans="1:16" s="5" customFormat="1" x14ac:dyDescent="0.25">
      <c r="A19" s="27" t="s">
        <v>11</v>
      </c>
      <c r="B19" s="28" t="s">
        <v>12</v>
      </c>
      <c r="C19" s="28">
        <v>11219774.919999998</v>
      </c>
      <c r="D19" s="40"/>
      <c r="E19" s="47"/>
      <c r="F19" s="4"/>
      <c r="G19" s="976"/>
      <c r="H19" s="976"/>
      <c r="I19" s="976"/>
      <c r="J19" s="3"/>
      <c r="K19" s="3"/>
    </row>
    <row r="20" spans="1:16" s="52" customFormat="1" ht="12.75" customHeight="1" x14ac:dyDescent="0.25">
      <c r="A20" s="27" t="s">
        <v>13</v>
      </c>
      <c r="B20" s="28" t="s">
        <v>14</v>
      </c>
      <c r="C20" s="28">
        <v>1984080.53</v>
      </c>
      <c r="D20" s="48"/>
      <c r="E20" s="49"/>
      <c r="F20" s="50"/>
      <c r="G20" s="977"/>
    </row>
    <row r="21" spans="1:16" s="52" customFormat="1" ht="12.75" customHeight="1" x14ac:dyDescent="0.25">
      <c r="A21" s="27" t="s">
        <v>15</v>
      </c>
      <c r="B21" s="28" t="s">
        <v>16</v>
      </c>
      <c r="C21" s="28">
        <v>1</v>
      </c>
      <c r="D21" s="48"/>
      <c r="E21" s="49"/>
      <c r="F21" s="50"/>
      <c r="G21" s="51"/>
    </row>
    <row r="22" spans="1:16" s="53" customFormat="1" ht="12.75" customHeight="1" x14ac:dyDescent="0.25">
      <c r="A22" s="27" t="s">
        <v>17</v>
      </c>
      <c r="B22" s="28" t="s">
        <v>18</v>
      </c>
      <c r="C22" s="28">
        <v>1635168</v>
      </c>
      <c r="D22" s="48"/>
      <c r="E22" s="49"/>
      <c r="F22" s="50"/>
      <c r="G22" s="51"/>
    </row>
    <row r="23" spans="1:16" s="53" customFormat="1" ht="12.75" customHeight="1" x14ac:dyDescent="0.25">
      <c r="A23" s="27" t="s">
        <v>19</v>
      </c>
      <c r="B23" s="28" t="s">
        <v>20</v>
      </c>
      <c r="C23" s="28">
        <v>82448.06</v>
      </c>
      <c r="D23" s="48"/>
      <c r="E23" s="49"/>
      <c r="F23" s="50"/>
      <c r="G23" s="51"/>
    </row>
    <row r="24" spans="1:16" s="53" customFormat="1" ht="12.75" customHeight="1" x14ac:dyDescent="0.25">
      <c r="A24" s="39" t="s">
        <v>21</v>
      </c>
      <c r="B24" s="40" t="s">
        <v>22</v>
      </c>
      <c r="C24" s="40">
        <f>SUM(C25:C30)</f>
        <v>42173367.279999994</v>
      </c>
      <c r="D24" s="48"/>
      <c r="E24" s="49"/>
      <c r="F24" s="50"/>
      <c r="G24" s="51"/>
    </row>
    <row r="25" spans="1:16" s="53" customFormat="1" ht="12.75" customHeight="1" x14ac:dyDescent="0.25">
      <c r="A25" s="27" t="s">
        <v>23</v>
      </c>
      <c r="B25" s="28" t="s">
        <v>24</v>
      </c>
      <c r="C25" s="28">
        <v>34773321.409999996</v>
      </c>
      <c r="D25" s="48"/>
      <c r="E25" s="49"/>
      <c r="F25" s="50"/>
      <c r="G25" s="51"/>
    </row>
    <row r="26" spans="1:16" s="53" customFormat="1" ht="12.75" customHeight="1" x14ac:dyDescent="0.25">
      <c r="A26" s="27" t="s">
        <v>25</v>
      </c>
      <c r="B26" s="28" t="s">
        <v>26</v>
      </c>
      <c r="C26" s="28">
        <v>5979804.8599999994</v>
      </c>
      <c r="D26" s="48"/>
      <c r="E26" s="49"/>
      <c r="F26" s="50"/>
      <c r="G26" s="51"/>
    </row>
    <row r="27" spans="1:16" s="52" customFormat="1" ht="12.75" customHeight="1" x14ac:dyDescent="0.25">
      <c r="A27" s="27" t="s">
        <v>27</v>
      </c>
      <c r="B27" s="28" t="s">
        <v>28</v>
      </c>
      <c r="C27" s="28">
        <v>1071777.01</v>
      </c>
      <c r="D27" s="48"/>
      <c r="E27" s="49"/>
      <c r="F27" s="54"/>
      <c r="G27" s="55"/>
      <c r="H27" s="27"/>
    </row>
    <row r="28" spans="1:16" s="52" customFormat="1" ht="12.75" customHeight="1" x14ac:dyDescent="0.25">
      <c r="A28" s="27" t="s">
        <v>29</v>
      </c>
      <c r="B28" s="28" t="s">
        <v>30</v>
      </c>
      <c r="C28" s="28">
        <v>1</v>
      </c>
      <c r="D28" s="48"/>
      <c r="E28" s="49"/>
      <c r="F28" s="50"/>
      <c r="G28" s="51"/>
    </row>
    <row r="29" spans="1:16" s="53" customFormat="1" ht="12.75" customHeight="1" x14ac:dyDescent="0.25">
      <c r="A29" s="27" t="s">
        <v>31</v>
      </c>
      <c r="B29" s="28" t="s">
        <v>32</v>
      </c>
      <c r="C29" s="28">
        <v>348462</v>
      </c>
      <c r="D29" s="48"/>
      <c r="E29" s="49"/>
      <c r="F29" s="50"/>
      <c r="G29" s="51"/>
    </row>
    <row r="30" spans="1:16" s="53" customFormat="1" ht="12.75" customHeight="1" x14ac:dyDescent="0.25">
      <c r="A30" s="27" t="s">
        <v>33</v>
      </c>
      <c r="B30" s="28" t="s">
        <v>34</v>
      </c>
      <c r="C30" s="28">
        <v>1</v>
      </c>
      <c r="D30" s="48"/>
      <c r="E30" s="49"/>
      <c r="F30" s="50"/>
      <c r="G30" s="51"/>
    </row>
    <row r="31" spans="1:16" s="53" customFormat="1" ht="12.75" customHeight="1" x14ac:dyDescent="0.25">
      <c r="A31" s="39" t="s">
        <v>35</v>
      </c>
      <c r="B31" s="40" t="s">
        <v>36</v>
      </c>
      <c r="C31" s="40">
        <f>SUM(C32:C37)</f>
        <v>22691260.07</v>
      </c>
      <c r="D31" s="48"/>
      <c r="E31" s="49"/>
      <c r="F31" s="50"/>
      <c r="G31" s="51"/>
    </row>
    <row r="32" spans="1:16" s="52" customFormat="1" ht="12.75" customHeight="1" x14ac:dyDescent="0.25">
      <c r="A32" s="27" t="s">
        <v>37</v>
      </c>
      <c r="B32" s="28" t="s">
        <v>38</v>
      </c>
      <c r="C32" s="28">
        <v>18482081</v>
      </c>
      <c r="D32" s="48"/>
      <c r="E32" s="49"/>
      <c r="F32" s="50"/>
      <c r="G32" s="51"/>
    </row>
    <row r="33" spans="1:7" s="52" customFormat="1" ht="12.75" customHeight="1" x14ac:dyDescent="0.25">
      <c r="A33" s="27" t="s">
        <v>39</v>
      </c>
      <c r="B33" s="28" t="s">
        <v>40</v>
      </c>
      <c r="C33" s="28">
        <v>3041318.4099999997</v>
      </c>
      <c r="D33" s="48"/>
      <c r="E33" s="49"/>
      <c r="F33" s="50"/>
      <c r="G33" s="51"/>
    </row>
    <row r="34" spans="1:7" s="53" customFormat="1" ht="12.75" customHeight="1" x14ac:dyDescent="0.25">
      <c r="A34" s="27" t="s">
        <v>41</v>
      </c>
      <c r="B34" s="28" t="s">
        <v>42</v>
      </c>
      <c r="C34" s="28">
        <v>564332.66</v>
      </c>
      <c r="D34" s="48"/>
      <c r="E34" s="49"/>
      <c r="F34" s="50"/>
      <c r="G34" s="51"/>
    </row>
    <row r="35" spans="1:7" s="53" customFormat="1" ht="12.75" customHeight="1" x14ac:dyDescent="0.25">
      <c r="A35" s="27" t="s">
        <v>43</v>
      </c>
      <c r="B35" s="28" t="s">
        <v>44</v>
      </c>
      <c r="C35" s="28">
        <v>1</v>
      </c>
      <c r="D35" s="48"/>
      <c r="E35" s="49"/>
      <c r="F35" s="50"/>
      <c r="G35" s="51"/>
    </row>
    <row r="36" spans="1:7" s="53" customFormat="1" ht="12.75" customHeight="1" x14ac:dyDescent="0.25">
      <c r="A36" s="27" t="s">
        <v>45</v>
      </c>
      <c r="B36" s="28" t="s">
        <v>46</v>
      </c>
      <c r="C36" s="28">
        <v>603526</v>
      </c>
      <c r="D36" s="48"/>
      <c r="E36" s="49"/>
      <c r="F36" s="50"/>
      <c r="G36" s="51"/>
    </row>
    <row r="37" spans="1:7" s="53" customFormat="1" ht="12.75" customHeight="1" x14ac:dyDescent="0.25">
      <c r="A37" s="27" t="s">
        <v>47</v>
      </c>
      <c r="B37" s="28" t="s">
        <v>48</v>
      </c>
      <c r="C37" s="28">
        <v>1</v>
      </c>
      <c r="D37" s="48"/>
      <c r="E37" s="49"/>
      <c r="F37" s="50"/>
      <c r="G37" s="51"/>
    </row>
    <row r="38" spans="1:7" s="53" customFormat="1" ht="12.75" customHeight="1" thickBot="1" x14ac:dyDescent="0.3">
      <c r="A38" s="27"/>
      <c r="B38" s="28"/>
      <c r="C38" s="28"/>
      <c r="D38" s="48"/>
      <c r="E38" s="49"/>
      <c r="F38" s="50"/>
      <c r="G38" s="51"/>
    </row>
    <row r="39" spans="1:7" ht="13.5" thickBot="1" x14ac:dyDescent="0.3">
      <c r="A39" s="1290" t="s">
        <v>49</v>
      </c>
      <c r="B39" s="1291"/>
      <c r="C39" s="56">
        <f>C40+C42+C45+C49+C55+C58+C47</f>
        <v>952780</v>
      </c>
    </row>
    <row r="40" spans="1:7" s="61" customFormat="1" x14ac:dyDescent="0.25">
      <c r="A40" s="39" t="s">
        <v>50</v>
      </c>
      <c r="B40" s="46" t="s">
        <v>51</v>
      </c>
      <c r="C40" s="58">
        <f>SUM(C41)</f>
        <v>90800</v>
      </c>
      <c r="D40" s="59"/>
      <c r="E40" s="59"/>
      <c r="F40" s="60"/>
    </row>
    <row r="41" spans="1:7" s="27" customFormat="1" ht="13.5" customHeight="1" x14ac:dyDescent="0.25">
      <c r="A41" s="27" t="s">
        <v>52</v>
      </c>
      <c r="B41" s="27" t="s">
        <v>53</v>
      </c>
      <c r="C41" s="28">
        <v>90800</v>
      </c>
      <c r="D41" s="62"/>
      <c r="E41" s="63"/>
      <c r="F41" s="64"/>
      <c r="G41" s="65"/>
    </row>
    <row r="42" spans="1:7" s="27" customFormat="1" ht="13.5" customHeight="1" x14ac:dyDescent="0.25">
      <c r="A42" s="39" t="s">
        <v>54</v>
      </c>
      <c r="B42" s="39" t="s">
        <v>55</v>
      </c>
      <c r="C42" s="40">
        <f>SUM(C43:C44)</f>
        <v>129100</v>
      </c>
      <c r="D42" s="48"/>
      <c r="E42" s="63"/>
      <c r="F42" s="64"/>
      <c r="G42" s="65"/>
    </row>
    <row r="43" spans="1:7" s="81" customFormat="1" ht="13.5" customHeight="1" x14ac:dyDescent="0.25">
      <c r="A43" s="27" t="s">
        <v>321</v>
      </c>
      <c r="B43" s="75" t="s">
        <v>322</v>
      </c>
      <c r="C43" s="28">
        <v>50600</v>
      </c>
      <c r="E43" s="40"/>
      <c r="F43" s="165"/>
      <c r="G43" s="95"/>
    </row>
    <row r="44" spans="1:7" s="67" customFormat="1" x14ac:dyDescent="0.25">
      <c r="A44" s="27" t="s">
        <v>56</v>
      </c>
      <c r="B44" s="52" t="s">
        <v>57</v>
      </c>
      <c r="C44" s="28">
        <v>78500</v>
      </c>
      <c r="D44" s="63"/>
      <c r="E44" s="63"/>
      <c r="F44" s="66"/>
    </row>
    <row r="45" spans="1:7" s="67" customFormat="1" x14ac:dyDescent="0.25">
      <c r="A45" s="39" t="s">
        <v>58</v>
      </c>
      <c r="B45" s="68" t="s">
        <v>59</v>
      </c>
      <c r="C45" s="40">
        <f>SUM(C46)</f>
        <v>135200</v>
      </c>
      <c r="D45" s="63"/>
      <c r="E45" s="63"/>
      <c r="F45" s="66"/>
    </row>
    <row r="46" spans="1:7" s="67" customFormat="1" x14ac:dyDescent="0.25">
      <c r="A46" s="27" t="s">
        <v>60</v>
      </c>
      <c r="B46" s="69" t="s">
        <v>61</v>
      </c>
      <c r="C46" s="28">
        <v>135200</v>
      </c>
      <c r="D46" s="63"/>
      <c r="E46" s="63"/>
      <c r="F46" s="66"/>
      <c r="G46" s="70"/>
    </row>
    <row r="47" spans="1:7" s="74" customFormat="1" x14ac:dyDescent="0.3">
      <c r="A47" s="39" t="s">
        <v>62</v>
      </c>
      <c r="B47" s="71" t="s">
        <v>63</v>
      </c>
      <c r="C47" s="40">
        <f>SUM(C48)</f>
        <v>185900</v>
      </c>
      <c r="D47" s="72"/>
      <c r="E47" s="72"/>
      <c r="F47" s="73"/>
    </row>
    <row r="48" spans="1:7" s="74" customFormat="1" x14ac:dyDescent="0.3">
      <c r="A48" s="27" t="s">
        <v>64</v>
      </c>
      <c r="B48" s="75" t="s">
        <v>65</v>
      </c>
      <c r="C48" s="76">
        <v>185900</v>
      </c>
      <c r="D48" s="72"/>
      <c r="E48" s="72"/>
      <c r="F48" s="73"/>
    </row>
    <row r="49" spans="1:8" s="67" customFormat="1" x14ac:dyDescent="0.25">
      <c r="A49" s="39" t="s">
        <v>66</v>
      </c>
      <c r="B49" s="77" t="s">
        <v>67</v>
      </c>
      <c r="C49" s="40">
        <f>SUM(C50:C54)</f>
        <v>169300</v>
      </c>
      <c r="D49" s="78"/>
      <c r="E49" s="63"/>
      <c r="F49" s="63"/>
      <c r="G49" s="79"/>
      <c r="H49" s="80"/>
    </row>
    <row r="50" spans="1:8" s="67" customFormat="1" x14ac:dyDescent="0.25">
      <c r="A50" s="27" t="s">
        <v>68</v>
      </c>
      <c r="B50" s="81" t="s">
        <v>69</v>
      </c>
      <c r="C50" s="28">
        <v>10500</v>
      </c>
      <c r="D50" s="78"/>
      <c r="E50" s="63"/>
      <c r="F50" s="63"/>
      <c r="G50" s="79"/>
      <c r="H50" s="80"/>
    </row>
    <row r="51" spans="1:8" s="67" customFormat="1" x14ac:dyDescent="0.25">
      <c r="A51" s="27" t="s">
        <v>70</v>
      </c>
      <c r="B51" s="81" t="s">
        <v>71</v>
      </c>
      <c r="C51" s="28">
        <v>22800</v>
      </c>
      <c r="D51" s="78"/>
      <c r="E51" s="63"/>
      <c r="F51" s="63"/>
      <c r="G51" s="79"/>
      <c r="H51" s="80"/>
    </row>
    <row r="52" spans="1:8" s="84" customFormat="1" x14ac:dyDescent="0.3">
      <c r="A52" s="52" t="s">
        <v>72</v>
      </c>
      <c r="B52" s="28" t="s">
        <v>73</v>
      </c>
      <c r="C52" s="28">
        <v>53000</v>
      </c>
      <c r="D52" s="82"/>
      <c r="E52" s="83"/>
    </row>
    <row r="53" spans="1:8" s="84" customFormat="1" x14ac:dyDescent="0.3">
      <c r="A53" s="52" t="s">
        <v>74</v>
      </c>
      <c r="B53" s="28" t="s">
        <v>75</v>
      </c>
      <c r="C53" s="28">
        <v>60500</v>
      </c>
      <c r="D53" s="82"/>
      <c r="E53" s="83"/>
    </row>
    <row r="54" spans="1:8" s="84" customFormat="1" x14ac:dyDescent="0.3">
      <c r="A54" s="52" t="s">
        <v>76</v>
      </c>
      <c r="B54" s="28" t="s">
        <v>77</v>
      </c>
      <c r="C54" s="28">
        <v>22500</v>
      </c>
      <c r="D54" s="82"/>
      <c r="E54" s="83"/>
    </row>
    <row r="55" spans="1:8" s="67" customFormat="1" x14ac:dyDescent="0.25">
      <c r="A55" s="68" t="s">
        <v>78</v>
      </c>
      <c r="B55" s="83" t="s">
        <v>79</v>
      </c>
      <c r="C55" s="40">
        <f>SUM(C56:C57)</f>
        <v>77280</v>
      </c>
      <c r="D55" s="78"/>
      <c r="E55" s="63"/>
      <c r="F55" s="63"/>
      <c r="G55" s="79"/>
      <c r="H55" s="80"/>
    </row>
    <row r="56" spans="1:8" s="84" customFormat="1" x14ac:dyDescent="0.3">
      <c r="A56" s="27" t="s">
        <v>80</v>
      </c>
      <c r="B56" s="81" t="s">
        <v>81</v>
      </c>
      <c r="C56" s="28">
        <v>41280</v>
      </c>
      <c r="D56" s="85"/>
      <c r="E56" s="85"/>
    </row>
    <row r="57" spans="1:8" s="67" customFormat="1" x14ac:dyDescent="0.25">
      <c r="A57" s="52" t="s">
        <v>82</v>
      </c>
      <c r="B57" s="28" t="s">
        <v>83</v>
      </c>
      <c r="C57" s="28">
        <v>36000</v>
      </c>
      <c r="D57" s="63"/>
      <c r="E57" s="63"/>
      <c r="F57" s="63"/>
      <c r="G57" s="65"/>
      <c r="H57" s="80"/>
    </row>
    <row r="58" spans="1:8" s="67" customFormat="1" x14ac:dyDescent="0.25">
      <c r="A58" s="68" t="s">
        <v>84</v>
      </c>
      <c r="B58" s="83" t="s">
        <v>85</v>
      </c>
      <c r="C58" s="40">
        <f>SUM(C59:C62)</f>
        <v>165200</v>
      </c>
      <c r="D58" s="86"/>
      <c r="E58" s="86"/>
      <c r="F58" s="66"/>
      <c r="G58" s="70"/>
    </row>
    <row r="59" spans="1:8" s="67" customFormat="1" x14ac:dyDescent="0.25">
      <c r="A59" s="52" t="s">
        <v>86</v>
      </c>
      <c r="B59" s="28" t="s">
        <v>87</v>
      </c>
      <c r="C59" s="28">
        <v>65200</v>
      </c>
      <c r="D59" s="63"/>
      <c r="E59" s="63"/>
      <c r="F59" s="66"/>
      <c r="G59" s="70"/>
    </row>
    <row r="60" spans="1:8" s="67" customFormat="1" x14ac:dyDescent="0.25">
      <c r="A60" s="52" t="s">
        <v>88</v>
      </c>
      <c r="B60" s="28" t="s">
        <v>89</v>
      </c>
      <c r="C60" s="28">
        <v>20500</v>
      </c>
      <c r="D60" s="63"/>
      <c r="E60" s="63"/>
      <c r="F60" s="66"/>
      <c r="G60" s="70"/>
    </row>
    <row r="61" spans="1:8" s="67" customFormat="1" x14ac:dyDescent="0.25">
      <c r="A61" s="52" t="s">
        <v>90</v>
      </c>
      <c r="B61" s="69" t="s">
        <v>85</v>
      </c>
      <c r="C61" s="28">
        <v>45000</v>
      </c>
      <c r="D61" s="63"/>
      <c r="E61" s="63"/>
      <c r="F61" s="66"/>
      <c r="G61" s="70"/>
    </row>
    <row r="62" spans="1:8" s="68" customFormat="1" ht="13.5" customHeight="1" x14ac:dyDescent="0.25">
      <c r="A62" s="52" t="s">
        <v>91</v>
      </c>
      <c r="B62" s="81" t="s">
        <v>92</v>
      </c>
      <c r="C62" s="28">
        <v>34500</v>
      </c>
      <c r="D62" s="60"/>
      <c r="E62" s="63"/>
      <c r="F62" s="63"/>
      <c r="G62" s="79"/>
      <c r="H62" s="39"/>
    </row>
    <row r="63" spans="1:8" s="67" customFormat="1" ht="13.5" thickBot="1" x14ac:dyDescent="0.3">
      <c r="A63" s="52"/>
      <c r="B63" s="69"/>
      <c r="C63" s="28"/>
      <c r="D63" s="63"/>
      <c r="E63" s="63"/>
      <c r="F63" s="66"/>
      <c r="G63" s="70"/>
    </row>
    <row r="64" spans="1:8" ht="13.5" thickBot="1" x14ac:dyDescent="0.3">
      <c r="A64" s="1274" t="s">
        <v>93</v>
      </c>
      <c r="B64" s="1275"/>
      <c r="C64" s="87">
        <f>C65+C71+C74+C78+C68+C76</f>
        <v>2885510</v>
      </c>
    </row>
    <row r="65" spans="1:10" s="61" customFormat="1" x14ac:dyDescent="0.25">
      <c r="A65" s="68" t="s">
        <v>94</v>
      </c>
      <c r="B65" s="46" t="s">
        <v>95</v>
      </c>
      <c r="C65" s="58">
        <f>SUM(C66:C67)</f>
        <v>143300</v>
      </c>
      <c r="F65" s="59"/>
      <c r="G65" s="59"/>
    </row>
    <row r="66" spans="1:10" s="52" customFormat="1" ht="13.5" customHeight="1" x14ac:dyDescent="0.25">
      <c r="A66" s="52" t="s">
        <v>96</v>
      </c>
      <c r="B66" s="28" t="s">
        <v>97</v>
      </c>
      <c r="C66" s="28">
        <v>45000</v>
      </c>
      <c r="F66" s="88"/>
      <c r="G66" s="54"/>
      <c r="H66" s="28"/>
    </row>
    <row r="67" spans="1:10" s="52" customFormat="1" ht="13.5" customHeight="1" x14ac:dyDescent="0.25">
      <c r="A67" s="52" t="s">
        <v>98</v>
      </c>
      <c r="B67" s="28" t="s">
        <v>99</v>
      </c>
      <c r="C67" s="28">
        <v>98300</v>
      </c>
      <c r="F67" s="88"/>
      <c r="G67" s="54"/>
      <c r="H67" s="28"/>
    </row>
    <row r="68" spans="1:10" s="52" customFormat="1" ht="13.5" customHeight="1" x14ac:dyDescent="0.25">
      <c r="A68" s="68" t="s">
        <v>100</v>
      </c>
      <c r="B68" s="40" t="s">
        <v>101</v>
      </c>
      <c r="C68" s="40">
        <f>SUM(C69:C70)</f>
        <v>208400</v>
      </c>
      <c r="F68" s="88"/>
      <c r="G68" s="54"/>
      <c r="H68" s="28"/>
    </row>
    <row r="69" spans="1:10" s="84" customFormat="1" ht="13.5" customHeight="1" x14ac:dyDescent="0.3">
      <c r="A69" s="89" t="s">
        <v>102</v>
      </c>
      <c r="B69" s="81" t="s">
        <v>103</v>
      </c>
      <c r="C69" s="76">
        <v>87900</v>
      </c>
      <c r="G69" s="76"/>
      <c r="H69" s="85"/>
      <c r="I69" s="85"/>
    </row>
    <row r="70" spans="1:10" s="52" customFormat="1" ht="13.5" customHeight="1" x14ac:dyDescent="0.25">
      <c r="A70" s="27" t="s">
        <v>104</v>
      </c>
      <c r="B70" s="27" t="s">
        <v>105</v>
      </c>
      <c r="C70" s="28">
        <v>120500</v>
      </c>
      <c r="F70" s="90"/>
      <c r="G70" s="27"/>
      <c r="H70" s="28"/>
    </row>
    <row r="71" spans="1:10" s="52" customFormat="1" ht="13.5" customHeight="1" x14ac:dyDescent="0.25">
      <c r="A71" s="68" t="s">
        <v>106</v>
      </c>
      <c r="B71" s="40" t="s">
        <v>107</v>
      </c>
      <c r="C71" s="40">
        <f>SUM(C72:C73)</f>
        <v>1002000</v>
      </c>
      <c r="F71" s="91"/>
      <c r="G71" s="54"/>
      <c r="H71" s="28"/>
    </row>
    <row r="72" spans="1:10" s="52" customFormat="1" ht="13.5" customHeight="1" x14ac:dyDescent="0.25">
      <c r="A72" s="52" t="s">
        <v>108</v>
      </c>
      <c r="B72" s="89" t="s">
        <v>109</v>
      </c>
      <c r="C72" s="28">
        <v>15000</v>
      </c>
      <c r="F72" s="88"/>
      <c r="G72" s="27"/>
      <c r="H72" s="28"/>
    </row>
    <row r="73" spans="1:10" s="52" customFormat="1" ht="13.5" customHeight="1" x14ac:dyDescent="0.25">
      <c r="A73" s="52" t="s">
        <v>110</v>
      </c>
      <c r="B73" s="27" t="s">
        <v>111</v>
      </c>
      <c r="C73" s="28">
        <v>987000</v>
      </c>
      <c r="F73" s="88"/>
      <c r="G73" s="27"/>
      <c r="H73" s="28"/>
    </row>
    <row r="74" spans="1:10" s="52" customFormat="1" ht="13.5" customHeight="1" x14ac:dyDescent="0.25">
      <c r="A74" s="39" t="s">
        <v>112</v>
      </c>
      <c r="B74" s="39" t="s">
        <v>113</v>
      </c>
      <c r="C74" s="40">
        <f>SUM(C75:C75)</f>
        <v>57740</v>
      </c>
      <c r="F74" s="88"/>
      <c r="G74" s="54"/>
      <c r="H74" s="28"/>
    </row>
    <row r="75" spans="1:10" s="52" customFormat="1" ht="13.5" customHeight="1" x14ac:dyDescent="0.25">
      <c r="A75" s="27" t="s">
        <v>114</v>
      </c>
      <c r="B75" s="27" t="s">
        <v>115</v>
      </c>
      <c r="C75" s="28">
        <v>57740</v>
      </c>
      <c r="F75" s="63"/>
      <c r="G75" s="63"/>
      <c r="H75" s="27"/>
    </row>
    <row r="76" spans="1:10" s="52" customFormat="1" ht="13.5" customHeight="1" x14ac:dyDescent="0.25">
      <c r="A76" s="39" t="s">
        <v>116</v>
      </c>
      <c r="B76" s="39" t="s">
        <v>117</v>
      </c>
      <c r="C76" s="40">
        <f>SUM(C77)</f>
        <v>55450</v>
      </c>
      <c r="F76" s="90"/>
      <c r="G76" s="27"/>
      <c r="H76" s="28"/>
    </row>
    <row r="77" spans="1:10" s="52" customFormat="1" ht="13.5" customHeight="1" x14ac:dyDescent="0.25">
      <c r="A77" s="27" t="s">
        <v>118</v>
      </c>
      <c r="B77" s="27" t="s">
        <v>117</v>
      </c>
      <c r="C77" s="28">
        <v>55450</v>
      </c>
      <c r="F77" s="90"/>
      <c r="G77" s="27"/>
      <c r="H77" s="28"/>
    </row>
    <row r="78" spans="1:10" s="52" customFormat="1" ht="13.5" customHeight="1" x14ac:dyDescent="0.25">
      <c r="A78" s="68" t="s">
        <v>119</v>
      </c>
      <c r="B78" s="40" t="s">
        <v>120</v>
      </c>
      <c r="C78" s="40">
        <f>SUM(C79:C82)</f>
        <v>1418620</v>
      </c>
      <c r="F78" s="63"/>
      <c r="G78" s="27"/>
      <c r="H78" s="28"/>
    </row>
    <row r="79" spans="1:10" s="52" customFormat="1" ht="13.5" customHeight="1" x14ac:dyDescent="0.25">
      <c r="A79" s="52" t="s">
        <v>121</v>
      </c>
      <c r="B79" s="28" t="s">
        <v>122</v>
      </c>
      <c r="C79" s="28">
        <v>890400</v>
      </c>
      <c r="F79" s="88"/>
      <c r="G79" s="63"/>
    </row>
    <row r="80" spans="1:10" s="39" customFormat="1" ht="13.5" customHeight="1" x14ac:dyDescent="0.25">
      <c r="A80" s="52" t="s">
        <v>123</v>
      </c>
      <c r="B80" s="28" t="s">
        <v>124</v>
      </c>
      <c r="C80" s="28">
        <v>82560</v>
      </c>
      <c r="F80" s="90"/>
      <c r="G80" s="63"/>
      <c r="H80" s="52"/>
      <c r="I80" s="52"/>
      <c r="J80" s="52"/>
    </row>
    <row r="81" spans="1:10" s="52" customFormat="1" ht="13.5" customHeight="1" x14ac:dyDescent="0.25">
      <c r="A81" s="52" t="s">
        <v>125</v>
      </c>
      <c r="B81" s="81" t="s">
        <v>126</v>
      </c>
      <c r="C81" s="28">
        <v>95660</v>
      </c>
      <c r="F81" s="63"/>
      <c r="G81" s="63"/>
      <c r="H81" s="39"/>
      <c r="I81" s="39"/>
      <c r="J81" s="39"/>
    </row>
    <row r="82" spans="1:10" s="52" customFormat="1" ht="13.5" customHeight="1" x14ac:dyDescent="0.25">
      <c r="A82" s="52" t="s">
        <v>127</v>
      </c>
      <c r="B82" s="28" t="s">
        <v>120</v>
      </c>
      <c r="C82" s="28">
        <v>350000</v>
      </c>
      <c r="F82" s="63"/>
      <c r="G82" s="86"/>
      <c r="H82" s="27"/>
      <c r="J82" s="69"/>
    </row>
    <row r="83" spans="1:10" s="52" customFormat="1" ht="13.5" customHeight="1" thickBot="1" x14ac:dyDescent="0.3">
      <c r="B83" s="28"/>
      <c r="C83" s="28"/>
      <c r="D83" s="63"/>
      <c r="E83" s="86"/>
      <c r="F83" s="64"/>
      <c r="G83" s="55"/>
      <c r="H83" s="27"/>
      <c r="J83" s="69"/>
    </row>
    <row r="84" spans="1:10" ht="13.5" thickBot="1" x14ac:dyDescent="0.3">
      <c r="A84" s="1276" t="s">
        <v>128</v>
      </c>
      <c r="B84" s="1277"/>
      <c r="C84" s="92">
        <f>SUM(C87+C85)</f>
        <v>7483500</v>
      </c>
    </row>
    <row r="85" spans="1:10" s="81" customFormat="1" x14ac:dyDescent="0.3">
      <c r="A85" s="68" t="s">
        <v>249</v>
      </c>
      <c r="B85" s="46" t="s">
        <v>250</v>
      </c>
      <c r="C85" s="40">
        <f>SUM(C86:C90)</f>
        <v>7329000</v>
      </c>
      <c r="D85" s="375"/>
      <c r="E85" s="95"/>
      <c r="F85" s="229"/>
    </row>
    <row r="86" spans="1:10" s="75" customFormat="1" ht="11.5" x14ac:dyDescent="0.25">
      <c r="A86" s="52" t="s">
        <v>379</v>
      </c>
      <c r="B86" s="376" t="s">
        <v>380</v>
      </c>
      <c r="C86" s="28">
        <f>450000*12*1.3</f>
        <v>7020000</v>
      </c>
      <c r="D86" s="377"/>
    </row>
    <row r="87" spans="1:10" s="61" customFormat="1" x14ac:dyDescent="0.25">
      <c r="A87" s="68" t="s">
        <v>129</v>
      </c>
      <c r="B87" s="46" t="s">
        <v>130</v>
      </c>
      <c r="C87" s="58">
        <f>SUM(C88:C89)</f>
        <v>154500</v>
      </c>
      <c r="D87" s="59"/>
      <c r="E87" s="59"/>
      <c r="F87" s="60"/>
    </row>
    <row r="88" spans="1:10" x14ac:dyDescent="0.25">
      <c r="A88" s="52" t="s">
        <v>131</v>
      </c>
      <c r="B88" s="52" t="s">
        <v>132</v>
      </c>
      <c r="C88" s="28">
        <v>44500</v>
      </c>
    </row>
    <row r="89" spans="1:10" x14ac:dyDescent="0.25">
      <c r="A89" s="52" t="s">
        <v>133</v>
      </c>
      <c r="B89" s="52" t="s">
        <v>134</v>
      </c>
      <c r="C89" s="28">
        <v>110000</v>
      </c>
    </row>
    <row r="90" spans="1:10" ht="13.5" thickBot="1" x14ac:dyDescent="0.3">
      <c r="A90" s="52"/>
      <c r="B90" s="52"/>
      <c r="C90" s="69"/>
    </row>
    <row r="91" spans="1:10" ht="13.5" thickBot="1" x14ac:dyDescent="0.3">
      <c r="A91" s="1305" t="s">
        <v>135</v>
      </c>
      <c r="B91" s="1306"/>
      <c r="C91" s="93">
        <f>C92+C96</f>
        <v>207010</v>
      </c>
    </row>
    <row r="92" spans="1:10" s="61" customFormat="1" x14ac:dyDescent="0.25">
      <c r="A92" s="68" t="s">
        <v>136</v>
      </c>
      <c r="B92" s="46" t="s">
        <v>137</v>
      </c>
      <c r="C92" s="58">
        <f>SUM(C93:C95)</f>
        <v>192010</v>
      </c>
      <c r="D92" s="59"/>
      <c r="E92" s="59"/>
      <c r="F92" s="60"/>
    </row>
    <row r="93" spans="1:10" s="67" customFormat="1" x14ac:dyDescent="0.25">
      <c r="A93" s="52" t="s">
        <v>138</v>
      </c>
      <c r="B93" s="52" t="s">
        <v>139</v>
      </c>
      <c r="C93" s="28">
        <v>77610</v>
      </c>
      <c r="D93" s="86"/>
      <c r="E93" s="86"/>
      <c r="F93" s="66"/>
      <c r="G93" s="70"/>
    </row>
    <row r="94" spans="1:10" s="67" customFormat="1" x14ac:dyDescent="0.25">
      <c r="A94" s="52" t="s">
        <v>140</v>
      </c>
      <c r="B94" s="27" t="s">
        <v>141</v>
      </c>
      <c r="C94" s="28">
        <v>29200</v>
      </c>
      <c r="D94" s="86"/>
      <c r="E94" s="86"/>
      <c r="F94" s="66"/>
      <c r="G94" s="70"/>
    </row>
    <row r="95" spans="1:10" s="75" customFormat="1" ht="13.5" customHeight="1" x14ac:dyDescent="0.25">
      <c r="A95" s="52" t="s">
        <v>142</v>
      </c>
      <c r="B95" s="69" t="s">
        <v>143</v>
      </c>
      <c r="C95" s="28">
        <v>85200</v>
      </c>
      <c r="D95" s="82"/>
      <c r="E95" s="83"/>
      <c r="F95" s="94"/>
      <c r="G95" s="95"/>
      <c r="H95" s="81"/>
    </row>
    <row r="96" spans="1:10" s="67" customFormat="1" x14ac:dyDescent="0.25">
      <c r="A96" s="68" t="s">
        <v>144</v>
      </c>
      <c r="B96" s="83" t="s">
        <v>145</v>
      </c>
      <c r="C96" s="40">
        <f>SUM(C97)</f>
        <v>15000</v>
      </c>
      <c r="D96" s="86"/>
      <c r="E96" s="86"/>
      <c r="F96" s="66"/>
      <c r="G96" s="70"/>
    </row>
    <row r="97" spans="1:7" s="67" customFormat="1" x14ac:dyDescent="0.25">
      <c r="A97" s="52" t="s">
        <v>146</v>
      </c>
      <c r="B97" s="69" t="s">
        <v>147</v>
      </c>
      <c r="C97" s="28">
        <v>15000</v>
      </c>
      <c r="D97" s="86"/>
      <c r="E97" s="86"/>
      <c r="F97" s="66"/>
      <c r="G97" s="70"/>
    </row>
    <row r="98" spans="1:7" s="67" customFormat="1" ht="13.5" thickBot="1" x14ac:dyDescent="0.3">
      <c r="A98" s="52"/>
      <c r="B98" s="69"/>
      <c r="C98" s="28"/>
      <c r="D98" s="86"/>
      <c r="E98" s="86"/>
      <c r="F98" s="66"/>
      <c r="G98" s="70"/>
    </row>
    <row r="99" spans="1:7" x14ac:dyDescent="0.25">
      <c r="A99" s="10" t="s">
        <v>148</v>
      </c>
      <c r="B99" s="11"/>
      <c r="C99" s="12"/>
      <c r="D99" s="13" t="s">
        <v>1</v>
      </c>
      <c r="E99" s="14" t="s">
        <v>149</v>
      </c>
    </row>
    <row r="100" spans="1:7" ht="13.5" thickBot="1" x14ac:dyDescent="0.3">
      <c r="A100" s="96"/>
      <c r="B100" s="97"/>
      <c r="C100" s="98"/>
      <c r="D100" s="99"/>
      <c r="E100" s="100"/>
    </row>
    <row r="101" spans="1:7" s="5" customFormat="1" x14ac:dyDescent="0.25">
      <c r="A101" s="1284" t="s">
        <v>1127</v>
      </c>
      <c r="B101" s="1516"/>
      <c r="C101" s="1516"/>
      <c r="D101" s="1516"/>
      <c r="E101" s="1517"/>
      <c r="F101" s="4"/>
    </row>
    <row r="102" spans="1:7" s="5" customFormat="1" x14ac:dyDescent="0.25">
      <c r="A102" s="1518"/>
      <c r="B102" s="1519"/>
      <c r="C102" s="1519"/>
      <c r="D102" s="1519"/>
      <c r="E102" s="1520"/>
      <c r="F102" s="4"/>
    </row>
    <row r="103" spans="1:7" s="5" customFormat="1" x14ac:dyDescent="0.25">
      <c r="A103" s="1518"/>
      <c r="B103" s="1519"/>
      <c r="C103" s="1519"/>
      <c r="D103" s="1519"/>
      <c r="E103" s="1520"/>
      <c r="F103" s="4"/>
    </row>
    <row r="104" spans="1:7" s="5" customFormat="1" x14ac:dyDescent="0.25">
      <c r="A104" s="1518"/>
      <c r="B104" s="1519"/>
      <c r="C104" s="1519"/>
      <c r="D104" s="1519"/>
      <c r="E104" s="1520"/>
      <c r="F104" s="4"/>
    </row>
    <row r="105" spans="1:7" s="5" customFormat="1" x14ac:dyDescent="0.25">
      <c r="A105" s="1518"/>
      <c r="B105" s="1519"/>
      <c r="C105" s="1519"/>
      <c r="D105" s="1519"/>
      <c r="E105" s="1520"/>
      <c r="F105" s="4"/>
    </row>
    <row r="106" spans="1:7" s="5" customFormat="1" x14ac:dyDescent="0.25">
      <c r="A106" s="1518"/>
      <c r="B106" s="1519"/>
      <c r="C106" s="1519"/>
      <c r="D106" s="1519"/>
      <c r="E106" s="1520"/>
      <c r="F106" s="4"/>
    </row>
    <row r="107" spans="1:7" s="67" customFormat="1" x14ac:dyDescent="0.25">
      <c r="A107" s="1518"/>
      <c r="B107" s="1519"/>
      <c r="C107" s="1519"/>
      <c r="D107" s="1519"/>
      <c r="E107" s="1520"/>
      <c r="F107" s="66"/>
      <c r="G107" s="70"/>
    </row>
    <row r="108" spans="1:7" s="67" customFormat="1" x14ac:dyDescent="0.25">
      <c r="A108" s="1518"/>
      <c r="B108" s="1519"/>
      <c r="C108" s="1519"/>
      <c r="D108" s="1519"/>
      <c r="E108" s="1520"/>
      <c r="F108" s="66"/>
      <c r="G108" s="70"/>
    </row>
    <row r="109" spans="1:7" s="67" customFormat="1" x14ac:dyDescent="0.25">
      <c r="A109" s="1518"/>
      <c r="B109" s="1519"/>
      <c r="C109" s="1519"/>
      <c r="D109" s="1519"/>
      <c r="E109" s="1520"/>
      <c r="F109" s="66"/>
      <c r="G109" s="70"/>
    </row>
    <row r="110" spans="1:7" s="67" customFormat="1" x14ac:dyDescent="0.25">
      <c r="A110" s="1518"/>
      <c r="B110" s="1519"/>
      <c r="C110" s="1519"/>
      <c r="D110" s="1519"/>
      <c r="E110" s="1520"/>
      <c r="F110" s="66"/>
      <c r="G110" s="70"/>
    </row>
    <row r="111" spans="1:7" s="67" customFormat="1" ht="17.25" customHeight="1" thickBot="1" x14ac:dyDescent="0.3">
      <c r="A111" s="1521"/>
      <c r="B111" s="1522"/>
      <c r="C111" s="1522"/>
      <c r="D111" s="1522"/>
      <c r="E111" s="1523"/>
      <c r="F111" s="66"/>
      <c r="G111" s="70"/>
    </row>
    <row r="112" spans="1:7" s="5" customFormat="1" x14ac:dyDescent="0.25">
      <c r="A112" s="26" t="s">
        <v>398</v>
      </c>
      <c r="B112" s="27"/>
      <c r="C112" s="28"/>
      <c r="D112" s="28"/>
      <c r="E112" s="29"/>
      <c r="F112" s="4"/>
    </row>
    <row r="113" spans="1:9" s="5" customFormat="1" x14ac:dyDescent="0.25">
      <c r="A113" s="26" t="s">
        <v>1110</v>
      </c>
      <c r="B113" s="27"/>
      <c r="C113" s="28"/>
      <c r="D113" s="28"/>
      <c r="E113" s="29"/>
      <c r="F113" s="4"/>
    </row>
    <row r="114" spans="1:9" s="5" customFormat="1" x14ac:dyDescent="0.25">
      <c r="A114" s="26" t="s">
        <v>1112</v>
      </c>
      <c r="B114" s="27"/>
      <c r="C114" s="28"/>
      <c r="D114" s="28"/>
      <c r="E114" s="29"/>
      <c r="F114" s="4"/>
    </row>
    <row r="115" spans="1:9" s="5" customFormat="1" ht="13.5" thickBot="1" x14ac:dyDescent="0.3">
      <c r="A115" s="30" t="s">
        <v>4</v>
      </c>
      <c r="B115" s="31"/>
      <c r="C115" s="32"/>
      <c r="D115" s="32"/>
      <c r="E115" s="33"/>
      <c r="F115" s="4"/>
    </row>
    <row r="116" spans="1:9" s="5" customFormat="1" ht="13.5" thickBot="1" x14ac:dyDescent="0.3">
      <c r="A116" s="34" t="s">
        <v>5</v>
      </c>
      <c r="B116" s="35"/>
      <c r="C116" s="36"/>
      <c r="D116" s="37"/>
      <c r="E116" s="38">
        <f>C118+C141+C160+C165</f>
        <v>6955010</v>
      </c>
      <c r="F116" s="4"/>
      <c r="G116" s="3"/>
    </row>
    <row r="117" spans="1:9" ht="13.5" thickBot="1" x14ac:dyDescent="0.3">
      <c r="A117" s="7"/>
      <c r="F117" s="42"/>
    </row>
    <row r="118" spans="1:9" ht="13.5" thickBot="1" x14ac:dyDescent="0.3">
      <c r="A118" s="1290" t="s">
        <v>49</v>
      </c>
      <c r="B118" s="1291"/>
      <c r="C118" s="56">
        <f>C119++C123+C125+C127+C135+C132+C121</f>
        <v>1023750</v>
      </c>
      <c r="D118" s="54"/>
      <c r="F118" s="45"/>
    </row>
    <row r="119" spans="1:9" x14ac:dyDescent="0.25">
      <c r="A119" s="39" t="s">
        <v>50</v>
      </c>
      <c r="B119" s="46" t="s">
        <v>51</v>
      </c>
      <c r="C119" s="58">
        <f>SUM(C120)</f>
        <v>20000</v>
      </c>
      <c r="D119" s="59"/>
      <c r="E119" s="59"/>
      <c r="F119" s="60"/>
      <c r="G119" s="61"/>
      <c r="H119" s="61"/>
      <c r="I119" s="61"/>
    </row>
    <row r="120" spans="1:9" x14ac:dyDescent="0.25">
      <c r="A120" s="27" t="s">
        <v>52</v>
      </c>
      <c r="B120" s="27" t="s">
        <v>53</v>
      </c>
      <c r="C120" s="28">
        <v>20000</v>
      </c>
      <c r="D120" s="62"/>
      <c r="E120" s="63"/>
      <c r="F120" s="64"/>
      <c r="G120" s="65"/>
      <c r="H120" s="27"/>
      <c r="I120" s="27"/>
    </row>
    <row r="121" spans="1:9" s="27" customFormat="1" ht="13.5" customHeight="1" x14ac:dyDescent="0.25">
      <c r="A121" s="39" t="s">
        <v>150</v>
      </c>
      <c r="B121" s="77" t="s">
        <v>151</v>
      </c>
      <c r="C121" s="40">
        <f>SUM(C122:C122)</f>
        <v>75200</v>
      </c>
      <c r="D121" s="62"/>
      <c r="E121" s="63"/>
      <c r="F121" s="60"/>
      <c r="G121" s="65"/>
    </row>
    <row r="122" spans="1:9" s="27" customFormat="1" ht="13.5" customHeight="1" x14ac:dyDescent="0.25">
      <c r="A122" s="27" t="s">
        <v>152</v>
      </c>
      <c r="B122" s="81" t="s">
        <v>153</v>
      </c>
      <c r="C122" s="28">
        <v>75200</v>
      </c>
      <c r="D122" s="62"/>
      <c r="E122" s="63"/>
      <c r="F122" s="64"/>
      <c r="G122" s="65"/>
    </row>
    <row r="123" spans="1:9" x14ac:dyDescent="0.25">
      <c r="A123" s="39" t="s">
        <v>54</v>
      </c>
      <c r="B123" s="39" t="s">
        <v>55</v>
      </c>
      <c r="C123" s="40">
        <f>SUM(C124)</f>
        <v>70500</v>
      </c>
      <c r="D123" s="62"/>
      <c r="E123" s="27"/>
      <c r="F123" s="101"/>
      <c r="G123" s="65"/>
      <c r="H123" s="27"/>
      <c r="I123" s="27"/>
    </row>
    <row r="124" spans="1:9" x14ac:dyDescent="0.25">
      <c r="A124" s="27" t="s">
        <v>56</v>
      </c>
      <c r="B124" s="52" t="s">
        <v>57</v>
      </c>
      <c r="C124" s="28">
        <v>70500</v>
      </c>
      <c r="D124" s="102"/>
      <c r="E124" s="63"/>
      <c r="F124" s="66"/>
      <c r="G124" s="67"/>
      <c r="H124" s="67"/>
      <c r="I124" s="67"/>
    </row>
    <row r="125" spans="1:9" x14ac:dyDescent="0.3">
      <c r="A125" s="39" t="s">
        <v>58</v>
      </c>
      <c r="B125" s="68" t="s">
        <v>59</v>
      </c>
      <c r="C125" s="40">
        <f>SUM(C126:C126)</f>
        <v>62240</v>
      </c>
      <c r="D125" s="103"/>
      <c r="E125" s="104"/>
      <c r="F125" s="66"/>
      <c r="G125" s="67"/>
      <c r="H125" s="67"/>
      <c r="I125" s="67"/>
    </row>
    <row r="126" spans="1:9" x14ac:dyDescent="0.3">
      <c r="A126" s="27" t="s">
        <v>60</v>
      </c>
      <c r="B126" s="69" t="s">
        <v>61</v>
      </c>
      <c r="C126" s="28">
        <v>62240</v>
      </c>
      <c r="D126" s="103"/>
      <c r="E126" s="104"/>
      <c r="F126" s="66"/>
      <c r="G126" s="70"/>
      <c r="H126" s="67"/>
      <c r="I126" s="67"/>
    </row>
    <row r="127" spans="1:9" x14ac:dyDescent="0.3">
      <c r="A127" s="68" t="s">
        <v>66</v>
      </c>
      <c r="B127" s="83" t="s">
        <v>154</v>
      </c>
      <c r="C127" s="40">
        <f>SUM(C128:C131)</f>
        <v>153300</v>
      </c>
      <c r="D127" s="103"/>
      <c r="E127" s="104"/>
      <c r="F127" s="66"/>
      <c r="G127" s="70"/>
      <c r="H127" s="67"/>
      <c r="I127" s="67"/>
    </row>
    <row r="128" spans="1:9" x14ac:dyDescent="0.3">
      <c r="A128" s="52" t="s">
        <v>68</v>
      </c>
      <c r="B128" s="28" t="s">
        <v>155</v>
      </c>
      <c r="C128" s="28">
        <v>67800</v>
      </c>
      <c r="D128" s="103"/>
      <c r="E128" s="104"/>
      <c r="F128" s="66"/>
      <c r="G128" s="70"/>
      <c r="H128" s="67"/>
      <c r="I128" s="67"/>
    </row>
    <row r="129" spans="1:9" x14ac:dyDescent="0.25">
      <c r="A129" s="52" t="s">
        <v>156</v>
      </c>
      <c r="B129" s="81" t="s">
        <v>157</v>
      </c>
      <c r="C129" s="28">
        <v>41100</v>
      </c>
      <c r="D129" s="67"/>
      <c r="E129" s="63"/>
      <c r="F129" s="66"/>
      <c r="G129" s="70"/>
      <c r="H129" s="67"/>
      <c r="I129" s="67"/>
    </row>
    <row r="130" spans="1:9" x14ac:dyDescent="0.25">
      <c r="A130" s="52" t="s">
        <v>70</v>
      </c>
      <c r="B130" s="81" t="s">
        <v>71</v>
      </c>
      <c r="C130" s="28">
        <v>16800</v>
      </c>
      <c r="D130" s="67"/>
      <c r="E130" s="63"/>
      <c r="F130" s="66"/>
      <c r="G130" s="70"/>
      <c r="H130" s="67"/>
      <c r="I130" s="67"/>
    </row>
    <row r="131" spans="1:9" s="84" customFormat="1" x14ac:dyDescent="0.3">
      <c r="A131" s="52" t="s">
        <v>72</v>
      </c>
      <c r="B131" s="28" t="s">
        <v>73</v>
      </c>
      <c r="C131" s="28">
        <v>27600</v>
      </c>
      <c r="D131" s="82"/>
      <c r="E131" s="83"/>
    </row>
    <row r="132" spans="1:9" s="52" customFormat="1" ht="13.5" customHeight="1" x14ac:dyDescent="0.25">
      <c r="A132" s="68" t="s">
        <v>78</v>
      </c>
      <c r="B132" s="83" t="s">
        <v>79</v>
      </c>
      <c r="C132" s="40">
        <f>SUM(C133:C134)</f>
        <v>102550</v>
      </c>
      <c r="D132" s="105"/>
      <c r="E132" s="105"/>
      <c r="F132" s="67"/>
      <c r="G132" s="106"/>
      <c r="H132" s="107"/>
    </row>
    <row r="133" spans="1:9" s="84" customFormat="1" x14ac:dyDescent="0.3">
      <c r="A133" s="27" t="s">
        <v>80</v>
      </c>
      <c r="B133" s="81" t="s">
        <v>81</v>
      </c>
      <c r="C133" s="28">
        <v>40800</v>
      </c>
      <c r="D133" s="85"/>
      <c r="E133" s="85"/>
    </row>
    <row r="134" spans="1:9" s="52" customFormat="1" ht="13.5" customHeight="1" x14ac:dyDescent="0.25">
      <c r="A134" s="52" t="s">
        <v>82</v>
      </c>
      <c r="B134" s="69" t="s">
        <v>83</v>
      </c>
      <c r="C134" s="28">
        <v>61750</v>
      </c>
      <c r="D134" s="105"/>
      <c r="E134" s="105"/>
      <c r="F134" s="67"/>
      <c r="G134" s="106"/>
      <c r="H134" s="107"/>
    </row>
    <row r="135" spans="1:9" x14ac:dyDescent="0.25">
      <c r="A135" s="68" t="s">
        <v>84</v>
      </c>
      <c r="B135" s="83" t="s">
        <v>85</v>
      </c>
      <c r="C135" s="40">
        <f>SUM(C136:C139)</f>
        <v>539960</v>
      </c>
      <c r="D135" s="86"/>
      <c r="E135" s="86"/>
      <c r="F135" s="66"/>
      <c r="G135" s="70"/>
      <c r="H135" s="67"/>
      <c r="I135" s="67"/>
    </row>
    <row r="136" spans="1:9" s="75" customFormat="1" ht="13.5" customHeight="1" x14ac:dyDescent="0.25">
      <c r="A136" s="27" t="s">
        <v>86</v>
      </c>
      <c r="B136" s="81" t="s">
        <v>87</v>
      </c>
      <c r="C136" s="28">
        <v>27760</v>
      </c>
      <c r="F136" s="108"/>
      <c r="G136" s="109"/>
    </row>
    <row r="137" spans="1:9" x14ac:dyDescent="0.25">
      <c r="A137" s="52" t="s">
        <v>88</v>
      </c>
      <c r="B137" s="28" t="s">
        <v>89</v>
      </c>
      <c r="C137" s="28">
        <v>17620</v>
      </c>
      <c r="D137" s="63"/>
      <c r="E137" s="63"/>
      <c r="F137" s="66"/>
      <c r="G137" s="70"/>
      <c r="H137" s="67"/>
      <c r="I137" s="67"/>
    </row>
    <row r="138" spans="1:9" x14ac:dyDescent="0.25">
      <c r="A138" s="52" t="s">
        <v>90</v>
      </c>
      <c r="B138" s="69" t="s">
        <v>85</v>
      </c>
      <c r="C138" s="28">
        <v>64380</v>
      </c>
      <c r="D138" s="63"/>
      <c r="E138" s="63"/>
      <c r="F138" s="66"/>
      <c r="G138" s="70"/>
      <c r="H138" s="67"/>
      <c r="I138" s="67"/>
    </row>
    <row r="139" spans="1:9" x14ac:dyDescent="0.25">
      <c r="A139" s="52" t="s">
        <v>91</v>
      </c>
      <c r="B139" s="81" t="s">
        <v>92</v>
      </c>
      <c r="C139" s="28">
        <v>430200</v>
      </c>
      <c r="D139" s="63"/>
      <c r="E139" s="63"/>
      <c r="F139" s="66"/>
      <c r="G139" s="70"/>
      <c r="H139" s="67"/>
      <c r="I139" s="67"/>
    </row>
    <row r="140" spans="1:9" ht="13.5" thickBot="1" x14ac:dyDescent="0.3">
      <c r="A140" s="52"/>
      <c r="B140" s="28"/>
      <c r="C140" s="69"/>
      <c r="D140" s="86"/>
      <c r="E140" s="86"/>
      <c r="F140" s="66"/>
      <c r="G140" s="70"/>
      <c r="H140" s="67"/>
      <c r="I140" s="67"/>
    </row>
    <row r="141" spans="1:9" ht="13.5" thickBot="1" x14ac:dyDescent="0.3">
      <c r="A141" s="1274" t="s">
        <v>93</v>
      </c>
      <c r="B141" s="1275"/>
      <c r="C141" s="87">
        <f>+C147+C144+C151+C153+C142</f>
        <v>5707660</v>
      </c>
    </row>
    <row r="142" spans="1:9" x14ac:dyDescent="0.25">
      <c r="A142" s="68" t="s">
        <v>94</v>
      </c>
      <c r="B142" s="46" t="s">
        <v>95</v>
      </c>
      <c r="C142" s="58">
        <f>SUM(C143:C143)</f>
        <v>408600</v>
      </c>
      <c r="D142" s="59"/>
      <c r="E142" s="59"/>
      <c r="F142" s="60"/>
      <c r="G142" s="61"/>
      <c r="H142" s="61"/>
      <c r="I142" s="61"/>
    </row>
    <row r="143" spans="1:9" x14ac:dyDescent="0.25">
      <c r="A143" s="52" t="s">
        <v>98</v>
      </c>
      <c r="B143" s="28" t="s">
        <v>99</v>
      </c>
      <c r="C143" s="28">
        <v>408600</v>
      </c>
      <c r="D143" s="52"/>
      <c r="E143" s="52"/>
      <c r="F143" s="88"/>
      <c r="G143" s="55"/>
      <c r="H143" s="28"/>
      <c r="I143" s="52"/>
    </row>
    <row r="144" spans="1:9" x14ac:dyDescent="0.25">
      <c r="A144" s="39" t="s">
        <v>158</v>
      </c>
      <c r="B144" s="40" t="s">
        <v>101</v>
      </c>
      <c r="C144" s="40">
        <f>SUM(C145:C146)</f>
        <v>71160</v>
      </c>
      <c r="D144" s="52"/>
      <c r="E144" s="86"/>
      <c r="F144" s="63"/>
      <c r="G144" s="55"/>
      <c r="H144" s="28"/>
      <c r="I144" s="52"/>
    </row>
    <row r="145" spans="1:10" ht="13.5" customHeight="1" x14ac:dyDescent="0.25">
      <c r="A145" s="27" t="s">
        <v>159</v>
      </c>
      <c r="B145" s="27" t="s">
        <v>160</v>
      </c>
      <c r="C145" s="28">
        <v>59930</v>
      </c>
      <c r="D145" s="52"/>
      <c r="E145" s="86"/>
      <c r="F145" s="62"/>
      <c r="G145" s="55"/>
      <c r="H145" s="28"/>
      <c r="I145" s="52"/>
    </row>
    <row r="146" spans="1:10" ht="13.5" customHeight="1" x14ac:dyDescent="0.25">
      <c r="A146" s="27" t="s">
        <v>104</v>
      </c>
      <c r="B146" s="27" t="s">
        <v>105</v>
      </c>
      <c r="C146" s="28">
        <v>11230</v>
      </c>
      <c r="D146" s="52"/>
      <c r="E146" s="86"/>
      <c r="F146" s="63"/>
      <c r="G146" s="55"/>
      <c r="H146" s="28"/>
      <c r="I146" s="52"/>
    </row>
    <row r="147" spans="1:10" x14ac:dyDescent="0.25">
      <c r="A147" s="68" t="s">
        <v>106</v>
      </c>
      <c r="B147" s="40" t="s">
        <v>107</v>
      </c>
      <c r="C147" s="40">
        <f>SUM(C148:C150)</f>
        <v>1487150</v>
      </c>
      <c r="D147" s="52"/>
      <c r="E147" s="90"/>
      <c r="F147" s="88"/>
      <c r="G147" s="55"/>
      <c r="H147" s="28"/>
      <c r="I147" s="52"/>
    </row>
    <row r="148" spans="1:10" x14ac:dyDescent="0.25">
      <c r="A148" s="52" t="s">
        <v>108</v>
      </c>
      <c r="B148" s="89" t="s">
        <v>109</v>
      </c>
      <c r="C148" s="28">
        <v>7150</v>
      </c>
      <c r="D148" s="52"/>
      <c r="E148" s="86"/>
      <c r="F148" s="63"/>
      <c r="G148" s="55"/>
      <c r="H148" s="28"/>
      <c r="I148" s="52"/>
    </row>
    <row r="149" spans="1:10" x14ac:dyDescent="0.25">
      <c r="A149" s="52" t="s">
        <v>110</v>
      </c>
      <c r="B149" s="27" t="s">
        <v>111</v>
      </c>
      <c r="C149" s="28">
        <v>900000</v>
      </c>
      <c r="D149" s="52"/>
      <c r="E149" s="86"/>
      <c r="F149" s="63"/>
      <c r="G149" s="55"/>
      <c r="H149" s="28"/>
      <c r="I149" s="52"/>
    </row>
    <row r="150" spans="1:10" s="52" customFormat="1" ht="13.5" customHeight="1" x14ac:dyDescent="0.25">
      <c r="A150" s="52" t="s">
        <v>161</v>
      </c>
      <c r="B150" s="81" t="s">
        <v>162</v>
      </c>
      <c r="C150" s="28">
        <v>580000</v>
      </c>
      <c r="D150" s="51"/>
      <c r="E150" s="110"/>
      <c r="F150" s="86"/>
      <c r="G150" s="51"/>
      <c r="H150" s="27"/>
      <c r="J150" s="69"/>
    </row>
    <row r="151" spans="1:10" x14ac:dyDescent="0.25">
      <c r="A151" s="39" t="s">
        <v>112</v>
      </c>
      <c r="B151" s="39" t="s">
        <v>113</v>
      </c>
      <c r="C151" s="40">
        <f>SUM(C152:C152)</f>
        <v>24000</v>
      </c>
      <c r="D151" s="52"/>
      <c r="E151" s="86"/>
      <c r="F151" s="63"/>
      <c r="G151" s="55"/>
      <c r="H151" s="28"/>
      <c r="I151" s="52"/>
    </row>
    <row r="152" spans="1:10" x14ac:dyDescent="0.25">
      <c r="A152" s="27" t="s">
        <v>114</v>
      </c>
      <c r="B152" s="27" t="s">
        <v>115</v>
      </c>
      <c r="C152" s="28">
        <v>24000</v>
      </c>
      <c r="D152" s="52"/>
      <c r="E152" s="86"/>
      <c r="F152" s="63"/>
      <c r="G152" s="55"/>
      <c r="H152" s="27"/>
      <c r="I152" s="52"/>
    </row>
    <row r="153" spans="1:10" x14ac:dyDescent="0.25">
      <c r="A153" s="68" t="s">
        <v>119</v>
      </c>
      <c r="B153" s="40" t="s">
        <v>122</v>
      </c>
      <c r="C153" s="40">
        <f>SUM(C154:C158)</f>
        <v>3716750</v>
      </c>
      <c r="D153" s="52"/>
      <c r="E153" s="86"/>
      <c r="F153" s="88"/>
      <c r="G153" s="55"/>
      <c r="H153" s="27"/>
      <c r="I153" s="52"/>
    </row>
    <row r="154" spans="1:10" x14ac:dyDescent="0.25">
      <c r="A154" s="52" t="s">
        <v>163</v>
      </c>
      <c r="B154" s="28" t="s">
        <v>122</v>
      </c>
      <c r="C154" s="28">
        <v>2800000</v>
      </c>
      <c r="D154" s="52"/>
      <c r="E154" s="52"/>
      <c r="F154" s="90"/>
      <c r="G154" s="111"/>
      <c r="H154" s="52"/>
      <c r="I154" s="52"/>
    </row>
    <row r="155" spans="1:10" x14ac:dyDescent="0.25">
      <c r="A155" s="52" t="s">
        <v>123</v>
      </c>
      <c r="B155" s="28" t="s">
        <v>124</v>
      </c>
      <c r="C155" s="28">
        <v>17020</v>
      </c>
      <c r="D155" s="39"/>
      <c r="E155" s="63"/>
      <c r="F155" s="63"/>
      <c r="G155" s="112"/>
      <c r="H155" s="52"/>
      <c r="I155" s="52"/>
    </row>
    <row r="156" spans="1:10" x14ac:dyDescent="0.25">
      <c r="A156" s="52" t="s">
        <v>164</v>
      </c>
      <c r="B156" s="81" t="s">
        <v>165</v>
      </c>
      <c r="C156" s="28">
        <v>191580</v>
      </c>
      <c r="D156" s="39"/>
      <c r="E156" s="63"/>
      <c r="F156" s="39"/>
      <c r="G156" s="86"/>
      <c r="H156" s="113"/>
      <c r="I156" s="52"/>
    </row>
    <row r="157" spans="1:10" x14ac:dyDescent="0.25">
      <c r="A157" s="52" t="s">
        <v>125</v>
      </c>
      <c r="B157" s="27" t="s">
        <v>166</v>
      </c>
      <c r="C157" s="28">
        <v>297000</v>
      </c>
      <c r="D157" s="52"/>
      <c r="E157" s="63"/>
      <c r="F157" s="52"/>
      <c r="G157" s="112"/>
      <c r="H157" s="52"/>
      <c r="I157" s="52"/>
    </row>
    <row r="158" spans="1:10" x14ac:dyDescent="0.25">
      <c r="A158" s="52" t="s">
        <v>127</v>
      </c>
      <c r="B158" s="28" t="s">
        <v>120</v>
      </c>
      <c r="C158" s="28">
        <v>411150</v>
      </c>
      <c r="D158" s="52"/>
      <c r="E158" s="86"/>
      <c r="F158" s="88"/>
      <c r="G158" s="114"/>
      <c r="H158" s="27"/>
      <c r="I158" s="52"/>
    </row>
    <row r="159" spans="1:10" ht="13.5" thickBot="1" x14ac:dyDescent="0.3">
      <c r="A159" s="52"/>
      <c r="B159" s="28"/>
      <c r="C159" s="69"/>
      <c r="D159" s="52"/>
      <c r="E159" s="63"/>
      <c r="F159" s="111"/>
      <c r="G159" s="112"/>
      <c r="H159" s="52"/>
      <c r="I159" s="52"/>
    </row>
    <row r="160" spans="1:10" ht="13.5" thickBot="1" x14ac:dyDescent="0.3">
      <c r="A160" s="1276" t="s">
        <v>128</v>
      </c>
      <c r="B160" s="1277"/>
      <c r="C160" s="92">
        <f>C161</f>
        <v>70500</v>
      </c>
      <c r="G160" s="115"/>
    </row>
    <row r="161" spans="1:9" x14ac:dyDescent="0.25">
      <c r="A161" s="68" t="s">
        <v>129</v>
      </c>
      <c r="B161" s="46" t="s">
        <v>130</v>
      </c>
      <c r="C161" s="58">
        <f>SUM(C162:C163)</f>
        <v>70500</v>
      </c>
      <c r="D161" s="59"/>
      <c r="E161" s="59"/>
      <c r="F161" s="60"/>
      <c r="G161" s="116"/>
      <c r="H161" s="61"/>
      <c r="I161" s="61"/>
    </row>
    <row r="162" spans="1:9" x14ac:dyDescent="0.25">
      <c r="A162" s="52" t="s">
        <v>131</v>
      </c>
      <c r="B162" s="52" t="s">
        <v>132</v>
      </c>
      <c r="C162" s="28">
        <v>45600</v>
      </c>
      <c r="G162" s="115"/>
    </row>
    <row r="163" spans="1:9" x14ac:dyDescent="0.25">
      <c r="A163" s="52" t="s">
        <v>133</v>
      </c>
      <c r="B163" s="52" t="s">
        <v>134</v>
      </c>
      <c r="C163" s="28">
        <v>24900</v>
      </c>
      <c r="G163" s="115"/>
    </row>
    <row r="164" spans="1:9" ht="13.5" thickBot="1" x14ac:dyDescent="0.3">
      <c r="A164" s="52"/>
      <c r="B164" s="52"/>
      <c r="C164" s="69"/>
      <c r="G164" s="115"/>
    </row>
    <row r="165" spans="1:9" ht="13.5" thickBot="1" x14ac:dyDescent="0.3">
      <c r="A165" s="1305" t="s">
        <v>135</v>
      </c>
      <c r="B165" s="1306"/>
      <c r="C165" s="93">
        <f>C166+C171</f>
        <v>153100</v>
      </c>
      <c r="G165" s="115"/>
    </row>
    <row r="166" spans="1:9" x14ac:dyDescent="0.25">
      <c r="A166" s="68" t="s">
        <v>136</v>
      </c>
      <c r="B166" s="46" t="s">
        <v>137</v>
      </c>
      <c r="C166" s="58">
        <f>SUM(C167:C170)</f>
        <v>143100</v>
      </c>
      <c r="D166" s="59"/>
      <c r="E166" s="59"/>
      <c r="F166" s="60"/>
      <c r="G166" s="116"/>
      <c r="H166" s="61"/>
      <c r="I166" s="61"/>
    </row>
    <row r="167" spans="1:9" x14ac:dyDescent="0.25">
      <c r="A167" s="52" t="s">
        <v>138</v>
      </c>
      <c r="B167" s="52" t="s">
        <v>139</v>
      </c>
      <c r="C167" s="28">
        <v>35600</v>
      </c>
      <c r="D167" s="86"/>
      <c r="E167" s="86"/>
      <c r="F167" s="66"/>
      <c r="G167" s="117"/>
      <c r="H167" s="67"/>
      <c r="I167" s="67"/>
    </row>
    <row r="168" spans="1:9" x14ac:dyDescent="0.25">
      <c r="A168" s="52" t="s">
        <v>140</v>
      </c>
      <c r="B168" s="27" t="s">
        <v>141</v>
      </c>
      <c r="C168" s="118">
        <v>38500</v>
      </c>
      <c r="F168" s="4"/>
      <c r="G168" s="119"/>
      <c r="H168" s="5"/>
      <c r="I168" s="5"/>
    </row>
    <row r="169" spans="1:9" x14ac:dyDescent="0.25">
      <c r="A169" s="52" t="s">
        <v>167</v>
      </c>
      <c r="B169" s="27" t="s">
        <v>168</v>
      </c>
      <c r="C169" s="118">
        <v>41000</v>
      </c>
      <c r="G169" s="119"/>
      <c r="H169" s="5"/>
      <c r="I169" s="5"/>
    </row>
    <row r="170" spans="1:9" s="75" customFormat="1" ht="13.5" customHeight="1" x14ac:dyDescent="0.25">
      <c r="A170" s="52" t="s">
        <v>142</v>
      </c>
      <c r="B170" s="69" t="s">
        <v>143</v>
      </c>
      <c r="C170" s="28">
        <v>28000</v>
      </c>
      <c r="D170" s="82"/>
      <c r="E170" s="83"/>
      <c r="F170" s="94"/>
      <c r="G170" s="95"/>
      <c r="H170" s="81"/>
    </row>
    <row r="171" spans="1:9" x14ac:dyDescent="0.25">
      <c r="A171" s="68" t="s">
        <v>144</v>
      </c>
      <c r="B171" s="83" t="s">
        <v>145</v>
      </c>
      <c r="C171" s="40">
        <f>SUM(C172)</f>
        <v>10000</v>
      </c>
      <c r="D171" s="86"/>
      <c r="E171" s="86"/>
      <c r="F171" s="66"/>
      <c r="G171" s="117"/>
      <c r="H171" s="67"/>
      <c r="I171" s="67"/>
    </row>
    <row r="172" spans="1:9" x14ac:dyDescent="0.25">
      <c r="A172" s="52" t="s">
        <v>146</v>
      </c>
      <c r="B172" s="69" t="s">
        <v>147</v>
      </c>
      <c r="C172" s="28">
        <v>10000</v>
      </c>
      <c r="D172" s="86"/>
      <c r="E172" s="86"/>
      <c r="F172" s="66"/>
      <c r="G172" s="117"/>
      <c r="H172" s="67"/>
      <c r="I172" s="67"/>
    </row>
    <row r="173" spans="1:9" s="67" customFormat="1" ht="13.5" thickBot="1" x14ac:dyDescent="0.3">
      <c r="A173" s="52"/>
      <c r="B173" s="69"/>
      <c r="C173" s="28"/>
      <c r="D173" s="86"/>
      <c r="E173" s="86"/>
      <c r="F173" s="66"/>
      <c r="G173" s="70"/>
    </row>
    <row r="174" spans="1:9" x14ac:dyDescent="0.25">
      <c r="A174" s="1510" t="s">
        <v>169</v>
      </c>
      <c r="B174" s="1514"/>
      <c r="C174" s="1511"/>
      <c r="D174" s="13" t="s">
        <v>1</v>
      </c>
      <c r="E174" s="14" t="s">
        <v>170</v>
      </c>
    </row>
    <row r="175" spans="1:9" ht="13.5" thickBot="1" x14ac:dyDescent="0.3">
      <c r="A175" s="1512"/>
      <c r="B175" s="1515"/>
      <c r="C175" s="1513"/>
      <c r="D175" s="99"/>
      <c r="E175" s="100"/>
    </row>
    <row r="176" spans="1:9" s="5" customFormat="1" x14ac:dyDescent="0.25">
      <c r="A176" s="1284" t="s">
        <v>171</v>
      </c>
      <c r="B176" s="1516"/>
      <c r="C176" s="1516"/>
      <c r="D176" s="1516"/>
      <c r="E176" s="1517"/>
      <c r="F176" s="4"/>
    </row>
    <row r="177" spans="1:7" s="5" customFormat="1" x14ac:dyDescent="0.25">
      <c r="A177" s="1518"/>
      <c r="B177" s="1519"/>
      <c r="C177" s="1519"/>
      <c r="D177" s="1519"/>
      <c r="E177" s="1520"/>
      <c r="F177" s="4"/>
    </row>
    <row r="178" spans="1:7" s="5" customFormat="1" x14ac:dyDescent="0.25">
      <c r="A178" s="1518"/>
      <c r="B178" s="1519"/>
      <c r="C178" s="1519"/>
      <c r="D178" s="1519"/>
      <c r="E178" s="1520"/>
      <c r="F178" s="4"/>
    </row>
    <row r="179" spans="1:7" s="5" customFormat="1" x14ac:dyDescent="0.25">
      <c r="A179" s="1518"/>
      <c r="B179" s="1519"/>
      <c r="C179" s="1519"/>
      <c r="D179" s="1519"/>
      <c r="E179" s="1520"/>
      <c r="F179" s="4"/>
    </row>
    <row r="180" spans="1:7" s="5" customFormat="1" x14ac:dyDescent="0.25">
      <c r="A180" s="1518"/>
      <c r="B180" s="1519"/>
      <c r="C180" s="1519"/>
      <c r="D180" s="1519"/>
      <c r="E180" s="1520"/>
      <c r="F180" s="4"/>
    </row>
    <row r="181" spans="1:7" s="5" customFormat="1" x14ac:dyDescent="0.25">
      <c r="A181" s="1518"/>
      <c r="B181" s="1519"/>
      <c r="C181" s="1519"/>
      <c r="D181" s="1519"/>
      <c r="E181" s="1520"/>
      <c r="F181" s="4"/>
    </row>
    <row r="182" spans="1:7" s="5" customFormat="1" x14ac:dyDescent="0.25">
      <c r="A182" s="1518"/>
      <c r="B182" s="1519"/>
      <c r="C182" s="1519"/>
      <c r="D182" s="1519"/>
      <c r="E182" s="1520"/>
      <c r="F182" s="4"/>
    </row>
    <row r="183" spans="1:7" s="5" customFormat="1" ht="13.5" thickBot="1" x14ac:dyDescent="0.3">
      <c r="A183" s="1521"/>
      <c r="B183" s="1522"/>
      <c r="C183" s="1522"/>
      <c r="D183" s="1522"/>
      <c r="E183" s="1523"/>
      <c r="F183" s="4"/>
    </row>
    <row r="184" spans="1:7" s="5" customFormat="1" x14ac:dyDescent="0.25">
      <c r="A184" s="26" t="s">
        <v>398</v>
      </c>
      <c r="B184" s="27"/>
      <c r="C184" s="28"/>
      <c r="D184" s="28"/>
      <c r="E184" s="29"/>
      <c r="F184" s="4"/>
    </row>
    <row r="185" spans="1:7" s="5" customFormat="1" x14ac:dyDescent="0.25">
      <c r="A185" s="26" t="s">
        <v>1110</v>
      </c>
      <c r="B185" s="27"/>
      <c r="C185" s="28"/>
      <c r="D185" s="28"/>
      <c r="E185" s="29"/>
      <c r="F185" s="4"/>
    </row>
    <row r="186" spans="1:7" s="5" customFormat="1" x14ac:dyDescent="0.25">
      <c r="A186" s="26" t="s">
        <v>1113</v>
      </c>
      <c r="B186" s="27"/>
      <c r="C186" s="28"/>
      <c r="D186" s="28"/>
      <c r="E186" s="29"/>
      <c r="F186" s="4"/>
    </row>
    <row r="187" spans="1:7" s="5" customFormat="1" ht="13.5" thickBot="1" x14ac:dyDescent="0.3">
      <c r="A187" s="30" t="s">
        <v>4</v>
      </c>
      <c r="B187" s="31"/>
      <c r="C187" s="32"/>
      <c r="D187" s="32"/>
      <c r="E187" s="33"/>
      <c r="F187" s="4"/>
    </row>
    <row r="188" spans="1:7" s="5" customFormat="1" ht="13.5" thickBot="1" x14ac:dyDescent="0.3">
      <c r="A188" s="34" t="s">
        <v>5</v>
      </c>
      <c r="B188" s="35"/>
      <c r="C188" s="36"/>
      <c r="D188" s="37"/>
      <c r="E188" s="38">
        <f>C190+C221+C241</f>
        <v>12697020</v>
      </c>
      <c r="F188" s="4"/>
      <c r="G188" s="3"/>
    </row>
    <row r="189" spans="1:7" ht="13.5" thickBot="1" x14ac:dyDescent="0.3">
      <c r="A189" s="7"/>
      <c r="F189" s="42"/>
    </row>
    <row r="190" spans="1:7" ht="13.5" thickBot="1" x14ac:dyDescent="0.3">
      <c r="A190" s="1290" t="s">
        <v>49</v>
      </c>
      <c r="B190" s="1291"/>
      <c r="C190" s="56">
        <f>C191+C193+C196+C198+C201+C203+C210+C214</f>
        <v>819510</v>
      </c>
      <c r="F190" s="45"/>
    </row>
    <row r="191" spans="1:7" s="61" customFormat="1" x14ac:dyDescent="0.25">
      <c r="A191" s="39" t="s">
        <v>50</v>
      </c>
      <c r="B191" s="46" t="s">
        <v>51</v>
      </c>
      <c r="C191" s="58">
        <f>SUM(C192)</f>
        <v>60500</v>
      </c>
      <c r="D191" s="59"/>
      <c r="E191" s="59"/>
      <c r="F191" s="60"/>
    </row>
    <row r="192" spans="1:7" s="27" customFormat="1" ht="13.5" customHeight="1" x14ac:dyDescent="0.25">
      <c r="A192" s="27" t="s">
        <v>52</v>
      </c>
      <c r="B192" s="27" t="s">
        <v>53</v>
      </c>
      <c r="C192" s="28">
        <v>60500</v>
      </c>
      <c r="D192" s="62"/>
      <c r="E192" s="63"/>
      <c r="F192" s="64"/>
      <c r="G192" s="65"/>
    </row>
    <row r="193" spans="1:9" s="27" customFormat="1" ht="13.5" customHeight="1" x14ac:dyDescent="0.25">
      <c r="A193" s="39" t="s">
        <v>150</v>
      </c>
      <c r="B193" s="77" t="s">
        <v>151</v>
      </c>
      <c r="C193" s="40">
        <f>SUM(C194:C195)</f>
        <v>109600</v>
      </c>
      <c r="D193" s="62"/>
      <c r="E193" s="63"/>
      <c r="F193" s="60"/>
      <c r="G193" s="65"/>
    </row>
    <row r="194" spans="1:9" s="27" customFormat="1" ht="13.5" customHeight="1" x14ac:dyDescent="0.25">
      <c r="A194" s="27" t="s">
        <v>172</v>
      </c>
      <c r="B194" s="81" t="s">
        <v>173</v>
      </c>
      <c r="C194" s="28">
        <v>18900</v>
      </c>
      <c r="D194" s="62"/>
      <c r="E194" s="63"/>
      <c r="F194" s="60"/>
      <c r="G194" s="65"/>
    </row>
    <row r="195" spans="1:9" s="27" customFormat="1" ht="13.5" customHeight="1" x14ac:dyDescent="0.25">
      <c r="A195" s="27" t="s">
        <v>152</v>
      </c>
      <c r="B195" s="81" t="s">
        <v>153</v>
      </c>
      <c r="C195" s="28">
        <v>90700</v>
      </c>
      <c r="D195" s="62"/>
      <c r="E195" s="63"/>
      <c r="F195" s="64"/>
      <c r="G195" s="65"/>
    </row>
    <row r="196" spans="1:9" s="27" customFormat="1" ht="13.5" customHeight="1" x14ac:dyDescent="0.25">
      <c r="A196" s="39" t="s">
        <v>54</v>
      </c>
      <c r="B196" s="39" t="s">
        <v>55</v>
      </c>
      <c r="C196" s="40">
        <f>SUM(C197)</f>
        <v>86700</v>
      </c>
      <c r="D196" s="63"/>
      <c r="F196" s="61"/>
      <c r="G196" s="65"/>
    </row>
    <row r="197" spans="1:9" s="67" customFormat="1" x14ac:dyDescent="0.25">
      <c r="A197" s="27" t="s">
        <v>56</v>
      </c>
      <c r="B197" s="52" t="s">
        <v>57</v>
      </c>
      <c r="C197" s="28">
        <v>86700</v>
      </c>
      <c r="D197" s="120"/>
      <c r="E197" s="80"/>
      <c r="F197" s="64"/>
      <c r="G197" s="80"/>
      <c r="H197" s="80"/>
      <c r="I197" s="80"/>
    </row>
    <row r="198" spans="1:9" s="67" customFormat="1" x14ac:dyDescent="0.3">
      <c r="A198" s="39" t="s">
        <v>58</v>
      </c>
      <c r="B198" s="68" t="s">
        <v>59</v>
      </c>
      <c r="C198" s="40">
        <f>SUM(C199:C200)</f>
        <v>90400</v>
      </c>
      <c r="D198" s="121"/>
      <c r="E198" s="104"/>
      <c r="F198" s="64"/>
      <c r="G198" s="80"/>
      <c r="H198" s="80"/>
      <c r="I198" s="80"/>
    </row>
    <row r="199" spans="1:9" s="67" customFormat="1" x14ac:dyDescent="0.3">
      <c r="A199" s="27" t="s">
        <v>60</v>
      </c>
      <c r="B199" s="69" t="s">
        <v>61</v>
      </c>
      <c r="C199" s="28">
        <v>55400</v>
      </c>
      <c r="D199" s="121"/>
      <c r="E199" s="104"/>
      <c r="F199" s="64"/>
      <c r="G199" s="65"/>
    </row>
    <row r="200" spans="1:9" s="67" customFormat="1" x14ac:dyDescent="0.3">
      <c r="A200" s="27" t="s">
        <v>174</v>
      </c>
      <c r="B200" s="69" t="s">
        <v>175</v>
      </c>
      <c r="C200" s="28">
        <v>35000</v>
      </c>
      <c r="D200" s="103"/>
      <c r="E200" s="104"/>
      <c r="F200" s="64"/>
      <c r="G200" s="65"/>
    </row>
    <row r="201" spans="1:9" s="67" customFormat="1" x14ac:dyDescent="0.3">
      <c r="A201" s="39" t="s">
        <v>62</v>
      </c>
      <c r="B201" s="77" t="s">
        <v>63</v>
      </c>
      <c r="C201" s="40">
        <f>SUM(C202:C202)</f>
        <v>32300</v>
      </c>
      <c r="D201" s="103"/>
      <c r="E201" s="104"/>
      <c r="F201" s="64"/>
      <c r="G201" s="65"/>
    </row>
    <row r="202" spans="1:9" s="67" customFormat="1" x14ac:dyDescent="0.3">
      <c r="A202" s="27" t="s">
        <v>176</v>
      </c>
      <c r="B202" s="81" t="s">
        <v>177</v>
      </c>
      <c r="C202" s="28">
        <v>32300</v>
      </c>
      <c r="D202" s="103"/>
      <c r="E202" s="104"/>
      <c r="F202" s="64"/>
      <c r="G202" s="65"/>
    </row>
    <row r="203" spans="1:9" s="67" customFormat="1" x14ac:dyDescent="0.25">
      <c r="A203" s="68" t="s">
        <v>66</v>
      </c>
      <c r="B203" s="83" t="s">
        <v>154</v>
      </c>
      <c r="C203" s="40">
        <f>SUM(C204:C209)</f>
        <v>140320</v>
      </c>
      <c r="D203" s="120"/>
      <c r="E203" s="80"/>
      <c r="F203" s="64"/>
      <c r="G203" s="65"/>
    </row>
    <row r="204" spans="1:9" s="67" customFormat="1" x14ac:dyDescent="0.25">
      <c r="A204" s="52" t="s">
        <v>68</v>
      </c>
      <c r="B204" s="28" t="s">
        <v>155</v>
      </c>
      <c r="C204" s="28">
        <v>20400</v>
      </c>
      <c r="E204" s="63"/>
      <c r="F204" s="66"/>
      <c r="G204" s="70"/>
    </row>
    <row r="205" spans="1:9" s="67" customFormat="1" x14ac:dyDescent="0.25">
      <c r="A205" s="52" t="s">
        <v>178</v>
      </c>
      <c r="B205" s="81" t="s">
        <v>179</v>
      </c>
      <c r="C205" s="28">
        <v>15120</v>
      </c>
      <c r="E205" s="63"/>
      <c r="F205" s="66"/>
      <c r="G205" s="70"/>
    </row>
    <row r="206" spans="1:9" s="67" customFormat="1" x14ac:dyDescent="0.25">
      <c r="A206" s="52" t="s">
        <v>156</v>
      </c>
      <c r="B206" s="81" t="s">
        <v>180</v>
      </c>
      <c r="C206" s="28">
        <v>16800</v>
      </c>
      <c r="E206" s="63"/>
      <c r="F206" s="66"/>
      <c r="G206" s="70"/>
    </row>
    <row r="207" spans="1:9" x14ac:dyDescent="0.25">
      <c r="A207" s="52" t="s">
        <v>70</v>
      </c>
      <c r="B207" s="81" t="s">
        <v>71</v>
      </c>
      <c r="C207" s="28">
        <v>25000</v>
      </c>
      <c r="D207" s="67"/>
      <c r="E207" s="63"/>
      <c r="F207" s="66"/>
      <c r="G207" s="70"/>
      <c r="H207" s="67"/>
      <c r="I207" s="67"/>
    </row>
    <row r="208" spans="1:9" s="84" customFormat="1" x14ac:dyDescent="0.3">
      <c r="A208" s="52" t="s">
        <v>72</v>
      </c>
      <c r="B208" s="28" t="s">
        <v>73</v>
      </c>
      <c r="C208" s="28">
        <v>23000</v>
      </c>
      <c r="D208" s="82"/>
      <c r="E208" s="83"/>
    </row>
    <row r="209" spans="1:9" s="84" customFormat="1" x14ac:dyDescent="0.3">
      <c r="A209" s="52" t="s">
        <v>74</v>
      </c>
      <c r="B209" s="28" t="s">
        <v>75</v>
      </c>
      <c r="C209" s="28">
        <v>40000</v>
      </c>
      <c r="D209" s="82"/>
      <c r="E209" s="83"/>
    </row>
    <row r="210" spans="1:9" s="67" customFormat="1" x14ac:dyDescent="0.25">
      <c r="A210" s="68" t="s">
        <v>78</v>
      </c>
      <c r="B210" s="40" t="s">
        <v>79</v>
      </c>
      <c r="C210" s="40">
        <f>SUM(C211:C213)</f>
        <v>132290</v>
      </c>
      <c r="D210" s="62"/>
      <c r="E210" s="63"/>
      <c r="F210" s="66"/>
      <c r="G210" s="70"/>
    </row>
    <row r="211" spans="1:9" s="27" customFormat="1" ht="13.5" customHeight="1" x14ac:dyDescent="0.25">
      <c r="A211" s="52" t="s">
        <v>80</v>
      </c>
      <c r="B211" s="69" t="s">
        <v>81</v>
      </c>
      <c r="C211" s="28">
        <v>48120</v>
      </c>
      <c r="D211" s="122"/>
      <c r="E211" s="40"/>
      <c r="G211" s="28"/>
      <c r="I211" s="123"/>
    </row>
    <row r="212" spans="1:9" s="27" customFormat="1" ht="13.5" customHeight="1" x14ac:dyDescent="0.25">
      <c r="A212" s="27" t="s">
        <v>181</v>
      </c>
      <c r="B212" s="28" t="s">
        <v>182</v>
      </c>
      <c r="C212" s="28">
        <v>40700</v>
      </c>
      <c r="D212" s="124"/>
      <c r="E212" s="40"/>
      <c r="G212" s="28"/>
      <c r="I212" s="123"/>
    </row>
    <row r="213" spans="1:9" s="67" customFormat="1" x14ac:dyDescent="0.25">
      <c r="A213" s="52" t="s">
        <v>82</v>
      </c>
      <c r="B213" s="28" t="s">
        <v>83</v>
      </c>
      <c r="C213" s="28">
        <v>43470</v>
      </c>
      <c r="D213" s="86"/>
      <c r="E213" s="86"/>
      <c r="F213" s="66"/>
      <c r="G213" s="70"/>
    </row>
    <row r="214" spans="1:9" s="67" customFormat="1" x14ac:dyDescent="0.25">
      <c r="A214" s="68" t="s">
        <v>84</v>
      </c>
      <c r="B214" s="83" t="s">
        <v>85</v>
      </c>
      <c r="C214" s="40">
        <f>SUM(C215:C219)</f>
        <v>167400</v>
      </c>
      <c r="D214" s="86"/>
      <c r="E214" s="86"/>
      <c r="F214" s="66"/>
      <c r="G214" s="70"/>
    </row>
    <row r="215" spans="1:9" s="67" customFormat="1" x14ac:dyDescent="0.25">
      <c r="A215" s="52" t="s">
        <v>86</v>
      </c>
      <c r="B215" s="69" t="s">
        <v>87</v>
      </c>
      <c r="C215" s="28">
        <v>22000</v>
      </c>
      <c r="D215" s="86"/>
      <c r="E215" s="86"/>
      <c r="F215" s="66"/>
      <c r="G215" s="70"/>
    </row>
    <row r="216" spans="1:9" s="67" customFormat="1" x14ac:dyDescent="0.25">
      <c r="A216" s="52" t="s">
        <v>183</v>
      </c>
      <c r="B216" s="69" t="s">
        <v>184</v>
      </c>
      <c r="C216" s="28">
        <v>12500</v>
      </c>
      <c r="D216" s="86"/>
      <c r="E216" s="86"/>
      <c r="F216" s="66"/>
      <c r="G216" s="70"/>
    </row>
    <row r="217" spans="1:9" s="67" customFormat="1" x14ac:dyDescent="0.25">
      <c r="A217" s="52" t="s">
        <v>88</v>
      </c>
      <c r="B217" s="28" t="s">
        <v>89</v>
      </c>
      <c r="C217" s="28">
        <v>7500</v>
      </c>
      <c r="D217" s="54"/>
      <c r="E217" s="63"/>
      <c r="F217" s="66"/>
      <c r="G217" s="70"/>
    </row>
    <row r="218" spans="1:9" s="67" customFormat="1" x14ac:dyDescent="0.25">
      <c r="A218" s="52" t="s">
        <v>90</v>
      </c>
      <c r="B218" s="69" t="s">
        <v>85</v>
      </c>
      <c r="C218" s="28">
        <v>35400</v>
      </c>
      <c r="E218" s="63"/>
      <c r="F218" s="62"/>
      <c r="G218" s="70"/>
    </row>
    <row r="219" spans="1:9" x14ac:dyDescent="0.25">
      <c r="A219" s="52" t="s">
        <v>91</v>
      </c>
      <c r="B219" s="81" t="s">
        <v>92</v>
      </c>
      <c r="C219" s="28">
        <v>90000</v>
      </c>
      <c r="D219" s="63"/>
      <c r="E219" s="63"/>
      <c r="F219" s="66"/>
      <c r="G219" s="70"/>
      <c r="H219" s="67"/>
      <c r="I219" s="67"/>
    </row>
    <row r="220" spans="1:9" s="67" customFormat="1" ht="13.5" thickBot="1" x14ac:dyDescent="0.3">
      <c r="A220" s="52"/>
      <c r="B220" s="28"/>
      <c r="C220" s="69"/>
      <c r="D220" s="86"/>
      <c r="E220" s="86"/>
      <c r="F220" s="66"/>
      <c r="G220" s="70"/>
    </row>
    <row r="221" spans="1:9" ht="13.5" thickBot="1" x14ac:dyDescent="0.3">
      <c r="A221" s="1274" t="s">
        <v>93</v>
      </c>
      <c r="B221" s="1275"/>
      <c r="C221" s="87">
        <f>+C224+C233+C229+C235+C222</f>
        <v>11622240</v>
      </c>
    </row>
    <row r="222" spans="1:9" s="61" customFormat="1" x14ac:dyDescent="0.25">
      <c r="A222" s="68" t="s">
        <v>94</v>
      </c>
      <c r="B222" s="46" t="s">
        <v>95</v>
      </c>
      <c r="C222" s="58">
        <f>SUM(C223:C223)</f>
        <v>5000</v>
      </c>
      <c r="D222" s="59"/>
      <c r="E222" s="59"/>
      <c r="F222" s="60"/>
    </row>
    <row r="223" spans="1:9" s="52" customFormat="1" ht="13.5" customHeight="1" x14ac:dyDescent="0.25">
      <c r="A223" s="52" t="s">
        <v>185</v>
      </c>
      <c r="B223" s="28" t="s">
        <v>186</v>
      </c>
      <c r="C223" s="28">
        <v>5000</v>
      </c>
      <c r="D223" s="63"/>
      <c r="E223" s="86"/>
      <c r="F223" s="66"/>
      <c r="G223" s="55"/>
      <c r="H223" s="28"/>
    </row>
    <row r="224" spans="1:9" s="52" customFormat="1" ht="13.5" customHeight="1" x14ac:dyDescent="0.25">
      <c r="A224" s="39" t="s">
        <v>158</v>
      </c>
      <c r="B224" s="40" t="s">
        <v>101</v>
      </c>
      <c r="C224" s="40">
        <f>SUM(C225:C228)</f>
        <v>887160</v>
      </c>
      <c r="D224" s="63"/>
      <c r="E224" s="86"/>
      <c r="F224" s="66"/>
      <c r="G224" s="55"/>
      <c r="H224" s="28"/>
    </row>
    <row r="225" spans="1:10" s="52" customFormat="1" ht="13.5" customHeight="1" x14ac:dyDescent="0.25">
      <c r="A225" s="27" t="s">
        <v>159</v>
      </c>
      <c r="B225" s="27" t="s">
        <v>160</v>
      </c>
      <c r="C225" s="28">
        <v>710000</v>
      </c>
      <c r="E225" s="86"/>
      <c r="F225" s="62"/>
      <c r="G225" s="55"/>
      <c r="H225" s="28"/>
    </row>
    <row r="226" spans="1:10" s="126" customFormat="1" ht="13.5" customHeight="1" x14ac:dyDescent="0.25">
      <c r="A226" s="27" t="s">
        <v>187</v>
      </c>
      <c r="B226" s="27" t="s">
        <v>188</v>
      </c>
      <c r="C226" s="125">
        <v>34160</v>
      </c>
      <c r="E226" s="125"/>
      <c r="I226" s="127"/>
    </row>
    <row r="227" spans="1:10" s="126" customFormat="1" ht="13.5" customHeight="1" x14ac:dyDescent="0.25">
      <c r="A227" s="27" t="s">
        <v>102</v>
      </c>
      <c r="B227" s="27" t="s">
        <v>189</v>
      </c>
      <c r="C227" s="125">
        <v>36900</v>
      </c>
      <c r="E227" s="125"/>
      <c r="F227" s="128"/>
      <c r="I227" s="127"/>
    </row>
    <row r="228" spans="1:10" s="52" customFormat="1" ht="13.5" customHeight="1" x14ac:dyDescent="0.25">
      <c r="A228" s="27" t="s">
        <v>104</v>
      </c>
      <c r="B228" s="27" t="s">
        <v>105</v>
      </c>
      <c r="C228" s="28">
        <v>106100</v>
      </c>
      <c r="E228" s="86"/>
      <c r="F228" s="63"/>
      <c r="G228" s="55"/>
      <c r="H228" s="28"/>
    </row>
    <row r="229" spans="1:10" s="52" customFormat="1" ht="13.5" customHeight="1" x14ac:dyDescent="0.25">
      <c r="A229" s="68" t="s">
        <v>106</v>
      </c>
      <c r="B229" s="40" t="s">
        <v>107</v>
      </c>
      <c r="C229" s="40">
        <f>SUM(C230:C232)</f>
        <v>6655000</v>
      </c>
      <c r="E229" s="86"/>
      <c r="F229" s="63"/>
      <c r="G229" s="55"/>
      <c r="H229" s="28"/>
    </row>
    <row r="230" spans="1:10" s="52" customFormat="1" ht="13.5" customHeight="1" x14ac:dyDescent="0.25">
      <c r="A230" s="52" t="s">
        <v>108</v>
      </c>
      <c r="B230" s="89" t="s">
        <v>109</v>
      </c>
      <c r="C230" s="28">
        <v>7000</v>
      </c>
      <c r="E230" s="86"/>
      <c r="F230" s="63"/>
      <c r="G230" s="55"/>
      <c r="H230" s="28"/>
    </row>
    <row r="231" spans="1:10" s="52" customFormat="1" ht="13.5" customHeight="1" x14ac:dyDescent="0.25">
      <c r="A231" s="52" t="s">
        <v>110</v>
      </c>
      <c r="B231" s="27" t="s">
        <v>111</v>
      </c>
      <c r="C231" s="28">
        <v>70000</v>
      </c>
      <c r="E231" s="86"/>
      <c r="F231" s="88"/>
      <c r="G231" s="55"/>
      <c r="H231" s="28"/>
    </row>
    <row r="232" spans="1:10" s="52" customFormat="1" ht="13.5" customHeight="1" x14ac:dyDescent="0.25">
      <c r="A232" s="52" t="s">
        <v>161</v>
      </c>
      <c r="B232" s="81" t="s">
        <v>162</v>
      </c>
      <c r="C232" s="28">
        <v>6578000</v>
      </c>
      <c r="D232" s="51"/>
      <c r="E232" s="110"/>
      <c r="F232" s="86"/>
      <c r="G232" s="51"/>
      <c r="H232" s="27"/>
      <c r="J232" s="69"/>
    </row>
    <row r="233" spans="1:10" s="52" customFormat="1" ht="13.5" customHeight="1" x14ac:dyDescent="0.25">
      <c r="A233" s="39" t="s">
        <v>112</v>
      </c>
      <c r="B233" s="39" t="s">
        <v>113</v>
      </c>
      <c r="C233" s="40">
        <f>SUM(C234:C234)</f>
        <v>74460</v>
      </c>
      <c r="E233" s="86"/>
      <c r="F233" s="63"/>
      <c r="G233" s="55"/>
      <c r="H233" s="28"/>
    </row>
    <row r="234" spans="1:10" s="52" customFormat="1" ht="13.5" customHeight="1" x14ac:dyDescent="0.25">
      <c r="A234" s="27" t="s">
        <v>114</v>
      </c>
      <c r="B234" s="27" t="s">
        <v>115</v>
      </c>
      <c r="C234" s="28">
        <v>74460</v>
      </c>
      <c r="E234" s="86"/>
      <c r="F234" s="63"/>
      <c r="G234" s="55"/>
      <c r="H234" s="27"/>
    </row>
    <row r="235" spans="1:10" s="52" customFormat="1" ht="13.5" customHeight="1" x14ac:dyDescent="0.25">
      <c r="A235" s="68" t="s">
        <v>119</v>
      </c>
      <c r="B235" s="40" t="s">
        <v>122</v>
      </c>
      <c r="C235" s="40">
        <f>SUM(C236:C239)</f>
        <v>4000620</v>
      </c>
      <c r="E235" s="86"/>
      <c r="F235" s="63"/>
      <c r="G235" s="55"/>
      <c r="H235" s="27"/>
    </row>
    <row r="236" spans="1:10" s="52" customFormat="1" ht="13.5" customHeight="1" x14ac:dyDescent="0.25">
      <c r="A236" s="52" t="s">
        <v>163</v>
      </c>
      <c r="B236" s="28" t="s">
        <v>122</v>
      </c>
      <c r="C236" s="28">
        <v>3450000</v>
      </c>
      <c r="E236" s="63"/>
      <c r="F236" s="88"/>
      <c r="G236" s="51"/>
    </row>
    <row r="237" spans="1:10" s="39" customFormat="1" ht="13.5" customHeight="1" x14ac:dyDescent="0.25">
      <c r="A237" s="52" t="s">
        <v>123</v>
      </c>
      <c r="B237" s="28" t="s">
        <v>124</v>
      </c>
      <c r="C237" s="28">
        <v>24420</v>
      </c>
      <c r="E237" s="63"/>
      <c r="F237" s="63"/>
      <c r="G237" s="51"/>
      <c r="H237" s="52"/>
      <c r="I237" s="52"/>
      <c r="J237" s="52"/>
    </row>
    <row r="238" spans="1:10" s="52" customFormat="1" x14ac:dyDescent="0.25">
      <c r="A238" s="52" t="s">
        <v>125</v>
      </c>
      <c r="B238" s="27" t="s">
        <v>166</v>
      </c>
      <c r="C238" s="28">
        <v>350600</v>
      </c>
      <c r="E238" s="63"/>
      <c r="F238" s="27"/>
      <c r="G238" s="51"/>
    </row>
    <row r="239" spans="1:10" s="52" customFormat="1" ht="13.5" customHeight="1" x14ac:dyDescent="0.25">
      <c r="A239" s="52" t="s">
        <v>127</v>
      </c>
      <c r="B239" s="28" t="s">
        <v>120</v>
      </c>
      <c r="C239" s="28">
        <v>175600</v>
      </c>
      <c r="E239" s="86"/>
      <c r="F239" s="90"/>
      <c r="G239" s="55"/>
      <c r="H239" s="27"/>
      <c r="J239" s="69"/>
    </row>
    <row r="240" spans="1:10" s="52" customFormat="1" ht="13.5" customHeight="1" thickBot="1" x14ac:dyDescent="0.3">
      <c r="B240" s="28"/>
      <c r="C240" s="28"/>
      <c r="E240" s="86"/>
      <c r="F240" s="90"/>
      <c r="G240" s="55"/>
      <c r="H240" s="27"/>
      <c r="J240" s="69"/>
    </row>
    <row r="241" spans="1:9" ht="13.5" thickBot="1" x14ac:dyDescent="0.3">
      <c r="A241" s="1305" t="s">
        <v>135</v>
      </c>
      <c r="B241" s="1306"/>
      <c r="C241" s="93">
        <f>C242+C247</f>
        <v>255270</v>
      </c>
    </row>
    <row r="242" spans="1:9" s="61" customFormat="1" x14ac:dyDescent="0.25">
      <c r="A242" s="68" t="s">
        <v>136</v>
      </c>
      <c r="B242" s="46" t="s">
        <v>137</v>
      </c>
      <c r="C242" s="58">
        <f>SUM(C243:C246)</f>
        <v>209670</v>
      </c>
      <c r="D242" s="59"/>
      <c r="E242" s="59"/>
      <c r="F242" s="60"/>
    </row>
    <row r="243" spans="1:9" s="67" customFormat="1" x14ac:dyDescent="0.25">
      <c r="A243" s="52" t="s">
        <v>138</v>
      </c>
      <c r="B243" s="52" t="s">
        <v>139</v>
      </c>
      <c r="C243" s="28">
        <v>45600</v>
      </c>
      <c r="D243" s="86"/>
      <c r="E243" s="86"/>
      <c r="F243" s="66"/>
      <c r="G243" s="70"/>
    </row>
    <row r="244" spans="1:9" s="67" customFormat="1" x14ac:dyDescent="0.25">
      <c r="A244" s="52" t="s">
        <v>140</v>
      </c>
      <c r="B244" s="27" t="s">
        <v>141</v>
      </c>
      <c r="C244" s="28">
        <v>90870</v>
      </c>
      <c r="D244" s="86"/>
      <c r="E244" s="86"/>
      <c r="F244" s="66"/>
      <c r="G244" s="70"/>
    </row>
    <row r="245" spans="1:9" s="67" customFormat="1" x14ac:dyDescent="0.25">
      <c r="A245" s="52" t="s">
        <v>167</v>
      </c>
      <c r="B245" s="27" t="s">
        <v>168</v>
      </c>
      <c r="C245" s="28">
        <v>48700</v>
      </c>
      <c r="D245" s="86"/>
      <c r="E245" s="86"/>
      <c r="F245" s="66"/>
      <c r="G245" s="70"/>
    </row>
    <row r="246" spans="1:9" s="75" customFormat="1" ht="13.5" customHeight="1" x14ac:dyDescent="0.25">
      <c r="A246" s="52" t="s">
        <v>142</v>
      </c>
      <c r="B246" s="69" t="s">
        <v>143</v>
      </c>
      <c r="C246" s="28">
        <v>24500</v>
      </c>
      <c r="D246" s="82"/>
      <c r="E246" s="83"/>
      <c r="F246" s="94"/>
      <c r="G246" s="95"/>
      <c r="H246" s="81"/>
    </row>
    <row r="247" spans="1:9" s="67" customFormat="1" x14ac:dyDescent="0.25">
      <c r="A247" s="68" t="s">
        <v>144</v>
      </c>
      <c r="B247" s="83" t="s">
        <v>145</v>
      </c>
      <c r="C247" s="40">
        <f>SUM(C248)</f>
        <v>45600</v>
      </c>
      <c r="D247" s="86"/>
      <c r="E247" s="86"/>
      <c r="F247" s="66"/>
      <c r="G247" s="70"/>
    </row>
    <row r="248" spans="1:9" s="67" customFormat="1" x14ac:dyDescent="0.25">
      <c r="A248" s="52" t="s">
        <v>146</v>
      </c>
      <c r="B248" s="69" t="s">
        <v>147</v>
      </c>
      <c r="C248" s="28">
        <v>45600</v>
      </c>
      <c r="D248" s="86"/>
      <c r="E248" s="86"/>
      <c r="F248" s="66"/>
      <c r="G248" s="70"/>
    </row>
    <row r="249" spans="1:9" ht="13.5" thickBot="1" x14ac:dyDescent="0.3">
      <c r="A249" s="52"/>
      <c r="B249" s="69"/>
      <c r="C249" s="28"/>
      <c r="D249" s="86"/>
      <c r="E249" s="86"/>
      <c r="F249" s="66"/>
      <c r="G249" s="117"/>
      <c r="H249" s="67"/>
      <c r="I249" s="67"/>
    </row>
    <row r="250" spans="1:9" s="5" customFormat="1" ht="12.75" customHeight="1" x14ac:dyDescent="0.25">
      <c r="A250" s="1278" t="s">
        <v>190</v>
      </c>
      <c r="B250" s="1279"/>
      <c r="C250" s="1280"/>
      <c r="D250" s="13" t="s">
        <v>1</v>
      </c>
      <c r="E250" s="14" t="s">
        <v>191</v>
      </c>
      <c r="F250" s="129"/>
    </row>
    <row r="251" spans="1:9" s="5" customFormat="1" ht="13.5" thickBot="1" x14ac:dyDescent="0.3">
      <c r="A251" s="1281"/>
      <c r="B251" s="1282"/>
      <c r="C251" s="1283"/>
      <c r="D251" s="99"/>
      <c r="E251" s="100"/>
      <c r="F251" s="4"/>
    </row>
    <row r="252" spans="1:9" s="5" customFormat="1" x14ac:dyDescent="0.25">
      <c r="A252" s="1268" t="s">
        <v>192</v>
      </c>
      <c r="B252" s="1269"/>
      <c r="C252" s="1269"/>
      <c r="D252" s="1269"/>
      <c r="E252" s="1270"/>
      <c r="F252" s="4"/>
    </row>
    <row r="253" spans="1:9" s="5" customFormat="1" x14ac:dyDescent="0.25">
      <c r="A253" s="1311"/>
      <c r="B253" s="1312"/>
      <c r="C253" s="1312"/>
      <c r="D253" s="1312"/>
      <c r="E253" s="1313"/>
      <c r="F253" s="4"/>
    </row>
    <row r="254" spans="1:9" s="5" customFormat="1" x14ac:dyDescent="0.25">
      <c r="A254" s="1311"/>
      <c r="B254" s="1312"/>
      <c r="C254" s="1312"/>
      <c r="D254" s="1312"/>
      <c r="E254" s="1313"/>
      <c r="F254" s="4"/>
    </row>
    <row r="255" spans="1:9" s="5" customFormat="1" x14ac:dyDescent="0.25">
      <c r="A255" s="1311"/>
      <c r="B255" s="1312"/>
      <c r="C255" s="1312"/>
      <c r="D255" s="1312"/>
      <c r="E255" s="1313"/>
    </row>
    <row r="256" spans="1:9" s="5" customFormat="1" x14ac:dyDescent="0.25">
      <c r="A256" s="1311"/>
      <c r="B256" s="1312"/>
      <c r="C256" s="1312"/>
      <c r="D256" s="1312"/>
      <c r="E256" s="1313"/>
    </row>
    <row r="257" spans="1:8" s="5" customFormat="1" x14ac:dyDescent="0.25">
      <c r="A257" s="1311"/>
      <c r="B257" s="1312"/>
      <c r="C257" s="1312"/>
      <c r="D257" s="1312"/>
      <c r="E257" s="1313"/>
    </row>
    <row r="258" spans="1:8" s="5" customFormat="1" ht="13.5" thickBot="1" x14ac:dyDescent="0.3">
      <c r="A258" s="1271"/>
      <c r="B258" s="1272"/>
      <c r="C258" s="1272"/>
      <c r="D258" s="1272"/>
      <c r="E258" s="1273"/>
    </row>
    <row r="259" spans="1:8" s="5" customFormat="1" x14ac:dyDescent="0.25">
      <c r="A259" s="26" t="s">
        <v>398</v>
      </c>
      <c r="B259" s="27"/>
      <c r="C259" s="28"/>
      <c r="D259" s="28"/>
      <c r="E259" s="29"/>
      <c r="F259" s="4"/>
    </row>
    <row r="260" spans="1:8" s="5" customFormat="1" ht="14.25" customHeight="1" x14ac:dyDescent="0.25">
      <c r="A260" s="26" t="s">
        <v>1117</v>
      </c>
      <c r="B260" s="27"/>
      <c r="C260" s="28"/>
      <c r="D260" s="28"/>
      <c r="E260" s="29"/>
      <c r="F260" s="4"/>
    </row>
    <row r="261" spans="1:8" s="5" customFormat="1" x14ac:dyDescent="0.25">
      <c r="A261" s="26" t="s">
        <v>1114</v>
      </c>
      <c r="B261" s="27"/>
      <c r="C261" s="28"/>
      <c r="D261" s="28"/>
      <c r="E261" s="29"/>
      <c r="F261" s="4"/>
    </row>
    <row r="262" spans="1:8" s="5" customFormat="1" ht="13.5" thickBot="1" x14ac:dyDescent="0.3">
      <c r="A262" s="30" t="s">
        <v>4</v>
      </c>
      <c r="B262" s="31"/>
      <c r="C262" s="32"/>
      <c r="D262" s="32"/>
      <c r="E262" s="33"/>
      <c r="F262" s="4"/>
    </row>
    <row r="263" spans="1:8" s="5" customFormat="1" ht="13.5" thickBot="1" x14ac:dyDescent="0.3">
      <c r="A263" s="34" t="s">
        <v>5</v>
      </c>
      <c r="B263" s="35"/>
      <c r="C263" s="36"/>
      <c r="D263" s="37"/>
      <c r="E263" s="38">
        <f>C265+C290+C309</f>
        <v>6121270</v>
      </c>
      <c r="F263" s="4"/>
      <c r="G263" s="3"/>
      <c r="H263" s="3"/>
    </row>
    <row r="264" spans="1:8" s="5" customFormat="1" ht="13.5" thickBot="1" x14ac:dyDescent="0.3">
      <c r="A264" s="130"/>
      <c r="B264" s="131"/>
      <c r="C264" s="132"/>
      <c r="D264" s="133"/>
      <c r="E264" s="133"/>
      <c r="F264" s="4"/>
      <c r="G264" s="3"/>
      <c r="H264" s="3"/>
    </row>
    <row r="265" spans="1:8" ht="13.5" thickBot="1" x14ac:dyDescent="0.3">
      <c r="A265" s="1290" t="s">
        <v>49</v>
      </c>
      <c r="B265" s="1291"/>
      <c r="C265" s="56">
        <f>C266+C268+C270+C272+C275+C281+C284</f>
        <v>680150</v>
      </c>
      <c r="F265" s="45"/>
    </row>
    <row r="266" spans="1:8" s="61" customFormat="1" x14ac:dyDescent="0.25">
      <c r="A266" s="39" t="s">
        <v>50</v>
      </c>
      <c r="B266" s="46" t="s">
        <v>51</v>
      </c>
      <c r="C266" s="58">
        <f>SUM(C267)</f>
        <v>65600</v>
      </c>
      <c r="D266" s="59"/>
      <c r="E266" s="59"/>
      <c r="F266" s="60"/>
    </row>
    <row r="267" spans="1:8" s="27" customFormat="1" ht="13.5" customHeight="1" x14ac:dyDescent="0.25">
      <c r="A267" s="27" t="s">
        <v>52</v>
      </c>
      <c r="B267" s="27" t="s">
        <v>53</v>
      </c>
      <c r="C267" s="28">
        <v>65600</v>
      </c>
      <c r="D267" s="62"/>
      <c r="E267" s="63"/>
      <c r="F267" s="64"/>
      <c r="G267" s="65"/>
    </row>
    <row r="268" spans="1:8" s="27" customFormat="1" ht="13.5" customHeight="1" x14ac:dyDescent="0.25">
      <c r="A268" s="39" t="s">
        <v>150</v>
      </c>
      <c r="B268" s="77" t="s">
        <v>151</v>
      </c>
      <c r="C268" s="40">
        <f>SUM(C269:C269)</f>
        <v>13500</v>
      </c>
      <c r="D268" s="62"/>
      <c r="E268" s="63"/>
      <c r="F268" s="60"/>
      <c r="G268" s="65"/>
    </row>
    <row r="269" spans="1:8" s="27" customFormat="1" ht="13.5" customHeight="1" x14ac:dyDescent="0.25">
      <c r="A269" s="27" t="s">
        <v>172</v>
      </c>
      <c r="B269" s="81" t="s">
        <v>173</v>
      </c>
      <c r="C269" s="28">
        <v>13500</v>
      </c>
      <c r="D269" s="62"/>
      <c r="E269" s="63"/>
      <c r="F269" s="60"/>
      <c r="G269" s="65"/>
    </row>
    <row r="270" spans="1:8" s="61" customFormat="1" x14ac:dyDescent="0.25">
      <c r="A270" s="39" t="s">
        <v>54</v>
      </c>
      <c r="B270" s="39" t="s">
        <v>55</v>
      </c>
      <c r="C270" s="58">
        <f>SUM(C271)</f>
        <v>67650</v>
      </c>
      <c r="D270" s="59"/>
      <c r="F270" s="79"/>
    </row>
    <row r="271" spans="1:8" s="67" customFormat="1" x14ac:dyDescent="0.25">
      <c r="A271" s="27" t="s">
        <v>56</v>
      </c>
      <c r="B271" s="52" t="s">
        <v>57</v>
      </c>
      <c r="C271" s="28">
        <v>67650</v>
      </c>
      <c r="D271" s="63"/>
      <c r="F271" s="63"/>
    </row>
    <row r="272" spans="1:8" s="67" customFormat="1" x14ac:dyDescent="0.25">
      <c r="A272" s="39" t="s">
        <v>58</v>
      </c>
      <c r="B272" s="68" t="s">
        <v>59</v>
      </c>
      <c r="C272" s="40">
        <f>SUM(C273:C274)</f>
        <v>144500</v>
      </c>
      <c r="D272" s="63"/>
      <c r="E272" s="63"/>
      <c r="F272" s="66"/>
    </row>
    <row r="273" spans="1:256" s="67" customFormat="1" x14ac:dyDescent="0.25">
      <c r="A273" s="27" t="s">
        <v>60</v>
      </c>
      <c r="B273" s="69" t="s">
        <v>61</v>
      </c>
      <c r="C273" s="28">
        <v>78900</v>
      </c>
      <c r="D273" s="63"/>
      <c r="E273" s="63"/>
      <c r="F273" s="66"/>
      <c r="G273" s="70"/>
    </row>
    <row r="274" spans="1:256" s="67" customFormat="1" x14ac:dyDescent="0.25">
      <c r="A274" s="27" t="s">
        <v>193</v>
      </c>
      <c r="B274" s="81" t="s">
        <v>194</v>
      </c>
      <c r="C274" s="28">
        <v>65600</v>
      </c>
      <c r="D274" s="63"/>
      <c r="E274" s="63"/>
      <c r="F274" s="66"/>
      <c r="G274" s="70"/>
    </row>
    <row r="275" spans="1:256" s="67" customFormat="1" x14ac:dyDescent="0.25">
      <c r="A275" s="68" t="s">
        <v>66</v>
      </c>
      <c r="B275" s="83" t="s">
        <v>154</v>
      </c>
      <c r="C275" s="40">
        <f>SUM(C276:C280)</f>
        <v>207140</v>
      </c>
      <c r="D275" s="63"/>
      <c r="E275" s="63"/>
      <c r="F275" s="66"/>
      <c r="G275" s="70"/>
    </row>
    <row r="276" spans="1:256" s="67" customFormat="1" x14ac:dyDescent="0.25">
      <c r="A276" s="52" t="s">
        <v>68</v>
      </c>
      <c r="B276" s="28" t="s">
        <v>155</v>
      </c>
      <c r="C276" s="28">
        <v>79000</v>
      </c>
      <c r="D276" s="63"/>
      <c r="E276" s="63"/>
      <c r="F276" s="66"/>
      <c r="G276" s="70"/>
    </row>
    <row r="277" spans="1:256" s="67" customFormat="1" x14ac:dyDescent="0.25">
      <c r="A277" s="52" t="s">
        <v>178</v>
      </c>
      <c r="B277" s="81" t="s">
        <v>179</v>
      </c>
      <c r="C277" s="28">
        <v>12500</v>
      </c>
      <c r="E277" s="63"/>
      <c r="F277" s="66"/>
      <c r="G277" s="70"/>
    </row>
    <row r="278" spans="1:256" s="67" customFormat="1" x14ac:dyDescent="0.25">
      <c r="A278" s="52" t="s">
        <v>156</v>
      </c>
      <c r="B278" s="81" t="s">
        <v>195</v>
      </c>
      <c r="C278" s="28">
        <v>65240</v>
      </c>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1"/>
      <c r="AY278" s="81"/>
      <c r="AZ278" s="81"/>
      <c r="BA278" s="81"/>
      <c r="BB278" s="81"/>
      <c r="BC278" s="81"/>
      <c r="BD278" s="81"/>
      <c r="BE278" s="81"/>
      <c r="BF278" s="81"/>
      <c r="BG278" s="81"/>
      <c r="BH278" s="81"/>
      <c r="BI278" s="81"/>
      <c r="BJ278" s="81"/>
      <c r="BK278" s="81"/>
      <c r="BL278" s="81"/>
      <c r="BM278" s="81"/>
      <c r="BN278" s="81"/>
      <c r="BO278" s="81"/>
      <c r="BP278" s="81"/>
      <c r="BQ278" s="81"/>
      <c r="BR278" s="81"/>
      <c r="BS278" s="81"/>
      <c r="BT278" s="81"/>
      <c r="BU278" s="81"/>
      <c r="BV278" s="81"/>
      <c r="BW278" s="81"/>
      <c r="BX278" s="81"/>
      <c r="BY278" s="81"/>
      <c r="BZ278" s="81"/>
      <c r="CA278" s="81"/>
      <c r="CB278" s="81"/>
      <c r="CC278" s="81"/>
      <c r="CD278" s="81"/>
      <c r="CE278" s="81"/>
      <c r="CF278" s="81"/>
      <c r="CG278" s="81"/>
      <c r="CH278" s="81"/>
      <c r="CI278" s="81"/>
      <c r="CJ278" s="81"/>
      <c r="CK278" s="81"/>
      <c r="CL278" s="81"/>
      <c r="CM278" s="81"/>
      <c r="CN278" s="81"/>
      <c r="CO278" s="81"/>
      <c r="CP278" s="81"/>
      <c r="CQ278" s="81"/>
      <c r="CR278" s="81"/>
      <c r="CS278" s="81"/>
      <c r="CT278" s="81"/>
      <c r="CU278" s="81"/>
      <c r="CV278" s="81"/>
      <c r="CW278" s="81"/>
      <c r="CX278" s="81"/>
      <c r="CY278" s="81"/>
      <c r="CZ278" s="81"/>
      <c r="DA278" s="81"/>
      <c r="DB278" s="81"/>
      <c r="DC278" s="81"/>
      <c r="DD278" s="81"/>
      <c r="DE278" s="81"/>
      <c r="DF278" s="81"/>
      <c r="DG278" s="81"/>
      <c r="DH278" s="81"/>
      <c r="DI278" s="81"/>
      <c r="DJ278" s="81"/>
      <c r="DK278" s="81"/>
      <c r="DL278" s="81"/>
      <c r="DM278" s="81"/>
      <c r="DN278" s="81"/>
      <c r="DO278" s="81"/>
      <c r="DP278" s="81"/>
      <c r="DQ278" s="81"/>
      <c r="DR278" s="81"/>
      <c r="DS278" s="81"/>
      <c r="DT278" s="81"/>
      <c r="DU278" s="81"/>
      <c r="DV278" s="81"/>
      <c r="DW278" s="81"/>
      <c r="DX278" s="81"/>
      <c r="DY278" s="81"/>
      <c r="DZ278" s="81"/>
      <c r="EA278" s="81"/>
      <c r="EB278" s="81"/>
      <c r="EC278" s="81"/>
      <c r="ED278" s="81"/>
      <c r="EE278" s="81"/>
      <c r="EF278" s="81"/>
      <c r="EG278" s="81"/>
      <c r="EH278" s="81"/>
      <c r="EI278" s="81"/>
      <c r="EJ278" s="81"/>
      <c r="EK278" s="81"/>
      <c r="EL278" s="81"/>
      <c r="EM278" s="81"/>
      <c r="EN278" s="81"/>
      <c r="EO278" s="81"/>
      <c r="EP278" s="81"/>
      <c r="EQ278" s="81"/>
      <c r="ER278" s="81"/>
      <c r="ES278" s="81"/>
      <c r="ET278" s="81"/>
      <c r="EU278" s="81"/>
      <c r="EV278" s="81"/>
      <c r="EW278" s="81"/>
      <c r="EX278" s="81"/>
      <c r="EY278" s="81"/>
      <c r="EZ278" s="81"/>
      <c r="FA278" s="81"/>
      <c r="FB278" s="81"/>
      <c r="FC278" s="81"/>
      <c r="FD278" s="81"/>
      <c r="FE278" s="81"/>
      <c r="FF278" s="81"/>
      <c r="FG278" s="81"/>
      <c r="FH278" s="81"/>
      <c r="FI278" s="81"/>
      <c r="FJ278" s="81"/>
      <c r="FK278" s="81"/>
      <c r="FL278" s="81"/>
      <c r="FM278" s="81"/>
      <c r="FN278" s="81"/>
      <c r="FO278" s="81"/>
      <c r="FP278" s="81"/>
      <c r="FQ278" s="81"/>
      <c r="FR278" s="81"/>
      <c r="FS278" s="81"/>
      <c r="FT278" s="81"/>
      <c r="FU278" s="81"/>
      <c r="FV278" s="81"/>
      <c r="FW278" s="81"/>
      <c r="FX278" s="81"/>
      <c r="FY278" s="81"/>
      <c r="FZ278" s="81"/>
      <c r="GA278" s="81"/>
      <c r="GB278" s="81"/>
      <c r="GC278" s="81"/>
      <c r="GD278" s="81"/>
      <c r="GE278" s="81"/>
      <c r="GF278" s="81"/>
      <c r="GG278" s="81"/>
      <c r="GH278" s="81"/>
      <c r="GI278" s="81"/>
      <c r="GJ278" s="81"/>
      <c r="GK278" s="81"/>
      <c r="GL278" s="81"/>
      <c r="GM278" s="81"/>
      <c r="GN278" s="81"/>
      <c r="GO278" s="81"/>
      <c r="GP278" s="81"/>
      <c r="GQ278" s="81"/>
      <c r="GR278" s="81"/>
      <c r="GS278" s="81"/>
      <c r="GT278" s="81"/>
      <c r="GU278" s="81"/>
      <c r="GV278" s="81"/>
      <c r="GW278" s="81"/>
      <c r="GX278" s="81"/>
      <c r="GY278" s="81"/>
      <c r="GZ278" s="81"/>
      <c r="HA278" s="81"/>
      <c r="HB278" s="81"/>
      <c r="HC278" s="81"/>
      <c r="HD278" s="81"/>
      <c r="HE278" s="81"/>
      <c r="HF278" s="81"/>
      <c r="HG278" s="81"/>
      <c r="HH278" s="81"/>
      <c r="HI278" s="81"/>
      <c r="HJ278" s="81"/>
      <c r="HK278" s="81"/>
      <c r="HL278" s="81"/>
      <c r="HM278" s="81"/>
      <c r="HN278" s="81"/>
      <c r="HO278" s="81"/>
      <c r="HP278" s="81"/>
      <c r="HQ278" s="81"/>
      <c r="HR278" s="81"/>
      <c r="HS278" s="81"/>
      <c r="HT278" s="81"/>
      <c r="HU278" s="81"/>
      <c r="HV278" s="81"/>
      <c r="HW278" s="81"/>
      <c r="HX278" s="81"/>
      <c r="HY278" s="81"/>
      <c r="HZ278" s="81"/>
      <c r="IA278" s="81"/>
      <c r="IB278" s="81"/>
      <c r="IC278" s="81"/>
      <c r="ID278" s="81"/>
      <c r="IE278" s="81"/>
      <c r="IF278" s="81"/>
      <c r="IG278" s="81"/>
      <c r="IH278" s="81"/>
      <c r="II278" s="81"/>
      <c r="IJ278" s="81"/>
      <c r="IK278" s="81"/>
      <c r="IL278" s="81"/>
      <c r="IM278" s="81"/>
      <c r="IN278" s="81"/>
      <c r="IO278" s="81"/>
      <c r="IP278" s="81"/>
      <c r="IQ278" s="81"/>
      <c r="IR278" s="81"/>
      <c r="IS278" s="81"/>
      <c r="IT278" s="81"/>
      <c r="IU278" s="81"/>
      <c r="IV278" s="81"/>
    </row>
    <row r="279" spans="1:256" s="84" customFormat="1" x14ac:dyDescent="0.3">
      <c r="A279" s="52" t="s">
        <v>72</v>
      </c>
      <c r="B279" s="28" t="s">
        <v>73</v>
      </c>
      <c r="C279" s="28">
        <v>15000</v>
      </c>
      <c r="D279" s="82"/>
      <c r="E279" s="83"/>
    </row>
    <row r="280" spans="1:256" s="84" customFormat="1" x14ac:dyDescent="0.3">
      <c r="A280" s="52" t="s">
        <v>74</v>
      </c>
      <c r="B280" s="28" t="s">
        <v>75</v>
      </c>
      <c r="C280" s="28">
        <v>35400</v>
      </c>
      <c r="D280" s="82"/>
      <c r="E280" s="83"/>
    </row>
    <row r="281" spans="1:256" s="67" customFormat="1" x14ac:dyDescent="0.25">
      <c r="A281" s="68" t="s">
        <v>78</v>
      </c>
      <c r="B281" s="40" t="s">
        <v>79</v>
      </c>
      <c r="C281" s="40">
        <f>SUM(C282:C283)</f>
        <v>79560</v>
      </c>
      <c r="D281" s="63"/>
      <c r="E281" s="63"/>
      <c r="F281" s="66"/>
      <c r="G281" s="70"/>
    </row>
    <row r="282" spans="1:256" s="67" customFormat="1" x14ac:dyDescent="0.25">
      <c r="A282" s="27" t="s">
        <v>181</v>
      </c>
      <c r="B282" s="28" t="s">
        <v>182</v>
      </c>
      <c r="C282" s="28">
        <v>50000</v>
      </c>
      <c r="D282" s="63"/>
      <c r="E282" s="63"/>
      <c r="F282" s="66"/>
      <c r="G282" s="70"/>
    </row>
    <row r="283" spans="1:256" s="67" customFormat="1" x14ac:dyDescent="0.25">
      <c r="A283" s="52" t="s">
        <v>82</v>
      </c>
      <c r="B283" s="69" t="s">
        <v>83</v>
      </c>
      <c r="C283" s="28">
        <v>29560</v>
      </c>
      <c r="D283" s="63"/>
      <c r="E283" s="63"/>
      <c r="F283" s="66"/>
      <c r="G283" s="70"/>
    </row>
    <row r="284" spans="1:256" s="67" customFormat="1" x14ac:dyDescent="0.25">
      <c r="A284" s="68" t="s">
        <v>84</v>
      </c>
      <c r="B284" s="83" t="s">
        <v>85</v>
      </c>
      <c r="C284" s="40">
        <f>SUM(C285:C288)</f>
        <v>102200</v>
      </c>
      <c r="D284" s="86"/>
      <c r="E284" s="86"/>
      <c r="F284" s="66"/>
      <c r="G284" s="70"/>
    </row>
    <row r="285" spans="1:256" s="67" customFormat="1" x14ac:dyDescent="0.25">
      <c r="A285" s="52" t="s">
        <v>86</v>
      </c>
      <c r="B285" s="69" t="s">
        <v>87</v>
      </c>
      <c r="C285" s="28">
        <v>12500</v>
      </c>
      <c r="D285" s="86"/>
      <c r="E285" s="86"/>
      <c r="F285" s="66"/>
      <c r="G285" s="70"/>
    </row>
    <row r="286" spans="1:256" s="67" customFormat="1" x14ac:dyDescent="0.25">
      <c r="A286" s="52" t="s">
        <v>88</v>
      </c>
      <c r="B286" s="28" t="s">
        <v>89</v>
      </c>
      <c r="C286" s="28">
        <v>5000</v>
      </c>
      <c r="D286" s="63"/>
      <c r="E286" s="63"/>
      <c r="F286" s="66"/>
      <c r="G286" s="70"/>
    </row>
    <row r="287" spans="1:256" s="67" customFormat="1" x14ac:dyDescent="0.25">
      <c r="A287" s="52" t="s">
        <v>90</v>
      </c>
      <c r="B287" s="69" t="s">
        <v>85</v>
      </c>
      <c r="C287" s="28">
        <v>19700</v>
      </c>
      <c r="D287" s="63"/>
      <c r="E287" s="63"/>
      <c r="F287" s="66"/>
      <c r="G287" s="70"/>
    </row>
    <row r="288" spans="1:256" x14ac:dyDescent="0.25">
      <c r="A288" s="52" t="s">
        <v>91</v>
      </c>
      <c r="B288" s="81" t="s">
        <v>92</v>
      </c>
      <c r="C288" s="28">
        <v>65000</v>
      </c>
      <c r="D288" s="63"/>
      <c r="E288" s="63"/>
      <c r="F288" s="66"/>
      <c r="G288" s="70"/>
      <c r="H288" s="67"/>
      <c r="I288" s="67"/>
    </row>
    <row r="289" spans="1:10" s="67" customFormat="1" ht="13.5" thickBot="1" x14ac:dyDescent="0.3">
      <c r="A289" s="52"/>
      <c r="B289" s="28"/>
      <c r="C289" s="69"/>
      <c r="D289" s="86"/>
      <c r="E289" s="86"/>
      <c r="F289" s="66"/>
      <c r="G289" s="70"/>
    </row>
    <row r="290" spans="1:10" ht="13.5" thickBot="1" x14ac:dyDescent="0.3">
      <c r="A290" s="1274" t="s">
        <v>93</v>
      </c>
      <c r="B290" s="1275"/>
      <c r="C290" s="87">
        <f>C291+C293+C297+C301+C303</f>
        <v>5022320</v>
      </c>
    </row>
    <row r="291" spans="1:10" s="61" customFormat="1" x14ac:dyDescent="0.25">
      <c r="A291" s="68" t="s">
        <v>94</v>
      </c>
      <c r="B291" s="46" t="s">
        <v>95</v>
      </c>
      <c r="C291" s="58">
        <f>SUM(C292)</f>
        <v>60800</v>
      </c>
      <c r="D291" s="59"/>
      <c r="E291" s="59"/>
      <c r="F291" s="60"/>
    </row>
    <row r="292" spans="1:10" s="52" customFormat="1" ht="13.5" customHeight="1" x14ac:dyDescent="0.25">
      <c r="A292" s="52" t="s">
        <v>98</v>
      </c>
      <c r="B292" s="28" t="s">
        <v>99</v>
      </c>
      <c r="C292" s="28">
        <v>60800</v>
      </c>
      <c r="D292" s="63"/>
      <c r="E292" s="86"/>
      <c r="F292" s="66"/>
      <c r="G292" s="55"/>
      <c r="H292" s="28"/>
    </row>
    <row r="293" spans="1:10" s="52" customFormat="1" ht="13.5" customHeight="1" x14ac:dyDescent="0.25">
      <c r="A293" s="39" t="s">
        <v>158</v>
      </c>
      <c r="B293" s="40" t="s">
        <v>101</v>
      </c>
      <c r="C293" s="40">
        <f>SUM(C294:C296)</f>
        <v>364100</v>
      </c>
      <c r="D293" s="63"/>
      <c r="E293" s="86"/>
      <c r="F293" s="66"/>
      <c r="G293" s="55"/>
      <c r="H293" s="28"/>
    </row>
    <row r="294" spans="1:10" s="52" customFormat="1" ht="13.5" customHeight="1" x14ac:dyDescent="0.25">
      <c r="A294" s="27" t="s">
        <v>159</v>
      </c>
      <c r="B294" s="27" t="s">
        <v>160</v>
      </c>
      <c r="C294" s="28">
        <v>278000</v>
      </c>
      <c r="E294" s="86"/>
      <c r="F294" s="62"/>
      <c r="G294" s="55"/>
      <c r="H294" s="28"/>
    </row>
    <row r="295" spans="1:10" s="126" customFormat="1" ht="13.5" customHeight="1" x14ac:dyDescent="0.25">
      <c r="A295" s="27" t="s">
        <v>102</v>
      </c>
      <c r="B295" s="27" t="s">
        <v>189</v>
      </c>
      <c r="C295" s="125">
        <v>60500</v>
      </c>
      <c r="E295" s="125"/>
      <c r="F295" s="128"/>
      <c r="G295" s="107"/>
      <c r="H295" s="107"/>
      <c r="I295" s="127"/>
    </row>
    <row r="296" spans="1:10" s="52" customFormat="1" ht="13.5" customHeight="1" x14ac:dyDescent="0.25">
      <c r="A296" s="27" t="s">
        <v>104</v>
      </c>
      <c r="B296" s="27" t="s">
        <v>105</v>
      </c>
      <c r="C296" s="28">
        <v>25600</v>
      </c>
      <c r="E296" s="86"/>
      <c r="F296" s="63"/>
      <c r="G296" s="55"/>
      <c r="H296" s="28"/>
    </row>
    <row r="297" spans="1:10" s="52" customFormat="1" ht="13.5" customHeight="1" x14ac:dyDescent="0.25">
      <c r="A297" s="68" t="s">
        <v>106</v>
      </c>
      <c r="B297" s="40" t="s">
        <v>107</v>
      </c>
      <c r="C297" s="40">
        <f>SUM(C298:C300)</f>
        <v>2470000</v>
      </c>
      <c r="E297" s="86"/>
      <c r="F297" s="63"/>
      <c r="G297" s="55"/>
      <c r="H297" s="28"/>
    </row>
    <row r="298" spans="1:10" s="52" customFormat="1" ht="13.5" customHeight="1" x14ac:dyDescent="0.25">
      <c r="A298" s="52" t="s">
        <v>108</v>
      </c>
      <c r="B298" s="89" t="s">
        <v>109</v>
      </c>
      <c r="C298" s="28">
        <v>18000</v>
      </c>
      <c r="E298" s="86"/>
      <c r="F298" s="63"/>
      <c r="G298" s="55"/>
      <c r="H298" s="28"/>
    </row>
    <row r="299" spans="1:10" s="52" customFormat="1" ht="13.5" customHeight="1" x14ac:dyDescent="0.25">
      <c r="A299" s="52" t="s">
        <v>110</v>
      </c>
      <c r="B299" s="27" t="s">
        <v>111</v>
      </c>
      <c r="C299" s="28">
        <v>1872000</v>
      </c>
      <c r="E299" s="63"/>
      <c r="F299" s="88"/>
      <c r="G299" s="55"/>
      <c r="H299" s="28"/>
    </row>
    <row r="300" spans="1:10" s="52" customFormat="1" ht="13.5" customHeight="1" x14ac:dyDescent="0.25">
      <c r="A300" s="52" t="s">
        <v>161</v>
      </c>
      <c r="B300" s="81" t="s">
        <v>162</v>
      </c>
      <c r="C300" s="28">
        <v>580000</v>
      </c>
      <c r="D300" s="51"/>
      <c r="E300" s="110"/>
      <c r="F300" s="86"/>
      <c r="G300" s="51"/>
      <c r="H300" s="27"/>
      <c r="J300" s="69"/>
    </row>
    <row r="301" spans="1:10" s="52" customFormat="1" ht="13.5" customHeight="1" x14ac:dyDescent="0.25">
      <c r="A301" s="39" t="s">
        <v>112</v>
      </c>
      <c r="B301" s="39" t="s">
        <v>113</v>
      </c>
      <c r="C301" s="40">
        <f>SUM(C302:C302)</f>
        <v>33780</v>
      </c>
      <c r="F301" s="88"/>
      <c r="G301" s="55"/>
      <c r="H301" s="28"/>
    </row>
    <row r="302" spans="1:10" s="52" customFormat="1" ht="13.5" customHeight="1" x14ac:dyDescent="0.25">
      <c r="A302" s="27" t="s">
        <v>114</v>
      </c>
      <c r="B302" s="27" t="s">
        <v>115</v>
      </c>
      <c r="C302" s="28">
        <v>33780</v>
      </c>
      <c r="E302" s="86"/>
      <c r="F302" s="63"/>
      <c r="G302" s="55"/>
      <c r="H302" s="27"/>
    </row>
    <row r="303" spans="1:10" s="52" customFormat="1" ht="13.5" customHeight="1" x14ac:dyDescent="0.25">
      <c r="A303" s="68" t="s">
        <v>119</v>
      </c>
      <c r="B303" s="40" t="s">
        <v>122</v>
      </c>
      <c r="C303" s="40">
        <f>SUM(C304:C307)</f>
        <v>2093640</v>
      </c>
      <c r="E303" s="86"/>
      <c r="F303" s="63"/>
      <c r="G303" s="55"/>
      <c r="H303" s="27"/>
    </row>
    <row r="304" spans="1:10" s="52" customFormat="1" ht="13.5" customHeight="1" x14ac:dyDescent="0.25">
      <c r="A304" s="52" t="s">
        <v>163</v>
      </c>
      <c r="B304" s="28" t="s">
        <v>122</v>
      </c>
      <c r="C304" s="28">
        <v>1890000</v>
      </c>
      <c r="E304" s="63"/>
      <c r="F304" s="88"/>
      <c r="G304" s="55"/>
      <c r="H304" s="27"/>
    </row>
    <row r="305" spans="1:10" s="39" customFormat="1" ht="13.5" customHeight="1" x14ac:dyDescent="0.25">
      <c r="A305" s="52" t="s">
        <v>123</v>
      </c>
      <c r="B305" s="28" t="s">
        <v>124</v>
      </c>
      <c r="C305" s="28">
        <v>25020</v>
      </c>
      <c r="E305" s="63"/>
      <c r="F305" s="63"/>
      <c r="G305" s="55"/>
      <c r="H305" s="27"/>
      <c r="I305" s="52"/>
      <c r="J305" s="52"/>
    </row>
    <row r="306" spans="1:10" s="52" customFormat="1" ht="13.5" customHeight="1" x14ac:dyDescent="0.25">
      <c r="A306" s="52" t="s">
        <v>125</v>
      </c>
      <c r="B306" s="27" t="s">
        <v>166</v>
      </c>
      <c r="C306" s="28">
        <v>108120</v>
      </c>
      <c r="E306" s="63"/>
      <c r="F306" s="63"/>
      <c r="G306" s="55"/>
      <c r="H306" s="39"/>
      <c r="I306" s="39"/>
      <c r="J306" s="39"/>
    </row>
    <row r="307" spans="1:10" s="52" customFormat="1" ht="13.5" customHeight="1" x14ac:dyDescent="0.25">
      <c r="A307" s="52" t="s">
        <v>127</v>
      </c>
      <c r="B307" s="28" t="s">
        <v>120</v>
      </c>
      <c r="C307" s="28">
        <v>70500</v>
      </c>
      <c r="E307" s="86"/>
      <c r="F307" s="64"/>
      <c r="G307" s="55"/>
      <c r="H307" s="27"/>
      <c r="J307" s="69"/>
    </row>
    <row r="308" spans="1:10" s="52" customFormat="1" ht="13.5" customHeight="1" thickBot="1" x14ac:dyDescent="0.3">
      <c r="B308" s="28"/>
      <c r="C308" s="69"/>
      <c r="D308" s="134"/>
      <c r="E308" s="63"/>
      <c r="F308" s="64"/>
      <c r="G308" s="55"/>
      <c r="H308" s="27"/>
    </row>
    <row r="309" spans="1:10" ht="13.5" thickBot="1" x14ac:dyDescent="0.3">
      <c r="A309" s="1305" t="s">
        <v>135</v>
      </c>
      <c r="B309" s="1306"/>
      <c r="C309" s="93">
        <f>C310+C315</f>
        <v>418800</v>
      </c>
      <c r="F309" s="4"/>
      <c r="G309" s="5"/>
      <c r="H309" s="5"/>
    </row>
    <row r="310" spans="1:10" s="61" customFormat="1" x14ac:dyDescent="0.25">
      <c r="A310" s="68" t="s">
        <v>136</v>
      </c>
      <c r="B310" s="46" t="s">
        <v>137</v>
      </c>
      <c r="C310" s="58">
        <f>SUM(C311:C314)</f>
        <v>373800</v>
      </c>
      <c r="D310" s="59"/>
      <c r="E310" s="59"/>
      <c r="F310" s="60"/>
    </row>
    <row r="311" spans="1:10" s="61" customFormat="1" x14ac:dyDescent="0.25">
      <c r="A311" s="52" t="s">
        <v>138</v>
      </c>
      <c r="B311" s="52" t="s">
        <v>139</v>
      </c>
      <c r="C311" s="122">
        <v>34200</v>
      </c>
      <c r="D311" s="59"/>
      <c r="F311" s="59"/>
    </row>
    <row r="312" spans="1:10" s="67" customFormat="1" x14ac:dyDescent="0.25">
      <c r="A312" s="52" t="s">
        <v>198</v>
      </c>
      <c r="B312" s="81" t="s">
        <v>199</v>
      </c>
      <c r="C312" s="28">
        <v>80900</v>
      </c>
      <c r="D312" s="86"/>
      <c r="F312" s="90"/>
      <c r="G312" s="65"/>
      <c r="H312" s="80"/>
    </row>
    <row r="313" spans="1:10" s="67" customFormat="1" x14ac:dyDescent="0.25">
      <c r="A313" s="52" t="s">
        <v>140</v>
      </c>
      <c r="B313" s="27" t="s">
        <v>141</v>
      </c>
      <c r="C313" s="28">
        <v>198700</v>
      </c>
      <c r="D313" s="86"/>
      <c r="E313" s="135"/>
      <c r="F313" s="136"/>
      <c r="G313" s="137"/>
      <c r="H313" s="80"/>
    </row>
    <row r="314" spans="1:10" s="75" customFormat="1" ht="13.5" customHeight="1" x14ac:dyDescent="0.25">
      <c r="A314" s="52" t="s">
        <v>142</v>
      </c>
      <c r="B314" s="69" t="s">
        <v>143</v>
      </c>
      <c r="C314" s="28">
        <v>60000</v>
      </c>
      <c r="D314" s="82"/>
      <c r="E314" s="83"/>
      <c r="F314" s="94"/>
      <c r="G314" s="95"/>
      <c r="H314" s="81"/>
    </row>
    <row r="315" spans="1:10" s="67" customFormat="1" x14ac:dyDescent="0.25">
      <c r="A315" s="68" t="s">
        <v>144</v>
      </c>
      <c r="B315" s="83" t="s">
        <v>145</v>
      </c>
      <c r="C315" s="40">
        <f>SUM(C316)</f>
        <v>45000</v>
      </c>
      <c r="D315" s="86"/>
      <c r="E315" s="86"/>
      <c r="F315" s="66"/>
      <c r="G315" s="70"/>
    </row>
    <row r="316" spans="1:10" s="67" customFormat="1" x14ac:dyDescent="0.25">
      <c r="A316" s="52" t="s">
        <v>146</v>
      </c>
      <c r="B316" s="69" t="s">
        <v>147</v>
      </c>
      <c r="C316" s="28">
        <v>45000</v>
      </c>
      <c r="D316" s="86"/>
      <c r="E316" s="86"/>
      <c r="F316" s="66"/>
      <c r="G316" s="70"/>
    </row>
    <row r="317" spans="1:10" s="67" customFormat="1" ht="13.5" thickBot="1" x14ac:dyDescent="0.3">
      <c r="A317" s="52"/>
      <c r="B317" s="69"/>
      <c r="C317" s="28"/>
      <c r="D317" s="86"/>
      <c r="E317" s="86"/>
      <c r="F317" s="66"/>
      <c r="G317" s="70"/>
    </row>
    <row r="318" spans="1:10" s="5" customFormat="1" ht="12.75" customHeight="1" x14ac:dyDescent="0.25">
      <c r="A318" s="1278" t="s">
        <v>200</v>
      </c>
      <c r="B318" s="1279"/>
      <c r="C318" s="1280"/>
      <c r="D318" s="13" t="s">
        <v>1</v>
      </c>
      <c r="E318" s="14" t="s">
        <v>201</v>
      </c>
      <c r="F318" s="129"/>
    </row>
    <row r="319" spans="1:10" s="5" customFormat="1" ht="13.5" thickBot="1" x14ac:dyDescent="0.3">
      <c r="A319" s="1281"/>
      <c r="B319" s="1282"/>
      <c r="C319" s="1283"/>
      <c r="D319" s="99"/>
      <c r="E319" s="100"/>
      <c r="F319" s="4"/>
    </row>
    <row r="320" spans="1:10" s="5" customFormat="1" x14ac:dyDescent="0.25">
      <c r="A320" s="1268" t="s">
        <v>1129</v>
      </c>
      <c r="B320" s="1269"/>
      <c r="C320" s="1269"/>
      <c r="D320" s="1269"/>
      <c r="E320" s="1270"/>
      <c r="F320" s="4"/>
    </row>
    <row r="321" spans="1:8" s="5" customFormat="1" x14ac:dyDescent="0.25">
      <c r="A321" s="1311"/>
      <c r="B321" s="1312"/>
      <c r="C321" s="1312"/>
      <c r="D321" s="1312"/>
      <c r="E321" s="1313"/>
      <c r="F321" s="4"/>
    </row>
    <row r="322" spans="1:8" s="5" customFormat="1" x14ac:dyDescent="0.25">
      <c r="A322" s="1311"/>
      <c r="B322" s="1312"/>
      <c r="C322" s="1312"/>
      <c r="D322" s="1312"/>
      <c r="E322" s="1313"/>
      <c r="F322" s="4"/>
    </row>
    <row r="323" spans="1:8" s="5" customFormat="1" x14ac:dyDescent="0.25">
      <c r="A323" s="1311"/>
      <c r="B323" s="1312"/>
      <c r="C323" s="1312"/>
      <c r="D323" s="1312"/>
      <c r="E323" s="1313"/>
    </row>
    <row r="324" spans="1:8" s="5" customFormat="1" ht="13.5" thickBot="1" x14ac:dyDescent="0.3">
      <c r="A324" s="1271"/>
      <c r="B324" s="1272"/>
      <c r="C324" s="1272"/>
      <c r="D324" s="1272"/>
      <c r="E324" s="1273"/>
    </row>
    <row r="325" spans="1:8" s="5" customFormat="1" x14ac:dyDescent="0.25">
      <c r="A325" s="26" t="s">
        <v>398</v>
      </c>
      <c r="B325" s="27"/>
      <c r="C325" s="28"/>
      <c r="D325" s="28"/>
      <c r="E325" s="29"/>
      <c r="F325" s="4"/>
    </row>
    <row r="326" spans="1:8" s="5" customFormat="1" ht="14.25" customHeight="1" x14ac:dyDescent="0.25">
      <c r="A326" s="26" t="s">
        <v>1116</v>
      </c>
      <c r="B326" s="27"/>
      <c r="C326" s="28"/>
      <c r="D326" s="28"/>
      <c r="E326" s="29"/>
      <c r="F326" s="4"/>
    </row>
    <row r="327" spans="1:8" s="5" customFormat="1" x14ac:dyDescent="0.25">
      <c r="A327" s="26" t="s">
        <v>1115</v>
      </c>
      <c r="B327" s="27"/>
      <c r="C327" s="28"/>
      <c r="D327" s="28"/>
      <c r="E327" s="29"/>
      <c r="F327" s="4"/>
    </row>
    <row r="328" spans="1:8" s="5" customFormat="1" ht="13.5" thickBot="1" x14ac:dyDescent="0.3">
      <c r="A328" s="30" t="s">
        <v>4</v>
      </c>
      <c r="B328" s="31"/>
      <c r="C328" s="32"/>
      <c r="D328" s="32"/>
      <c r="E328" s="33"/>
      <c r="F328" s="4"/>
    </row>
    <row r="329" spans="1:8" s="5" customFormat="1" ht="13.5" thickBot="1" x14ac:dyDescent="0.3">
      <c r="A329" s="34" t="s">
        <v>5</v>
      </c>
      <c r="B329" s="35"/>
      <c r="C329" s="36"/>
      <c r="D329" s="37"/>
      <c r="E329" s="38">
        <f>C331+C358+C381</f>
        <v>5147090</v>
      </c>
      <c r="F329" s="4"/>
      <c r="G329" s="3"/>
      <c r="H329" s="3"/>
    </row>
    <row r="330" spans="1:8" s="138" customFormat="1" ht="12" thickBot="1" x14ac:dyDescent="0.3">
      <c r="A330" s="39"/>
      <c r="B330" s="39"/>
      <c r="C330" s="40"/>
      <c r="D330" s="40"/>
      <c r="F330" s="42"/>
    </row>
    <row r="331" spans="1:8" ht="13.5" thickBot="1" x14ac:dyDescent="0.3">
      <c r="A331" s="1290" t="s">
        <v>49</v>
      </c>
      <c r="B331" s="1291"/>
      <c r="C331" s="56">
        <f>C332+C334+C336+C339+C341+C348+C351</f>
        <v>945370</v>
      </c>
      <c r="D331" s="54"/>
      <c r="F331" s="45"/>
    </row>
    <row r="332" spans="1:8" s="61" customFormat="1" x14ac:dyDescent="0.25">
      <c r="A332" s="39" t="s">
        <v>50</v>
      </c>
      <c r="B332" s="46" t="s">
        <v>51</v>
      </c>
      <c r="C332" s="58">
        <f>SUM(C333)</f>
        <v>90500</v>
      </c>
      <c r="D332" s="59"/>
      <c r="E332" s="59"/>
      <c r="F332" s="60"/>
    </row>
    <row r="333" spans="1:8" s="27" customFormat="1" x14ac:dyDescent="0.25">
      <c r="A333" s="27" t="s">
        <v>52</v>
      </c>
      <c r="B333" s="27" t="s">
        <v>53</v>
      </c>
      <c r="C333" s="28">
        <v>90500</v>
      </c>
      <c r="D333" s="62"/>
      <c r="E333" s="63"/>
      <c r="F333" s="64"/>
      <c r="G333" s="65"/>
    </row>
    <row r="334" spans="1:8" s="61" customFormat="1" x14ac:dyDescent="0.25">
      <c r="A334" s="39" t="s">
        <v>54</v>
      </c>
      <c r="B334" s="39" t="s">
        <v>55</v>
      </c>
      <c r="C334" s="58">
        <f>SUM(C335)</f>
        <v>150600</v>
      </c>
      <c r="D334" s="62"/>
      <c r="F334" s="79"/>
    </row>
    <row r="335" spans="1:8" s="67" customFormat="1" x14ac:dyDescent="0.25">
      <c r="A335" s="27" t="s">
        <v>56</v>
      </c>
      <c r="B335" s="52" t="s">
        <v>57</v>
      </c>
      <c r="C335" s="28">
        <v>150600</v>
      </c>
      <c r="E335" s="63"/>
      <c r="F335" s="66"/>
    </row>
    <row r="336" spans="1:8" s="67" customFormat="1" x14ac:dyDescent="0.25">
      <c r="A336" s="39" t="s">
        <v>58</v>
      </c>
      <c r="B336" s="68" t="s">
        <v>59</v>
      </c>
      <c r="C336" s="40">
        <f>SUM(C337:C338)</f>
        <v>126500</v>
      </c>
      <c r="D336" s="102"/>
      <c r="E336" s="63"/>
      <c r="F336" s="66"/>
    </row>
    <row r="337" spans="1:9" s="67" customFormat="1" x14ac:dyDescent="0.25">
      <c r="A337" s="27" t="s">
        <v>60</v>
      </c>
      <c r="B337" s="69" t="s">
        <v>61</v>
      </c>
      <c r="C337" s="28">
        <v>80900</v>
      </c>
      <c r="D337" s="103"/>
      <c r="E337" s="63"/>
      <c r="F337" s="66"/>
      <c r="G337" s="70"/>
    </row>
    <row r="338" spans="1:9" s="67" customFormat="1" x14ac:dyDescent="0.25">
      <c r="A338" s="27" t="s">
        <v>174</v>
      </c>
      <c r="B338" s="81" t="s">
        <v>175</v>
      </c>
      <c r="C338" s="28">
        <v>45600</v>
      </c>
      <c r="D338" s="103"/>
      <c r="E338" s="63"/>
      <c r="F338" s="66"/>
      <c r="G338" s="70"/>
    </row>
    <row r="339" spans="1:9" s="67" customFormat="1" x14ac:dyDescent="0.25">
      <c r="A339" s="39" t="s">
        <v>62</v>
      </c>
      <c r="B339" s="83" t="s">
        <v>63</v>
      </c>
      <c r="C339" s="40">
        <f>SUM(C340)</f>
        <v>120400</v>
      </c>
      <c r="D339" s="103"/>
      <c r="E339" s="63"/>
      <c r="F339" s="66"/>
      <c r="G339" s="70"/>
    </row>
    <row r="340" spans="1:9" s="67" customFormat="1" x14ac:dyDescent="0.25">
      <c r="A340" s="27" t="s">
        <v>64</v>
      </c>
      <c r="B340" s="52" t="s">
        <v>65</v>
      </c>
      <c r="C340" s="28">
        <v>120400</v>
      </c>
      <c r="D340" s="103"/>
      <c r="E340" s="63"/>
      <c r="F340" s="66"/>
      <c r="G340" s="70"/>
    </row>
    <row r="341" spans="1:9" s="67" customFormat="1" x14ac:dyDescent="0.25">
      <c r="A341" s="68" t="s">
        <v>66</v>
      </c>
      <c r="B341" s="83" t="s">
        <v>154</v>
      </c>
      <c r="C341" s="40">
        <f>SUM(C342:C347)</f>
        <v>211700</v>
      </c>
      <c r="D341" s="54"/>
      <c r="E341" s="63"/>
      <c r="F341" s="66"/>
      <c r="G341" s="70"/>
    </row>
    <row r="342" spans="1:9" s="67" customFormat="1" x14ac:dyDescent="0.25">
      <c r="A342" s="52" t="s">
        <v>202</v>
      </c>
      <c r="B342" s="28" t="s">
        <v>203</v>
      </c>
      <c r="C342" s="28">
        <v>15000</v>
      </c>
      <c r="D342" s="54"/>
      <c r="E342" s="63"/>
      <c r="F342" s="66"/>
      <c r="G342" s="70"/>
    </row>
    <row r="343" spans="1:9" s="67" customFormat="1" x14ac:dyDescent="0.25">
      <c r="A343" s="52" t="s">
        <v>68</v>
      </c>
      <c r="B343" s="28" t="s">
        <v>155</v>
      </c>
      <c r="C343" s="28">
        <v>45600</v>
      </c>
      <c r="D343" s="63"/>
      <c r="E343" s="63"/>
      <c r="F343" s="66"/>
      <c r="G343" s="70"/>
    </row>
    <row r="344" spans="1:9" s="67" customFormat="1" x14ac:dyDescent="0.25">
      <c r="A344" s="52" t="s">
        <v>204</v>
      </c>
      <c r="B344" s="52" t="s">
        <v>205</v>
      </c>
      <c r="C344" s="28">
        <v>8050</v>
      </c>
      <c r="D344" s="63"/>
      <c r="E344" s="63"/>
      <c r="F344" s="66"/>
      <c r="G344" s="70"/>
    </row>
    <row r="345" spans="1:9" x14ac:dyDescent="0.25">
      <c r="A345" s="52" t="s">
        <v>70</v>
      </c>
      <c r="B345" s="81" t="s">
        <v>71</v>
      </c>
      <c r="C345" s="28">
        <v>60500</v>
      </c>
      <c r="D345" s="67"/>
      <c r="E345" s="63"/>
      <c r="F345" s="66"/>
      <c r="G345" s="70"/>
      <c r="H345" s="67"/>
      <c r="I345" s="67"/>
    </row>
    <row r="346" spans="1:9" s="84" customFormat="1" x14ac:dyDescent="0.3">
      <c r="A346" s="52" t="s">
        <v>72</v>
      </c>
      <c r="B346" s="28" t="s">
        <v>73</v>
      </c>
      <c r="C346" s="28">
        <v>22250</v>
      </c>
      <c r="D346" s="82"/>
      <c r="E346" s="83"/>
    </row>
    <row r="347" spans="1:9" s="84" customFormat="1" x14ac:dyDescent="0.3">
      <c r="A347" s="52" t="s">
        <v>74</v>
      </c>
      <c r="B347" s="28" t="s">
        <v>75</v>
      </c>
      <c r="C347" s="28">
        <v>60300</v>
      </c>
      <c r="D347" s="82"/>
      <c r="E347" s="83"/>
    </row>
    <row r="348" spans="1:9" s="67" customFormat="1" x14ac:dyDescent="0.25">
      <c r="A348" s="68" t="s">
        <v>78</v>
      </c>
      <c r="B348" s="40" t="s">
        <v>79</v>
      </c>
      <c r="C348" s="40">
        <f>SUM(C349:C350)</f>
        <v>69710</v>
      </c>
      <c r="D348" s="63"/>
      <c r="E348" s="63"/>
      <c r="F348" s="66"/>
      <c r="G348" s="70"/>
    </row>
    <row r="349" spans="1:9" s="67" customFormat="1" x14ac:dyDescent="0.25">
      <c r="A349" s="52" t="s">
        <v>80</v>
      </c>
      <c r="B349" s="69" t="s">
        <v>81</v>
      </c>
      <c r="C349" s="28">
        <v>45760</v>
      </c>
      <c r="D349" s="63"/>
      <c r="E349" s="63"/>
      <c r="F349" s="66"/>
      <c r="G349" s="70"/>
    </row>
    <row r="350" spans="1:9" s="67" customFormat="1" x14ac:dyDescent="0.25">
      <c r="A350" s="52" t="s">
        <v>82</v>
      </c>
      <c r="B350" s="28" t="s">
        <v>83</v>
      </c>
      <c r="C350" s="28">
        <v>23950</v>
      </c>
      <c r="D350" s="86"/>
      <c r="E350" s="86"/>
      <c r="F350" s="66"/>
      <c r="G350" s="70"/>
    </row>
    <row r="351" spans="1:9" s="67" customFormat="1" x14ac:dyDescent="0.25">
      <c r="A351" s="68" t="s">
        <v>84</v>
      </c>
      <c r="B351" s="83" t="s">
        <v>85</v>
      </c>
      <c r="C351" s="40">
        <f>SUM(C352:C356)</f>
        <v>175960</v>
      </c>
      <c r="D351" s="86"/>
      <c r="E351" s="86"/>
      <c r="F351" s="66"/>
      <c r="G351" s="70"/>
    </row>
    <row r="352" spans="1:9" s="67" customFormat="1" x14ac:dyDescent="0.25">
      <c r="A352" s="52" t="s">
        <v>86</v>
      </c>
      <c r="B352" s="69" t="s">
        <v>87</v>
      </c>
      <c r="C352" s="28">
        <v>65440</v>
      </c>
      <c r="D352" s="86"/>
      <c r="E352" s="86"/>
      <c r="F352" s="66"/>
      <c r="G352" s="70"/>
    </row>
    <row r="353" spans="1:9" s="67" customFormat="1" x14ac:dyDescent="0.25">
      <c r="A353" s="52" t="s">
        <v>183</v>
      </c>
      <c r="B353" s="69" t="s">
        <v>184</v>
      </c>
      <c r="C353" s="28">
        <v>21000</v>
      </c>
      <c r="D353" s="86"/>
      <c r="E353" s="86"/>
      <c r="F353" s="66"/>
      <c r="G353" s="70"/>
    </row>
    <row r="354" spans="1:9" s="67" customFormat="1" x14ac:dyDescent="0.25">
      <c r="A354" s="52" t="s">
        <v>88</v>
      </c>
      <c r="B354" s="28" t="s">
        <v>89</v>
      </c>
      <c r="C354" s="28">
        <v>18300</v>
      </c>
      <c r="D354" s="63"/>
      <c r="E354" s="63"/>
      <c r="F354" s="66"/>
      <c r="G354" s="70"/>
    </row>
    <row r="355" spans="1:9" s="67" customFormat="1" x14ac:dyDescent="0.25">
      <c r="A355" s="52" t="s">
        <v>90</v>
      </c>
      <c r="B355" s="69" t="s">
        <v>85</v>
      </c>
      <c r="C355" s="28">
        <v>23620</v>
      </c>
      <c r="D355" s="63"/>
      <c r="E355" s="63"/>
      <c r="F355" s="66"/>
      <c r="G355" s="70"/>
    </row>
    <row r="356" spans="1:9" x14ac:dyDescent="0.25">
      <c r="A356" s="52" t="s">
        <v>91</v>
      </c>
      <c r="B356" s="81" t="s">
        <v>92</v>
      </c>
      <c r="C356" s="28">
        <v>47600</v>
      </c>
      <c r="D356" s="63"/>
      <c r="E356" s="63"/>
      <c r="F356" s="66"/>
      <c r="G356" s="70"/>
      <c r="H356" s="67"/>
      <c r="I356" s="67"/>
    </row>
    <row r="357" spans="1:9" s="67" customFormat="1" ht="13.5" thickBot="1" x14ac:dyDescent="0.3">
      <c r="A357" s="52"/>
      <c r="B357" s="28"/>
      <c r="C357" s="69"/>
      <c r="D357" s="86"/>
      <c r="E357" s="86"/>
      <c r="F357" s="66"/>
      <c r="G357" s="70"/>
    </row>
    <row r="358" spans="1:9" ht="13.5" thickBot="1" x14ac:dyDescent="0.3">
      <c r="A358" s="1274" t="s">
        <v>93</v>
      </c>
      <c r="B358" s="1275"/>
      <c r="C358" s="87">
        <f>+C361+C367+C371+C374+C359</f>
        <v>3525820</v>
      </c>
      <c r="G358" s="41"/>
    </row>
    <row r="359" spans="1:9" s="61" customFormat="1" x14ac:dyDescent="0.25">
      <c r="A359" s="68" t="s">
        <v>94</v>
      </c>
      <c r="B359" s="46" t="s">
        <v>95</v>
      </c>
      <c r="C359" s="58">
        <f>SUM(C360:C360)</f>
        <v>89700</v>
      </c>
      <c r="D359" s="59"/>
      <c r="F359" s="60"/>
      <c r="G359" s="59"/>
    </row>
    <row r="360" spans="1:9" s="52" customFormat="1" x14ac:dyDescent="0.25">
      <c r="A360" s="52" t="s">
        <v>98</v>
      </c>
      <c r="B360" s="28" t="s">
        <v>99</v>
      </c>
      <c r="C360" s="28">
        <v>89700</v>
      </c>
      <c r="D360" s="63"/>
      <c r="E360" s="86"/>
      <c r="F360" s="66"/>
      <c r="G360" s="55"/>
      <c r="H360" s="28"/>
    </row>
    <row r="361" spans="1:9" s="52" customFormat="1" x14ac:dyDescent="0.25">
      <c r="A361" s="39" t="s">
        <v>158</v>
      </c>
      <c r="B361" s="40" t="s">
        <v>101</v>
      </c>
      <c r="C361" s="40">
        <f>SUM(C362:C366)</f>
        <v>735500</v>
      </c>
      <c r="D361" s="63"/>
      <c r="E361" s="86"/>
      <c r="F361" s="66"/>
      <c r="G361" s="55"/>
      <c r="H361" s="28"/>
    </row>
    <row r="362" spans="1:9" s="52" customFormat="1" x14ac:dyDescent="0.25">
      <c r="A362" s="27" t="s">
        <v>159</v>
      </c>
      <c r="B362" s="27" t="s">
        <v>160</v>
      </c>
      <c r="C362" s="28">
        <v>560000</v>
      </c>
      <c r="E362" s="86"/>
      <c r="F362" s="62"/>
      <c r="G362" s="55"/>
      <c r="H362" s="28"/>
    </row>
    <row r="363" spans="1:9" s="52" customFormat="1" x14ac:dyDescent="0.25">
      <c r="A363" s="27" t="s">
        <v>206</v>
      </c>
      <c r="B363" s="81" t="s">
        <v>207</v>
      </c>
      <c r="C363" s="28">
        <v>8800</v>
      </c>
      <c r="E363" s="86"/>
      <c r="F363" s="62"/>
      <c r="G363" s="55"/>
      <c r="H363" s="28"/>
    </row>
    <row r="364" spans="1:9" s="52" customFormat="1" x14ac:dyDescent="0.25">
      <c r="A364" s="27" t="s">
        <v>208</v>
      </c>
      <c r="B364" s="27" t="s">
        <v>209</v>
      </c>
      <c r="C364" s="28">
        <v>20000</v>
      </c>
      <c r="E364" s="86"/>
      <c r="F364" s="62"/>
      <c r="G364" s="55"/>
      <c r="H364" s="28"/>
    </row>
    <row r="365" spans="1:9" s="52" customFormat="1" x14ac:dyDescent="0.25">
      <c r="A365" s="27" t="s">
        <v>102</v>
      </c>
      <c r="B365" s="27" t="s">
        <v>189</v>
      </c>
      <c r="C365" s="28">
        <v>65800</v>
      </c>
      <c r="E365" s="86"/>
      <c r="F365" s="62"/>
      <c r="G365" s="55"/>
      <c r="H365" s="28"/>
    </row>
    <row r="366" spans="1:9" s="52" customFormat="1" x14ac:dyDescent="0.25">
      <c r="A366" s="27" t="s">
        <v>104</v>
      </c>
      <c r="B366" s="27" t="s">
        <v>105</v>
      </c>
      <c r="C366" s="28">
        <v>80900</v>
      </c>
      <c r="E366" s="86"/>
      <c r="F366" s="90"/>
      <c r="G366" s="55"/>
      <c r="H366" s="28"/>
    </row>
    <row r="367" spans="1:9" s="52" customFormat="1" x14ac:dyDescent="0.25">
      <c r="A367" s="68" t="s">
        <v>106</v>
      </c>
      <c r="B367" s="40" t="s">
        <v>107</v>
      </c>
      <c r="C367" s="40">
        <f>SUM(C368:C370)</f>
        <v>1014720</v>
      </c>
      <c r="E367" s="86"/>
      <c r="F367" s="63"/>
      <c r="G367" s="55"/>
      <c r="H367" s="28"/>
    </row>
    <row r="368" spans="1:9" s="52" customFormat="1" x14ac:dyDescent="0.25">
      <c r="A368" s="52" t="s">
        <v>108</v>
      </c>
      <c r="B368" s="89" t="s">
        <v>109</v>
      </c>
      <c r="C368" s="28">
        <v>7200</v>
      </c>
      <c r="E368" s="86"/>
      <c r="F368" s="63"/>
      <c r="G368" s="55"/>
      <c r="H368" s="28"/>
    </row>
    <row r="369" spans="1:10" s="52" customFormat="1" x14ac:dyDescent="0.25">
      <c r="A369" s="52" t="s">
        <v>110</v>
      </c>
      <c r="B369" s="27" t="s">
        <v>111</v>
      </c>
      <c r="C369" s="28">
        <v>671520</v>
      </c>
      <c r="E369" s="86"/>
      <c r="F369" s="63"/>
      <c r="G369" s="55"/>
      <c r="H369" s="28"/>
    </row>
    <row r="370" spans="1:10" s="52" customFormat="1" x14ac:dyDescent="0.25">
      <c r="A370" s="52" t="s">
        <v>161</v>
      </c>
      <c r="B370" s="81" t="s">
        <v>162</v>
      </c>
      <c r="C370" s="28">
        <v>336000</v>
      </c>
      <c r="D370" s="51"/>
      <c r="E370" s="110"/>
      <c r="F370" s="86"/>
      <c r="G370" s="51"/>
      <c r="H370" s="27"/>
      <c r="J370" s="69"/>
    </row>
    <row r="371" spans="1:10" s="52" customFormat="1" x14ac:dyDescent="0.25">
      <c r="A371" s="39" t="s">
        <v>112</v>
      </c>
      <c r="B371" s="39" t="s">
        <v>113</v>
      </c>
      <c r="C371" s="40">
        <f>SUM(C372:C373)</f>
        <v>99140</v>
      </c>
      <c r="E371" s="86"/>
      <c r="F371" s="63"/>
      <c r="G371" s="55"/>
      <c r="H371" s="28"/>
    </row>
    <row r="372" spans="1:10" s="52" customFormat="1" x14ac:dyDescent="0.25">
      <c r="A372" s="27" t="s">
        <v>210</v>
      </c>
      <c r="B372" s="27" t="s">
        <v>211</v>
      </c>
      <c r="C372" s="28">
        <v>17000</v>
      </c>
      <c r="E372" s="86"/>
      <c r="F372" s="63"/>
      <c r="G372" s="55"/>
      <c r="H372" s="27"/>
    </row>
    <row r="373" spans="1:10" s="52" customFormat="1" x14ac:dyDescent="0.25">
      <c r="A373" s="27" t="s">
        <v>114</v>
      </c>
      <c r="B373" s="27" t="s">
        <v>115</v>
      </c>
      <c r="C373" s="28">
        <v>82140</v>
      </c>
      <c r="E373" s="86"/>
      <c r="F373" s="90"/>
      <c r="G373" s="55"/>
      <c r="H373" s="27"/>
    </row>
    <row r="374" spans="1:10" s="52" customFormat="1" x14ac:dyDescent="0.25">
      <c r="A374" s="68" t="s">
        <v>119</v>
      </c>
      <c r="B374" s="40" t="s">
        <v>122</v>
      </c>
      <c r="C374" s="40">
        <f>SUM(C375:C379)</f>
        <v>1586760</v>
      </c>
      <c r="E374" s="86"/>
      <c r="F374" s="63"/>
      <c r="G374" s="55"/>
      <c r="H374" s="27"/>
    </row>
    <row r="375" spans="1:10" s="52" customFormat="1" x14ac:dyDescent="0.25">
      <c r="A375" s="52" t="s">
        <v>163</v>
      </c>
      <c r="B375" s="28" t="s">
        <v>122</v>
      </c>
      <c r="C375" s="28">
        <v>1258000</v>
      </c>
      <c r="E375" s="63"/>
      <c r="F375" s="134"/>
      <c r="G375" s="51"/>
    </row>
    <row r="376" spans="1:10" s="52" customFormat="1" x14ac:dyDescent="0.25">
      <c r="A376" s="52" t="s">
        <v>212</v>
      </c>
      <c r="B376" s="28" t="s">
        <v>124</v>
      </c>
      <c r="C376" s="28">
        <v>55860</v>
      </c>
      <c r="E376" s="63"/>
      <c r="G376" s="51"/>
    </row>
    <row r="377" spans="1:10" s="52" customFormat="1" x14ac:dyDescent="0.25">
      <c r="A377" s="52" t="s">
        <v>164</v>
      </c>
      <c r="B377" s="81" t="s">
        <v>165</v>
      </c>
      <c r="C377" s="28">
        <v>46900</v>
      </c>
      <c r="E377" s="63"/>
      <c r="G377" s="51"/>
    </row>
    <row r="378" spans="1:10" s="52" customFormat="1" x14ac:dyDescent="0.25">
      <c r="A378" s="52" t="s">
        <v>125</v>
      </c>
      <c r="B378" s="27" t="s">
        <v>166</v>
      </c>
      <c r="C378" s="28">
        <v>160800</v>
      </c>
      <c r="E378" s="63"/>
      <c r="G378" s="51"/>
    </row>
    <row r="379" spans="1:10" s="52" customFormat="1" x14ac:dyDescent="0.25">
      <c r="A379" s="52" t="s">
        <v>127</v>
      </c>
      <c r="B379" s="28" t="s">
        <v>120</v>
      </c>
      <c r="C379" s="28">
        <v>65200</v>
      </c>
      <c r="D379" s="63"/>
      <c r="E379" s="86"/>
      <c r="F379" s="64"/>
      <c r="G379" s="55"/>
      <c r="H379" s="27"/>
      <c r="J379" s="69"/>
    </row>
    <row r="380" spans="1:10" s="52" customFormat="1" ht="13.5" customHeight="1" thickBot="1" x14ac:dyDescent="0.3">
      <c r="B380" s="28"/>
      <c r="C380" s="69"/>
      <c r="D380" s="134"/>
      <c r="E380" s="63"/>
      <c r="F380" s="66"/>
      <c r="G380" s="51"/>
    </row>
    <row r="381" spans="1:10" ht="13.5" thickBot="1" x14ac:dyDescent="0.3">
      <c r="A381" s="1305" t="s">
        <v>135</v>
      </c>
      <c r="B381" s="1306"/>
      <c r="C381" s="93">
        <f>C382+C386+C389</f>
        <v>675900</v>
      </c>
    </row>
    <row r="382" spans="1:10" s="61" customFormat="1" x14ac:dyDescent="0.25">
      <c r="A382" s="68" t="s">
        <v>136</v>
      </c>
      <c r="B382" s="46" t="s">
        <v>137</v>
      </c>
      <c r="C382" s="58">
        <f>SUM(C383:C385)</f>
        <v>102400</v>
      </c>
      <c r="D382" s="59"/>
      <c r="E382" s="59"/>
      <c r="F382" s="60"/>
    </row>
    <row r="383" spans="1:10" s="67" customFormat="1" x14ac:dyDescent="0.25">
      <c r="A383" s="52" t="s">
        <v>138</v>
      </c>
      <c r="B383" s="52" t="s">
        <v>139</v>
      </c>
      <c r="C383" s="28">
        <v>36900</v>
      </c>
      <c r="D383" s="86"/>
      <c r="E383" s="86"/>
      <c r="F383" s="66"/>
      <c r="G383" s="70"/>
    </row>
    <row r="384" spans="1:10" x14ac:dyDescent="0.25">
      <c r="A384" s="52" t="s">
        <v>140</v>
      </c>
      <c r="B384" s="27" t="s">
        <v>141</v>
      </c>
      <c r="C384" s="118">
        <f>65500-10000-20000</f>
        <v>35500</v>
      </c>
    </row>
    <row r="385" spans="1:10" s="75" customFormat="1" ht="13.5" customHeight="1" x14ac:dyDescent="0.25">
      <c r="A385" s="52" t="s">
        <v>142</v>
      </c>
      <c r="B385" s="69" t="s">
        <v>143</v>
      </c>
      <c r="C385" s="28">
        <v>30000</v>
      </c>
      <c r="D385" s="82"/>
      <c r="E385" s="83"/>
      <c r="F385" s="94"/>
      <c r="G385" s="95"/>
      <c r="H385" s="81"/>
    </row>
    <row r="386" spans="1:10" x14ac:dyDescent="0.25">
      <c r="A386" s="68" t="s">
        <v>213</v>
      </c>
      <c r="B386" s="39" t="s">
        <v>214</v>
      </c>
      <c r="C386" s="139">
        <f>SUM(C387:C388)</f>
        <v>557500</v>
      </c>
    </row>
    <row r="387" spans="1:10" x14ac:dyDescent="0.25">
      <c r="A387" s="52" t="s">
        <v>215</v>
      </c>
      <c r="B387" s="27" t="s">
        <v>216</v>
      </c>
      <c r="C387" s="118">
        <v>521600</v>
      </c>
    </row>
    <row r="388" spans="1:10" x14ac:dyDescent="0.25">
      <c r="A388" s="52" t="s">
        <v>217</v>
      </c>
      <c r="B388" s="27" t="s">
        <v>218</v>
      </c>
      <c r="C388" s="118">
        <v>35900</v>
      </c>
      <c r="J388" s="6" t="s">
        <v>219</v>
      </c>
    </row>
    <row r="389" spans="1:10" x14ac:dyDescent="0.25">
      <c r="A389" s="68" t="s">
        <v>144</v>
      </c>
      <c r="B389" s="83" t="s">
        <v>145</v>
      </c>
      <c r="C389" s="139">
        <f>SUM(C390)</f>
        <v>16000</v>
      </c>
    </row>
    <row r="390" spans="1:10" s="67" customFormat="1" x14ac:dyDescent="0.25">
      <c r="A390" s="52" t="s">
        <v>146</v>
      </c>
      <c r="B390" s="69" t="s">
        <v>147</v>
      </c>
      <c r="C390" s="28">
        <v>16000</v>
      </c>
      <c r="D390" s="86"/>
      <c r="E390" s="86"/>
      <c r="F390" s="66"/>
      <c r="G390" s="70"/>
    </row>
    <row r="391" spans="1:10" s="52" customFormat="1" ht="13.5" customHeight="1" thickBot="1" x14ac:dyDescent="0.3">
      <c r="B391" s="28"/>
      <c r="C391" s="28"/>
      <c r="D391" s="63"/>
      <c r="E391" s="86"/>
      <c r="F391" s="64"/>
      <c r="G391" s="55"/>
      <c r="H391" s="27"/>
      <c r="J391" s="69"/>
    </row>
    <row r="392" spans="1:10" s="5" customFormat="1" x14ac:dyDescent="0.25">
      <c r="A392" s="10" t="s">
        <v>220</v>
      </c>
      <c r="B392" s="11"/>
      <c r="C392" s="12"/>
      <c r="D392" s="13" t="s">
        <v>1</v>
      </c>
      <c r="E392" s="14" t="s">
        <v>221</v>
      </c>
      <c r="F392" s="4"/>
    </row>
    <row r="393" spans="1:10" s="5" customFormat="1" ht="13.5" thickBot="1" x14ac:dyDescent="0.3">
      <c r="A393" s="15"/>
      <c r="B393" s="16"/>
      <c r="C393" s="17"/>
      <c r="D393" s="18"/>
      <c r="E393" s="19"/>
      <c r="F393" s="4"/>
    </row>
    <row r="394" spans="1:10" s="5" customFormat="1" x14ac:dyDescent="0.25">
      <c r="A394" s="1268" t="s">
        <v>222</v>
      </c>
      <c r="B394" s="1269"/>
      <c r="C394" s="1269"/>
      <c r="D394" s="1269"/>
      <c r="E394" s="1270"/>
      <c r="F394" s="4"/>
    </row>
    <row r="395" spans="1:10" s="5" customFormat="1" x14ac:dyDescent="0.25">
      <c r="A395" s="1311"/>
      <c r="B395" s="1312"/>
      <c r="C395" s="1312"/>
      <c r="D395" s="1312"/>
      <c r="E395" s="1313"/>
      <c r="F395" s="4"/>
    </row>
    <row r="396" spans="1:10" s="5" customFormat="1" x14ac:dyDescent="0.25">
      <c r="A396" s="1311"/>
      <c r="B396" s="1312"/>
      <c r="C396" s="1312"/>
      <c r="D396" s="1312"/>
      <c r="E396" s="1313"/>
      <c r="F396" s="4"/>
    </row>
    <row r="397" spans="1:10" s="5" customFormat="1" x14ac:dyDescent="0.25">
      <c r="A397" s="1311"/>
      <c r="B397" s="1312"/>
      <c r="C397" s="1312"/>
      <c r="D397" s="1312"/>
      <c r="E397" s="1313"/>
      <c r="F397" s="4"/>
    </row>
    <row r="398" spans="1:10" s="5" customFormat="1" x14ac:dyDescent="0.25">
      <c r="A398" s="1311"/>
      <c r="B398" s="1312"/>
      <c r="C398" s="1312"/>
      <c r="D398" s="1312"/>
      <c r="E398" s="1313"/>
    </row>
    <row r="399" spans="1:10" s="5" customFormat="1" x14ac:dyDescent="0.25">
      <c r="A399" s="1311"/>
      <c r="B399" s="1312"/>
      <c r="C399" s="1312"/>
      <c r="D399" s="1312"/>
      <c r="E399" s="1313"/>
    </row>
    <row r="400" spans="1:10" s="5" customFormat="1" x14ac:dyDescent="0.25">
      <c r="A400" s="1311"/>
      <c r="B400" s="1312"/>
      <c r="C400" s="1312"/>
      <c r="D400" s="1312"/>
      <c r="E400" s="1313"/>
    </row>
    <row r="401" spans="1:8" s="5" customFormat="1" x14ac:dyDescent="0.25">
      <c r="A401" s="1311"/>
      <c r="B401" s="1312"/>
      <c r="C401" s="1312"/>
      <c r="D401" s="1312"/>
      <c r="E401" s="1313"/>
    </row>
    <row r="402" spans="1:8" s="5" customFormat="1" x14ac:dyDescent="0.25">
      <c r="A402" s="1311"/>
      <c r="B402" s="1312"/>
      <c r="C402" s="1312"/>
      <c r="D402" s="1312"/>
      <c r="E402" s="1313"/>
    </row>
    <row r="403" spans="1:8" s="5" customFormat="1" x14ac:dyDescent="0.25">
      <c r="A403" s="1311"/>
      <c r="B403" s="1312"/>
      <c r="C403" s="1312"/>
      <c r="D403" s="1312"/>
      <c r="E403" s="1313"/>
    </row>
    <row r="404" spans="1:8" s="5" customFormat="1" x14ac:dyDescent="0.25">
      <c r="A404" s="1311"/>
      <c r="B404" s="1312"/>
      <c r="C404" s="1312"/>
      <c r="D404" s="1312"/>
      <c r="E404" s="1313"/>
    </row>
    <row r="405" spans="1:8" s="5" customFormat="1" x14ac:dyDescent="0.25">
      <c r="A405" s="1311"/>
      <c r="B405" s="1312"/>
      <c r="C405" s="1312"/>
      <c r="D405" s="1312"/>
      <c r="E405" s="1313"/>
    </row>
    <row r="406" spans="1:8" s="5" customFormat="1" x14ac:dyDescent="0.25">
      <c r="A406" s="1311"/>
      <c r="B406" s="1312"/>
      <c r="C406" s="1312"/>
      <c r="D406" s="1312"/>
      <c r="E406" s="1313"/>
    </row>
    <row r="407" spans="1:8" s="5" customFormat="1" ht="13.5" thickBot="1" x14ac:dyDescent="0.3">
      <c r="A407" s="1271"/>
      <c r="B407" s="1272"/>
      <c r="C407" s="1272"/>
      <c r="D407" s="1272"/>
      <c r="E407" s="1273"/>
    </row>
    <row r="408" spans="1:8" s="5" customFormat="1" x14ac:dyDescent="0.25">
      <c r="A408" s="26" t="s">
        <v>398</v>
      </c>
      <c r="B408" s="27"/>
      <c r="C408" s="28"/>
      <c r="D408" s="28"/>
      <c r="E408" s="29"/>
      <c r="F408" s="4"/>
    </row>
    <row r="409" spans="1:8" s="5" customFormat="1" x14ac:dyDescent="0.25">
      <c r="A409" s="26" t="s">
        <v>1118</v>
      </c>
      <c r="B409" s="27"/>
      <c r="C409" s="28"/>
      <c r="D409" s="28"/>
      <c r="E409" s="29"/>
      <c r="F409" s="4"/>
      <c r="G409" s="3"/>
    </row>
    <row r="410" spans="1:8" s="5" customFormat="1" x14ac:dyDescent="0.25">
      <c r="A410" s="26" t="s">
        <v>1119</v>
      </c>
      <c r="B410" s="27"/>
      <c r="C410" s="28"/>
      <c r="D410" s="28"/>
      <c r="E410" s="29"/>
      <c r="F410" s="4"/>
      <c r="G410" s="3"/>
    </row>
    <row r="411" spans="1:8" s="5" customFormat="1" ht="13.5" thickBot="1" x14ac:dyDescent="0.3">
      <c r="A411" s="30" t="s">
        <v>4</v>
      </c>
      <c r="B411" s="31"/>
      <c r="C411" s="32"/>
      <c r="D411" s="32"/>
      <c r="E411" s="33"/>
      <c r="F411" s="4"/>
    </row>
    <row r="412" spans="1:8" s="5" customFormat="1" ht="13.5" thickBot="1" x14ac:dyDescent="0.3">
      <c r="A412" s="34" t="s">
        <v>5</v>
      </c>
      <c r="B412" s="35"/>
      <c r="C412" s="36"/>
      <c r="D412" s="37"/>
      <c r="E412" s="38">
        <f>+C414+C437+C462+C457</f>
        <v>5771210</v>
      </c>
      <c r="F412" s="4"/>
      <c r="H412" s="3"/>
    </row>
    <row r="413" spans="1:8" ht="13.5" thickBot="1" x14ac:dyDescent="0.3">
      <c r="A413" s="39"/>
      <c r="B413" s="39"/>
      <c r="C413" s="40"/>
      <c r="D413" s="40"/>
      <c r="F413" s="42"/>
    </row>
    <row r="414" spans="1:8" ht="13.5" thickBot="1" x14ac:dyDescent="0.3">
      <c r="A414" s="1290" t="s">
        <v>49</v>
      </c>
      <c r="B414" s="1291"/>
      <c r="C414" s="56">
        <f>C415+C417+C419+C422+C427+C431</f>
        <v>1207500</v>
      </c>
      <c r="D414" s="140"/>
      <c r="F414" s="45"/>
    </row>
    <row r="415" spans="1:8" s="61" customFormat="1" x14ac:dyDescent="0.25">
      <c r="A415" s="39" t="s">
        <v>50</v>
      </c>
      <c r="B415" s="46" t="s">
        <v>51</v>
      </c>
      <c r="C415" s="58">
        <f>SUM(C416)</f>
        <v>98000</v>
      </c>
      <c r="D415" s="59"/>
      <c r="E415" s="59"/>
      <c r="F415" s="60"/>
    </row>
    <row r="416" spans="1:8" s="27" customFormat="1" ht="13.5" customHeight="1" x14ac:dyDescent="0.25">
      <c r="A416" s="27" t="s">
        <v>52</v>
      </c>
      <c r="B416" s="27" t="s">
        <v>53</v>
      </c>
      <c r="C416" s="28">
        <v>98000</v>
      </c>
      <c r="D416" s="62"/>
      <c r="E416" s="63"/>
      <c r="F416" s="64"/>
      <c r="G416" s="65"/>
    </row>
    <row r="417" spans="1:9" s="27" customFormat="1" ht="13.5" customHeight="1" x14ac:dyDescent="0.25">
      <c r="A417" s="39" t="s">
        <v>54</v>
      </c>
      <c r="B417" s="39" t="s">
        <v>55</v>
      </c>
      <c r="C417" s="40">
        <f>SUM(C418)</f>
        <v>86700</v>
      </c>
      <c r="D417" s="121"/>
      <c r="F417" s="101"/>
      <c r="G417" s="65"/>
    </row>
    <row r="418" spans="1:9" s="67" customFormat="1" x14ac:dyDescent="0.3">
      <c r="A418" s="27" t="s">
        <v>56</v>
      </c>
      <c r="B418" s="52" t="s">
        <v>57</v>
      </c>
      <c r="C418" s="28">
        <v>86700</v>
      </c>
      <c r="D418" s="121"/>
      <c r="E418" s="104"/>
      <c r="F418" s="66"/>
    </row>
    <row r="419" spans="1:9" s="67" customFormat="1" x14ac:dyDescent="0.3">
      <c r="A419" s="39" t="s">
        <v>58</v>
      </c>
      <c r="B419" s="68" t="s">
        <v>59</v>
      </c>
      <c r="C419" s="40">
        <f>SUM(C420:C421)</f>
        <v>144200</v>
      </c>
      <c r="D419" s="121"/>
      <c r="E419" s="104"/>
      <c r="F419" s="66"/>
    </row>
    <row r="420" spans="1:9" s="67" customFormat="1" x14ac:dyDescent="0.3">
      <c r="A420" s="27" t="s">
        <v>60</v>
      </c>
      <c r="B420" s="69" t="s">
        <v>61</v>
      </c>
      <c r="C420" s="28">
        <v>99000</v>
      </c>
      <c r="E420" s="104"/>
      <c r="F420" s="121"/>
      <c r="G420" s="70"/>
    </row>
    <row r="421" spans="1:9" s="67" customFormat="1" x14ac:dyDescent="0.3">
      <c r="A421" s="27" t="s">
        <v>174</v>
      </c>
      <c r="B421" s="81" t="s">
        <v>175</v>
      </c>
      <c r="C421" s="28">
        <v>45200</v>
      </c>
      <c r="E421" s="104"/>
      <c r="F421" s="121"/>
      <c r="G421" s="70"/>
    </row>
    <row r="422" spans="1:9" s="67" customFormat="1" x14ac:dyDescent="0.3">
      <c r="A422" s="68" t="s">
        <v>66</v>
      </c>
      <c r="B422" s="83" t="s">
        <v>154</v>
      </c>
      <c r="C422" s="40">
        <f>SUM(C423:C426)</f>
        <v>136000</v>
      </c>
      <c r="E422" s="104"/>
      <c r="F422" s="121"/>
      <c r="G422" s="70"/>
    </row>
    <row r="423" spans="1:9" s="67" customFormat="1" x14ac:dyDescent="0.3">
      <c r="A423" s="52" t="s">
        <v>68</v>
      </c>
      <c r="B423" s="28" t="s">
        <v>155</v>
      </c>
      <c r="C423" s="28">
        <v>9000</v>
      </c>
      <c r="E423" s="104"/>
      <c r="F423" s="103"/>
      <c r="G423" s="70"/>
    </row>
    <row r="424" spans="1:9" s="84" customFormat="1" x14ac:dyDescent="0.3">
      <c r="A424" s="52" t="s">
        <v>72</v>
      </c>
      <c r="B424" s="28" t="s">
        <v>73</v>
      </c>
      <c r="C424" s="28">
        <v>23500</v>
      </c>
      <c r="D424" s="82"/>
      <c r="E424" s="83"/>
    </row>
    <row r="425" spans="1:9" s="84" customFormat="1" x14ac:dyDescent="0.3">
      <c r="A425" s="52" t="s">
        <v>74</v>
      </c>
      <c r="B425" s="28" t="s">
        <v>75</v>
      </c>
      <c r="C425" s="28">
        <v>69000</v>
      </c>
      <c r="D425" s="82"/>
      <c r="E425" s="83"/>
    </row>
    <row r="426" spans="1:9" s="84" customFormat="1" x14ac:dyDescent="0.3">
      <c r="A426" s="52" t="s">
        <v>76</v>
      </c>
      <c r="B426" s="28" t="s">
        <v>77</v>
      </c>
      <c r="C426" s="28">
        <v>34500</v>
      </c>
      <c r="D426" s="82"/>
      <c r="E426" s="83"/>
    </row>
    <row r="427" spans="1:9" s="67" customFormat="1" x14ac:dyDescent="0.3">
      <c r="A427" s="68" t="s">
        <v>78</v>
      </c>
      <c r="B427" s="40" t="s">
        <v>79</v>
      </c>
      <c r="C427" s="40">
        <f>SUM(C428:C430)</f>
        <v>361270</v>
      </c>
      <c r="E427" s="104"/>
      <c r="F427" s="141"/>
      <c r="G427" s="70"/>
    </row>
    <row r="428" spans="1:9" s="67" customFormat="1" x14ac:dyDescent="0.3">
      <c r="A428" s="52" t="s">
        <v>80</v>
      </c>
      <c r="B428" s="81" t="s">
        <v>81</v>
      </c>
      <c r="C428" s="28">
        <v>45600</v>
      </c>
      <c r="E428" s="104"/>
      <c r="F428" s="141"/>
      <c r="G428" s="70"/>
    </row>
    <row r="429" spans="1:9" s="27" customFormat="1" ht="13.5" customHeight="1" x14ac:dyDescent="0.25">
      <c r="A429" s="27" t="s">
        <v>181</v>
      </c>
      <c r="B429" s="28" t="s">
        <v>182</v>
      </c>
      <c r="C429" s="28">
        <v>65000</v>
      </c>
      <c r="D429" s="124"/>
      <c r="E429" s="40"/>
      <c r="G429" s="28"/>
      <c r="I429" s="123"/>
    </row>
    <row r="430" spans="1:9" s="67" customFormat="1" x14ac:dyDescent="0.3">
      <c r="A430" s="52" t="s">
        <v>82</v>
      </c>
      <c r="B430" s="28" t="s">
        <v>83</v>
      </c>
      <c r="C430" s="28">
        <v>250670</v>
      </c>
      <c r="E430" s="142"/>
      <c r="F430" s="84"/>
      <c r="G430" s="70"/>
    </row>
    <row r="431" spans="1:9" s="67" customFormat="1" x14ac:dyDescent="0.25">
      <c r="A431" s="68" t="s">
        <v>84</v>
      </c>
      <c r="B431" s="83" t="s">
        <v>85</v>
      </c>
      <c r="C431" s="40">
        <f>SUM(C432:C435)</f>
        <v>381330</v>
      </c>
      <c r="E431" s="86"/>
      <c r="F431" s="86"/>
      <c r="G431" s="70"/>
    </row>
    <row r="432" spans="1:9" s="67" customFormat="1" x14ac:dyDescent="0.25">
      <c r="A432" s="52" t="s">
        <v>86</v>
      </c>
      <c r="B432" s="69" t="s">
        <v>87</v>
      </c>
      <c r="C432" s="28">
        <v>24840</v>
      </c>
      <c r="D432" s="86"/>
      <c r="E432" s="86"/>
      <c r="F432" s="66"/>
      <c r="G432" s="70"/>
    </row>
    <row r="433" spans="1:10" s="67" customFormat="1" x14ac:dyDescent="0.25">
      <c r="A433" s="52" t="s">
        <v>88</v>
      </c>
      <c r="B433" s="28" t="s">
        <v>89</v>
      </c>
      <c r="C433" s="28">
        <v>124500</v>
      </c>
      <c r="E433" s="63"/>
      <c r="F433" s="90"/>
      <c r="G433" s="70"/>
    </row>
    <row r="434" spans="1:10" s="67" customFormat="1" x14ac:dyDescent="0.25">
      <c r="A434" s="52" t="s">
        <v>90</v>
      </c>
      <c r="B434" s="69" t="s">
        <v>85</v>
      </c>
      <c r="C434" s="28">
        <v>75900</v>
      </c>
      <c r="E434" s="63"/>
      <c r="F434" s="63"/>
      <c r="G434" s="70"/>
    </row>
    <row r="435" spans="1:10" s="67" customFormat="1" x14ac:dyDescent="0.25">
      <c r="A435" s="52" t="s">
        <v>223</v>
      </c>
      <c r="B435" s="81" t="s">
        <v>92</v>
      </c>
      <c r="C435" s="28">
        <v>156090</v>
      </c>
      <c r="E435" s="63"/>
      <c r="F435" s="63"/>
      <c r="G435" s="70"/>
    </row>
    <row r="436" spans="1:10" s="67" customFormat="1" ht="13.5" thickBot="1" x14ac:dyDescent="0.3">
      <c r="A436" s="52"/>
      <c r="B436" s="28"/>
      <c r="C436" s="69"/>
      <c r="E436" s="86"/>
      <c r="F436" s="86"/>
      <c r="G436" s="70"/>
    </row>
    <row r="437" spans="1:10" ht="13.5" thickBot="1" x14ac:dyDescent="0.3">
      <c r="A437" s="1274" t="s">
        <v>93</v>
      </c>
      <c r="B437" s="1275"/>
      <c r="C437" s="87">
        <f>C438+C440+C443+C447+C451</f>
        <v>4060990</v>
      </c>
      <c r="F437" s="41"/>
    </row>
    <row r="438" spans="1:10" s="61" customFormat="1" x14ac:dyDescent="0.25">
      <c r="A438" s="68" t="s">
        <v>94</v>
      </c>
      <c r="B438" s="46" t="s">
        <v>95</v>
      </c>
      <c r="C438" s="58">
        <f>SUM(C439)</f>
        <v>69000</v>
      </c>
      <c r="E438" s="59"/>
      <c r="F438" s="59"/>
    </row>
    <row r="439" spans="1:10" s="52" customFormat="1" ht="13.5" customHeight="1" x14ac:dyDescent="0.25">
      <c r="A439" s="52" t="s">
        <v>98</v>
      </c>
      <c r="B439" s="28" t="s">
        <v>99</v>
      </c>
      <c r="C439" s="28">
        <v>69000</v>
      </c>
      <c r="E439" s="86"/>
      <c r="F439" s="63"/>
      <c r="G439" s="55"/>
      <c r="H439" s="28"/>
    </row>
    <row r="440" spans="1:10" s="52" customFormat="1" ht="13.5" customHeight="1" x14ac:dyDescent="0.25">
      <c r="A440" s="39" t="s">
        <v>158</v>
      </c>
      <c r="B440" s="40" t="s">
        <v>101</v>
      </c>
      <c r="C440" s="40">
        <f>SUM(C441:C442)</f>
        <v>144310</v>
      </c>
      <c r="E440" s="86"/>
      <c r="F440" s="63"/>
      <c r="G440" s="55"/>
      <c r="H440" s="28"/>
    </row>
    <row r="441" spans="1:10" s="52" customFormat="1" ht="13.5" customHeight="1" x14ac:dyDescent="0.25">
      <c r="A441" s="27" t="s">
        <v>102</v>
      </c>
      <c r="B441" s="81" t="s">
        <v>103</v>
      </c>
      <c r="C441" s="28">
        <v>98500</v>
      </c>
      <c r="E441" s="86"/>
      <c r="F441" s="63"/>
      <c r="G441" s="55"/>
      <c r="H441" s="28"/>
    </row>
    <row r="442" spans="1:10" s="52" customFormat="1" ht="13.5" customHeight="1" x14ac:dyDescent="0.25">
      <c r="A442" s="27" t="s">
        <v>104</v>
      </c>
      <c r="B442" s="27" t="s">
        <v>105</v>
      </c>
      <c r="C442" s="28">
        <v>45810</v>
      </c>
      <c r="E442" s="86"/>
      <c r="F442" s="63"/>
      <c r="G442" s="55"/>
      <c r="H442" s="28"/>
    </row>
    <row r="443" spans="1:10" s="52" customFormat="1" ht="13.5" customHeight="1" x14ac:dyDescent="0.25">
      <c r="A443" s="68" t="s">
        <v>106</v>
      </c>
      <c r="B443" s="40" t="s">
        <v>107</v>
      </c>
      <c r="C443" s="40">
        <f>SUM(C444:C446)</f>
        <v>833400</v>
      </c>
      <c r="E443" s="86"/>
      <c r="F443" s="63"/>
      <c r="G443" s="55"/>
      <c r="H443" s="28"/>
    </row>
    <row r="444" spans="1:10" s="52" customFormat="1" ht="13.5" customHeight="1" x14ac:dyDescent="0.25">
      <c r="A444" s="52" t="s">
        <v>108</v>
      </c>
      <c r="B444" s="89" t="s">
        <v>109</v>
      </c>
      <c r="C444" s="28">
        <v>7800</v>
      </c>
      <c r="E444" s="86"/>
      <c r="F444" s="63"/>
      <c r="G444" s="55"/>
      <c r="H444" s="28"/>
    </row>
    <row r="445" spans="1:10" s="52" customFormat="1" ht="13.5" customHeight="1" x14ac:dyDescent="0.25">
      <c r="A445" s="52" t="s">
        <v>110</v>
      </c>
      <c r="B445" s="27" t="s">
        <v>111</v>
      </c>
      <c r="C445" s="28">
        <v>475000</v>
      </c>
      <c r="E445" s="90"/>
      <c r="F445" s="134"/>
      <c r="G445" s="55"/>
      <c r="H445" s="28"/>
    </row>
    <row r="446" spans="1:10" s="52" customFormat="1" ht="13.5" customHeight="1" x14ac:dyDescent="0.25">
      <c r="A446" s="52" t="s">
        <v>161</v>
      </c>
      <c r="B446" s="81" t="s">
        <v>162</v>
      </c>
      <c r="C446" s="28">
        <v>350600</v>
      </c>
      <c r="D446" s="51"/>
      <c r="E446" s="110"/>
      <c r="F446" s="86"/>
      <c r="G446" s="51"/>
      <c r="H446" s="27"/>
      <c r="J446" s="69"/>
    </row>
    <row r="447" spans="1:10" s="52" customFormat="1" ht="13.5" customHeight="1" x14ac:dyDescent="0.25">
      <c r="A447" s="39" t="s">
        <v>112</v>
      </c>
      <c r="B447" s="39" t="s">
        <v>113</v>
      </c>
      <c r="C447" s="40">
        <f>SUM(C448:C450)</f>
        <v>217460</v>
      </c>
      <c r="E447" s="86"/>
      <c r="F447" s="63"/>
      <c r="G447" s="55"/>
      <c r="H447" s="28"/>
    </row>
    <row r="448" spans="1:10" s="52" customFormat="1" ht="13.5" customHeight="1" x14ac:dyDescent="0.25">
      <c r="A448" s="27" t="s">
        <v>210</v>
      </c>
      <c r="B448" s="27" t="s">
        <v>211</v>
      </c>
      <c r="C448" s="28">
        <v>120000</v>
      </c>
      <c r="E448" s="86"/>
      <c r="F448" s="62"/>
      <c r="G448" s="55"/>
      <c r="H448" s="27"/>
    </row>
    <row r="449" spans="1:10" s="52" customFormat="1" ht="13.5" customHeight="1" x14ac:dyDescent="0.25">
      <c r="A449" s="27" t="s">
        <v>114</v>
      </c>
      <c r="B449" s="27" t="s">
        <v>115</v>
      </c>
      <c r="C449" s="28">
        <v>47760</v>
      </c>
      <c r="E449" s="86"/>
      <c r="F449" s="63"/>
      <c r="G449" s="55"/>
      <c r="H449" s="27"/>
    </row>
    <row r="450" spans="1:10" s="52" customFormat="1" ht="13.5" customHeight="1" x14ac:dyDescent="0.25">
      <c r="A450" s="27" t="s">
        <v>224</v>
      </c>
      <c r="B450" s="81" t="s">
        <v>225</v>
      </c>
      <c r="C450" s="28">
        <v>49700</v>
      </c>
      <c r="E450" s="86"/>
      <c r="F450" s="63"/>
      <c r="G450" s="55"/>
      <c r="H450" s="27"/>
    </row>
    <row r="451" spans="1:10" s="52" customFormat="1" ht="13.5" customHeight="1" x14ac:dyDescent="0.25">
      <c r="A451" s="68" t="s">
        <v>119</v>
      </c>
      <c r="B451" s="40" t="s">
        <v>122</v>
      </c>
      <c r="C451" s="40">
        <f>SUM(C452:C455)</f>
        <v>2796820</v>
      </c>
      <c r="E451" s="86"/>
      <c r="F451" s="63"/>
      <c r="G451" s="55"/>
      <c r="H451" s="27"/>
    </row>
    <row r="452" spans="1:10" s="39" customFormat="1" ht="13.5" customHeight="1" x14ac:dyDescent="0.25">
      <c r="A452" s="52" t="s">
        <v>121</v>
      </c>
      <c r="B452" s="28" t="s">
        <v>122</v>
      </c>
      <c r="C452" s="28">
        <v>2505000</v>
      </c>
      <c r="E452" s="90"/>
      <c r="F452" s="134"/>
      <c r="G452" s="51"/>
      <c r="H452" s="52"/>
      <c r="I452" s="52"/>
      <c r="J452" s="52"/>
    </row>
    <row r="453" spans="1:10" s="52" customFormat="1" ht="13.5" customHeight="1" x14ac:dyDescent="0.25">
      <c r="A453" s="52" t="s">
        <v>123</v>
      </c>
      <c r="B453" s="28" t="s">
        <v>124</v>
      </c>
      <c r="C453" s="28">
        <v>25590</v>
      </c>
      <c r="F453" s="63"/>
      <c r="G453" s="51"/>
    </row>
    <row r="454" spans="1:10" s="52" customFormat="1" ht="13.5" customHeight="1" x14ac:dyDescent="0.25">
      <c r="A454" s="52" t="s">
        <v>125</v>
      </c>
      <c r="B454" s="27" t="s">
        <v>166</v>
      </c>
      <c r="C454" s="28">
        <v>120630</v>
      </c>
      <c r="E454" s="63"/>
      <c r="G454" s="51"/>
    </row>
    <row r="455" spans="1:10" s="52" customFormat="1" ht="13.5" customHeight="1" x14ac:dyDescent="0.25">
      <c r="A455" s="52" t="s">
        <v>127</v>
      </c>
      <c r="B455" s="28" t="s">
        <v>120</v>
      </c>
      <c r="C455" s="28">
        <v>145600</v>
      </c>
      <c r="D455" s="91"/>
      <c r="E455" s="86"/>
      <c r="F455" s="64"/>
      <c r="G455" s="55"/>
      <c r="H455" s="27"/>
      <c r="J455" s="69"/>
    </row>
    <row r="456" spans="1:10" s="52" customFormat="1" ht="13.5" customHeight="1" thickBot="1" x14ac:dyDescent="0.3">
      <c r="B456" s="28"/>
      <c r="C456" s="69"/>
      <c r="D456" s="134"/>
      <c r="E456" s="63"/>
      <c r="F456" s="66"/>
      <c r="G456" s="51"/>
    </row>
    <row r="457" spans="1:10" ht="13.5" thickBot="1" x14ac:dyDescent="0.3">
      <c r="A457" s="1276" t="s">
        <v>128</v>
      </c>
      <c r="B457" s="1277"/>
      <c r="C457" s="92">
        <f>C458</f>
        <v>199700</v>
      </c>
    </row>
    <row r="458" spans="1:10" s="61" customFormat="1" x14ac:dyDescent="0.25">
      <c r="A458" s="68" t="s">
        <v>129</v>
      </c>
      <c r="B458" s="46" t="s">
        <v>130</v>
      </c>
      <c r="C458" s="58">
        <f>SUM(C459:C460)</f>
        <v>199700</v>
      </c>
      <c r="D458" s="59"/>
      <c r="E458" s="59"/>
      <c r="F458" s="60"/>
    </row>
    <row r="459" spans="1:10" s="61" customFormat="1" x14ac:dyDescent="0.25">
      <c r="A459" s="52" t="s">
        <v>131</v>
      </c>
      <c r="B459" s="81" t="s">
        <v>132</v>
      </c>
      <c r="C459" s="122">
        <v>90800</v>
      </c>
      <c r="D459" s="59"/>
      <c r="E459" s="59"/>
      <c r="F459" s="60"/>
    </row>
    <row r="460" spans="1:10" x14ac:dyDescent="0.25">
      <c r="A460" s="52" t="s">
        <v>133</v>
      </c>
      <c r="B460" s="52" t="s">
        <v>134</v>
      </c>
      <c r="C460" s="28">
        <v>108900</v>
      </c>
      <c r="D460" s="143"/>
    </row>
    <row r="461" spans="1:10" ht="13.5" thickBot="1" x14ac:dyDescent="0.3">
      <c r="A461" s="52"/>
      <c r="B461" s="52"/>
      <c r="C461" s="69"/>
      <c r="D461" s="143"/>
    </row>
    <row r="462" spans="1:10" ht="13.5" thickBot="1" x14ac:dyDescent="0.3">
      <c r="A462" s="1305" t="s">
        <v>135</v>
      </c>
      <c r="B462" s="1306"/>
      <c r="C462" s="144">
        <f>C463+C467+C469</f>
        <v>303020</v>
      </c>
      <c r="D462" s="6"/>
      <c r="F462" s="145"/>
      <c r="G462" s="80"/>
      <c r="H462" s="80"/>
    </row>
    <row r="463" spans="1:10" s="61" customFormat="1" x14ac:dyDescent="0.25">
      <c r="A463" s="68" t="s">
        <v>136</v>
      </c>
      <c r="B463" s="46" t="s">
        <v>137</v>
      </c>
      <c r="C463" s="58">
        <f>SUM(C464:C466)</f>
        <v>169020</v>
      </c>
      <c r="E463" s="59"/>
      <c r="F463" s="145"/>
      <c r="G463" s="146"/>
      <c r="H463" s="146"/>
    </row>
    <row r="464" spans="1:10" s="67" customFormat="1" x14ac:dyDescent="0.25">
      <c r="A464" s="52" t="s">
        <v>138</v>
      </c>
      <c r="B464" s="52" t="s">
        <v>139</v>
      </c>
      <c r="C464" s="28">
        <v>59520</v>
      </c>
      <c r="E464" s="86"/>
      <c r="F464" s="147"/>
      <c r="G464" s="65"/>
      <c r="H464" s="80"/>
    </row>
    <row r="465" spans="1:8" x14ac:dyDescent="0.25">
      <c r="A465" s="52" t="s">
        <v>140</v>
      </c>
      <c r="B465" s="27" t="s">
        <v>141</v>
      </c>
      <c r="C465" s="118">
        <v>79500</v>
      </c>
      <c r="F465" s="145"/>
      <c r="G465" s="80"/>
      <c r="H465" s="80"/>
    </row>
    <row r="466" spans="1:8" s="75" customFormat="1" ht="13.5" customHeight="1" x14ac:dyDescent="0.25">
      <c r="A466" s="52" t="s">
        <v>142</v>
      </c>
      <c r="B466" s="69" t="s">
        <v>143</v>
      </c>
      <c r="C466" s="28">
        <v>30000</v>
      </c>
      <c r="D466" s="82"/>
      <c r="E466" s="83"/>
      <c r="F466" s="94"/>
      <c r="G466" s="95"/>
      <c r="H466" s="81"/>
    </row>
    <row r="467" spans="1:8" x14ac:dyDescent="0.25">
      <c r="A467" s="68" t="s">
        <v>213</v>
      </c>
      <c r="B467" s="39" t="s">
        <v>214</v>
      </c>
      <c r="C467" s="139">
        <f>SUM(C468)</f>
        <v>88400</v>
      </c>
      <c r="F467" s="147"/>
      <c r="G467" s="80"/>
      <c r="H467" s="80"/>
    </row>
    <row r="468" spans="1:8" x14ac:dyDescent="0.25">
      <c r="A468" s="52" t="s">
        <v>215</v>
      </c>
      <c r="B468" s="27" t="s">
        <v>216</v>
      </c>
      <c r="C468" s="118">
        <v>88400</v>
      </c>
      <c r="F468" s="148"/>
      <c r="G468" s="80"/>
      <c r="H468" s="80"/>
    </row>
    <row r="469" spans="1:8" x14ac:dyDescent="0.25">
      <c r="A469" s="68" t="s">
        <v>144</v>
      </c>
      <c r="B469" s="83" t="s">
        <v>145</v>
      </c>
      <c r="C469" s="139">
        <f>SUM(C470)</f>
        <v>45600</v>
      </c>
    </row>
    <row r="470" spans="1:8" s="67" customFormat="1" x14ac:dyDescent="0.25">
      <c r="A470" s="52" t="s">
        <v>146</v>
      </c>
      <c r="B470" s="69" t="s">
        <v>147</v>
      </c>
      <c r="C470" s="28">
        <v>45600</v>
      </c>
      <c r="E470" s="86"/>
      <c r="F470" s="66"/>
      <c r="G470" s="70"/>
    </row>
    <row r="471" spans="1:8" s="67" customFormat="1" x14ac:dyDescent="0.25">
      <c r="A471" s="52"/>
      <c r="B471" s="69"/>
      <c r="C471" s="28"/>
      <c r="E471" s="86"/>
      <c r="F471" s="66"/>
      <c r="G471" s="70"/>
    </row>
    <row r="472" spans="1:8" s="150" customFormat="1" ht="13.5" customHeight="1" thickBot="1" x14ac:dyDescent="0.3">
      <c r="A472" s="52"/>
      <c r="B472" s="52"/>
      <c r="C472" s="69"/>
      <c r="D472" s="122"/>
      <c r="F472" s="151"/>
      <c r="G472" s="152"/>
    </row>
    <row r="473" spans="1:8" x14ac:dyDescent="0.25">
      <c r="A473" s="1510" t="s">
        <v>1027</v>
      </c>
      <c r="B473" s="1514"/>
      <c r="C473" s="1511"/>
      <c r="D473" s="13" t="s">
        <v>1</v>
      </c>
      <c r="E473" s="14" t="s">
        <v>227</v>
      </c>
    </row>
    <row r="474" spans="1:8" ht="13.5" thickBot="1" x14ac:dyDescent="0.3">
      <c r="A474" s="1512"/>
      <c r="B474" s="1515"/>
      <c r="C474" s="1513"/>
      <c r="D474" s="99"/>
      <c r="E474" s="100"/>
    </row>
    <row r="475" spans="1:8" s="5" customFormat="1" x14ac:dyDescent="0.25">
      <c r="A475" s="1284" t="s">
        <v>228</v>
      </c>
      <c r="B475" s="1516"/>
      <c r="C475" s="1516"/>
      <c r="D475" s="1516"/>
      <c r="E475" s="1517"/>
      <c r="F475" s="4"/>
    </row>
    <row r="476" spans="1:8" s="5" customFormat="1" x14ac:dyDescent="0.25">
      <c r="A476" s="1518"/>
      <c r="B476" s="1519"/>
      <c r="C476" s="1519"/>
      <c r="D476" s="1519"/>
      <c r="E476" s="1520"/>
      <c r="F476" s="4"/>
    </row>
    <row r="477" spans="1:8" s="5" customFormat="1" x14ac:dyDescent="0.25">
      <c r="A477" s="1518"/>
      <c r="B477" s="1519"/>
      <c r="C477" s="1519"/>
      <c r="D477" s="1519"/>
      <c r="E477" s="1520"/>
      <c r="F477" s="4"/>
    </row>
    <row r="478" spans="1:8" s="5" customFormat="1" x14ac:dyDescent="0.25">
      <c r="A478" s="1518"/>
      <c r="B478" s="1519"/>
      <c r="C478" s="1519"/>
      <c r="D478" s="1519"/>
      <c r="E478" s="1520"/>
      <c r="F478" s="4"/>
    </row>
    <row r="479" spans="1:8" s="5" customFormat="1" x14ac:dyDescent="0.25">
      <c r="A479" s="1518"/>
      <c r="B479" s="1519"/>
      <c r="C479" s="1519"/>
      <c r="D479" s="1519"/>
      <c r="E479" s="1520"/>
      <c r="F479" s="4"/>
    </row>
    <row r="480" spans="1:8" s="5" customFormat="1" x14ac:dyDescent="0.25">
      <c r="A480" s="1518"/>
      <c r="B480" s="1519"/>
      <c r="C480" s="1519"/>
      <c r="D480" s="1519"/>
      <c r="E480" s="1520"/>
      <c r="F480" s="4"/>
    </row>
    <row r="481" spans="1:8" s="67" customFormat="1" ht="13.5" thickBot="1" x14ac:dyDescent="0.3">
      <c r="A481" s="1521"/>
      <c r="B481" s="1522"/>
      <c r="C481" s="1522"/>
      <c r="D481" s="1522"/>
      <c r="E481" s="1523"/>
      <c r="F481" s="66"/>
      <c r="G481" s="70"/>
    </row>
    <row r="482" spans="1:8" s="67" customFormat="1" x14ac:dyDescent="0.25">
      <c r="A482" s="26" t="s">
        <v>398</v>
      </c>
      <c r="B482" s="1125"/>
      <c r="C482" s="1125"/>
      <c r="D482" s="1125"/>
      <c r="E482" s="1126"/>
      <c r="F482" s="66"/>
      <c r="G482" s="70"/>
    </row>
    <row r="483" spans="1:8" s="67" customFormat="1" x14ac:dyDescent="0.25">
      <c r="A483" s="26" t="s">
        <v>1120</v>
      </c>
      <c r="B483" s="1125"/>
      <c r="C483" s="1125"/>
      <c r="D483" s="1125"/>
      <c r="E483" s="1126"/>
      <c r="F483" s="66"/>
      <c r="G483" s="70"/>
    </row>
    <row r="484" spans="1:8" s="5" customFormat="1" x14ac:dyDescent="0.25">
      <c r="A484" s="26" t="s">
        <v>1121</v>
      </c>
      <c r="B484" s="27"/>
      <c r="C484" s="28"/>
      <c r="D484" s="28"/>
      <c r="E484" s="29"/>
      <c r="F484" s="4"/>
    </row>
    <row r="485" spans="1:8" s="5" customFormat="1" ht="13.5" thickBot="1" x14ac:dyDescent="0.3">
      <c r="A485" s="30" t="s">
        <v>4</v>
      </c>
      <c r="B485" s="31"/>
      <c r="C485" s="32"/>
      <c r="D485" s="32"/>
      <c r="E485" s="33"/>
      <c r="F485" s="4"/>
    </row>
    <row r="486" spans="1:8" s="5" customFormat="1" ht="13.5" thickBot="1" x14ac:dyDescent="0.3">
      <c r="A486" s="34" t="s">
        <v>5</v>
      </c>
      <c r="B486" s="35"/>
      <c r="C486" s="36"/>
      <c r="D486" s="37"/>
      <c r="E486" s="38">
        <f>C488+C518+C537</f>
        <v>46940400</v>
      </c>
      <c r="F486" s="4"/>
      <c r="G486" s="3"/>
    </row>
    <row r="487" spans="1:8" s="67" customFormat="1" ht="13.5" thickBot="1" x14ac:dyDescent="0.3">
      <c r="A487" s="52"/>
      <c r="B487" s="69"/>
      <c r="C487" s="28"/>
      <c r="E487" s="86"/>
      <c r="F487" s="66"/>
      <c r="G487" s="70"/>
    </row>
    <row r="488" spans="1:8" s="68" customFormat="1" ht="13.5" customHeight="1" thickBot="1" x14ac:dyDescent="0.3">
      <c r="A488" s="1290" t="s">
        <v>49</v>
      </c>
      <c r="B488" s="1291"/>
      <c r="C488" s="56">
        <f>C489+C491+C494+C496+C508+C511+C502+C500</f>
        <v>8387750</v>
      </c>
      <c r="D488" s="90"/>
      <c r="F488" s="151"/>
    </row>
    <row r="489" spans="1:8" s="108" customFormat="1" ht="13.5" customHeight="1" x14ac:dyDescent="0.25">
      <c r="A489" s="39" t="s">
        <v>50</v>
      </c>
      <c r="B489" s="46" t="s">
        <v>51</v>
      </c>
      <c r="C489" s="58">
        <f>SUM(C490)</f>
        <v>5757800</v>
      </c>
      <c r="D489" s="90"/>
      <c r="F489" s="153"/>
      <c r="H489" s="27"/>
    </row>
    <row r="490" spans="1:8" s="27" customFormat="1" ht="13.5" customHeight="1" x14ac:dyDescent="0.25">
      <c r="A490" s="27" t="s">
        <v>52</v>
      </c>
      <c r="B490" s="27" t="s">
        <v>53</v>
      </c>
      <c r="C490" s="28">
        <v>5757800</v>
      </c>
      <c r="H490" s="67"/>
    </row>
    <row r="491" spans="1:8" s="27" customFormat="1" ht="13.5" customHeight="1" x14ac:dyDescent="0.25">
      <c r="A491" s="39" t="s">
        <v>150</v>
      </c>
      <c r="B491" s="39" t="s">
        <v>230</v>
      </c>
      <c r="C491" s="40">
        <f>SUM(C492:C493)</f>
        <v>79700</v>
      </c>
      <c r="H491" s="67"/>
    </row>
    <row r="492" spans="1:8" s="27" customFormat="1" ht="13.5" customHeight="1" x14ac:dyDescent="0.25">
      <c r="A492" s="27" t="s">
        <v>172</v>
      </c>
      <c r="B492" s="27" t="s">
        <v>231</v>
      </c>
      <c r="C492" s="28">
        <v>39500</v>
      </c>
      <c r="H492" s="67"/>
    </row>
    <row r="493" spans="1:8" s="27" customFormat="1" ht="13.5" customHeight="1" x14ac:dyDescent="0.25">
      <c r="A493" s="27" t="s">
        <v>152</v>
      </c>
      <c r="B493" s="154" t="s">
        <v>153</v>
      </c>
      <c r="C493" s="28">
        <v>40200</v>
      </c>
      <c r="H493" s="67"/>
    </row>
    <row r="494" spans="1:8" s="27" customFormat="1" ht="13.5" customHeight="1" x14ac:dyDescent="0.25">
      <c r="A494" s="39" t="s">
        <v>54</v>
      </c>
      <c r="B494" s="39" t="s">
        <v>55</v>
      </c>
      <c r="C494" s="40">
        <f>SUM(C495)</f>
        <v>24000</v>
      </c>
      <c r="H494" s="67"/>
    </row>
    <row r="495" spans="1:8" x14ac:dyDescent="0.25">
      <c r="A495" s="27" t="s">
        <v>56</v>
      </c>
      <c r="B495" s="52" t="s">
        <v>57</v>
      </c>
      <c r="C495" s="28">
        <v>24000</v>
      </c>
      <c r="D495" s="6"/>
      <c r="E495" s="6"/>
      <c r="F495" s="6"/>
    </row>
    <row r="496" spans="1:8" x14ac:dyDescent="0.25">
      <c r="A496" s="39" t="s">
        <v>58</v>
      </c>
      <c r="B496" s="68" t="s">
        <v>59</v>
      </c>
      <c r="C496" s="40">
        <f>SUM(C497:C499)</f>
        <v>479450</v>
      </c>
      <c r="D496" s="6"/>
      <c r="E496" s="6"/>
      <c r="F496" s="6"/>
    </row>
    <row r="497" spans="1:9" s="67" customFormat="1" x14ac:dyDescent="0.3">
      <c r="A497" s="27" t="s">
        <v>60</v>
      </c>
      <c r="B497" s="69" t="s">
        <v>61</v>
      </c>
      <c r="C497" s="28">
        <v>90600</v>
      </c>
      <c r="D497" s="121"/>
      <c r="E497" s="104"/>
      <c r="F497" s="66"/>
      <c r="G497" s="70"/>
    </row>
    <row r="498" spans="1:9" x14ac:dyDescent="0.25">
      <c r="A498" s="27" t="s">
        <v>174</v>
      </c>
      <c r="B498" s="69" t="s">
        <v>175</v>
      </c>
      <c r="C498" s="28">
        <v>356700</v>
      </c>
      <c r="D498" s="6"/>
      <c r="E498" s="6"/>
      <c r="F498" s="6"/>
      <c r="H498" s="67"/>
    </row>
    <row r="499" spans="1:9" s="67" customFormat="1" x14ac:dyDescent="0.25">
      <c r="A499" s="52" t="s">
        <v>193</v>
      </c>
      <c r="B499" s="52" t="s">
        <v>194</v>
      </c>
      <c r="C499" s="28">
        <v>32150</v>
      </c>
      <c r="E499" s="63"/>
      <c r="F499" s="63"/>
      <c r="G499" s="70"/>
      <c r="I499" s="155"/>
    </row>
    <row r="500" spans="1:9" s="158" customFormat="1" ht="13.5" customHeight="1" x14ac:dyDescent="0.25">
      <c r="A500" s="39" t="s">
        <v>232</v>
      </c>
      <c r="B500" s="40" t="s">
        <v>63</v>
      </c>
      <c r="C500" s="40">
        <f>SUM(C501:C501)</f>
        <v>89000</v>
      </c>
      <c r="D500" s="156"/>
      <c r="E500" s="157"/>
      <c r="F500" s="83"/>
      <c r="I500" s="159"/>
    </row>
    <row r="501" spans="1:9" s="158" customFormat="1" ht="13.5" customHeight="1" x14ac:dyDescent="0.25">
      <c r="A501" s="27" t="s">
        <v>233</v>
      </c>
      <c r="B501" s="28" t="s">
        <v>234</v>
      </c>
      <c r="C501" s="28">
        <v>89000</v>
      </c>
      <c r="D501" s="156"/>
      <c r="E501" s="157"/>
      <c r="F501" s="83"/>
      <c r="I501" s="159"/>
    </row>
    <row r="502" spans="1:9" s="67" customFormat="1" x14ac:dyDescent="0.25">
      <c r="A502" s="39" t="s">
        <v>66</v>
      </c>
      <c r="B502" s="77" t="s">
        <v>67</v>
      </c>
      <c r="C502" s="40">
        <f>SUM(C503:C507)</f>
        <v>231400</v>
      </c>
      <c r="D502" s="78"/>
      <c r="E502" s="63"/>
      <c r="F502" s="63"/>
      <c r="G502" s="79"/>
      <c r="H502" s="80"/>
    </row>
    <row r="503" spans="1:9" s="67" customFormat="1" x14ac:dyDescent="0.25">
      <c r="A503" s="27" t="s">
        <v>68</v>
      </c>
      <c r="B503" s="81" t="s">
        <v>69</v>
      </c>
      <c r="C503" s="28">
        <v>45000</v>
      </c>
      <c r="D503" s="78"/>
      <c r="E503" s="63"/>
      <c r="F503" s="63"/>
      <c r="G503" s="79"/>
      <c r="H503" s="80"/>
    </row>
    <row r="504" spans="1:9" s="67" customFormat="1" x14ac:dyDescent="0.25">
      <c r="A504" s="27" t="s">
        <v>70</v>
      </c>
      <c r="B504" s="81" t="s">
        <v>71</v>
      </c>
      <c r="C504" s="28">
        <v>39600</v>
      </c>
      <c r="D504" s="78"/>
      <c r="E504" s="63"/>
      <c r="F504" s="63"/>
      <c r="G504" s="79"/>
      <c r="H504" s="80"/>
    </row>
    <row r="505" spans="1:9" s="84" customFormat="1" x14ac:dyDescent="0.3">
      <c r="A505" s="52" t="s">
        <v>72</v>
      </c>
      <c r="B505" s="28" t="s">
        <v>73</v>
      </c>
      <c r="C505" s="28">
        <v>34500</v>
      </c>
      <c r="D505" s="82"/>
      <c r="E505" s="83"/>
    </row>
    <row r="506" spans="1:9" s="84" customFormat="1" x14ac:dyDescent="0.3">
      <c r="A506" s="52" t="s">
        <v>74</v>
      </c>
      <c r="B506" s="28" t="s">
        <v>75</v>
      </c>
      <c r="C506" s="28">
        <v>82300</v>
      </c>
      <c r="D506" s="82"/>
      <c r="E506" s="83"/>
    </row>
    <row r="507" spans="1:9" s="84" customFormat="1" x14ac:dyDescent="0.3">
      <c r="A507" s="52" t="s">
        <v>76</v>
      </c>
      <c r="B507" s="28" t="s">
        <v>77</v>
      </c>
      <c r="C507" s="28">
        <v>30000</v>
      </c>
      <c r="D507" s="82"/>
      <c r="E507" s="83"/>
    </row>
    <row r="508" spans="1:9" x14ac:dyDescent="0.25">
      <c r="A508" s="68" t="s">
        <v>78</v>
      </c>
      <c r="B508" s="83" t="s">
        <v>79</v>
      </c>
      <c r="C508" s="40">
        <f>SUM(C509:C510)</f>
        <v>133750</v>
      </c>
      <c r="D508" s="6"/>
      <c r="E508" s="6"/>
      <c r="F508" s="6"/>
      <c r="H508" s="67"/>
    </row>
    <row r="509" spans="1:9" s="84" customFormat="1" x14ac:dyDescent="0.3">
      <c r="A509" s="27" t="s">
        <v>80</v>
      </c>
      <c r="B509" s="81" t="s">
        <v>81</v>
      </c>
      <c r="C509" s="28">
        <v>85000</v>
      </c>
      <c r="D509" s="85"/>
      <c r="E509" s="85"/>
    </row>
    <row r="510" spans="1:9" s="67" customFormat="1" x14ac:dyDescent="0.25">
      <c r="A510" s="52" t="s">
        <v>82</v>
      </c>
      <c r="B510" s="28" t="s">
        <v>83</v>
      </c>
      <c r="C510" s="28">
        <v>48750</v>
      </c>
      <c r="H510" s="52"/>
    </row>
    <row r="511" spans="1:9" s="67" customFormat="1" x14ac:dyDescent="0.25">
      <c r="A511" s="68" t="s">
        <v>84</v>
      </c>
      <c r="B511" s="83" t="s">
        <v>85</v>
      </c>
      <c r="C511" s="40">
        <f>SUM(C512:C516)</f>
        <v>1592650</v>
      </c>
      <c r="H511" s="52"/>
    </row>
    <row r="512" spans="1:9" s="67" customFormat="1" x14ac:dyDescent="0.25">
      <c r="A512" s="52" t="s">
        <v>86</v>
      </c>
      <c r="B512" s="28" t="s">
        <v>87</v>
      </c>
      <c r="C512" s="28">
        <v>1120400</v>
      </c>
      <c r="H512" s="6"/>
    </row>
    <row r="513" spans="1:11" s="67" customFormat="1" x14ac:dyDescent="0.25">
      <c r="A513" s="52" t="s">
        <v>235</v>
      </c>
      <c r="B513" s="28" t="s">
        <v>236</v>
      </c>
      <c r="C513" s="28">
        <v>297000</v>
      </c>
      <c r="H513" s="68"/>
    </row>
    <row r="514" spans="1:11" s="67" customFormat="1" x14ac:dyDescent="0.25">
      <c r="A514" s="52" t="s">
        <v>88</v>
      </c>
      <c r="B514" s="28" t="s">
        <v>89</v>
      </c>
      <c r="C514" s="28">
        <v>11700</v>
      </c>
      <c r="H514" s="52"/>
    </row>
    <row r="515" spans="1:11" x14ac:dyDescent="0.25">
      <c r="A515" s="52" t="s">
        <v>90</v>
      </c>
      <c r="B515" s="69" t="s">
        <v>85</v>
      </c>
      <c r="C515" s="28">
        <v>65550</v>
      </c>
      <c r="D515" s="6"/>
      <c r="E515" s="6"/>
      <c r="F515" s="6"/>
      <c r="H515" s="52"/>
    </row>
    <row r="516" spans="1:11" s="68" customFormat="1" ht="13.5" customHeight="1" x14ac:dyDescent="0.25">
      <c r="A516" s="52" t="s">
        <v>91</v>
      </c>
      <c r="B516" s="81" t="s">
        <v>92</v>
      </c>
      <c r="C516" s="28">
        <v>98000</v>
      </c>
      <c r="D516" s="60"/>
      <c r="E516" s="63"/>
      <c r="F516" s="63"/>
      <c r="G516" s="79"/>
      <c r="H516" s="39"/>
    </row>
    <row r="517" spans="1:11" s="67" customFormat="1" ht="13.5" thickBot="1" x14ac:dyDescent="0.3">
      <c r="A517" s="52"/>
      <c r="B517" s="28"/>
      <c r="C517" s="28"/>
      <c r="H517" s="52"/>
    </row>
    <row r="518" spans="1:11" s="68" customFormat="1" ht="13.5" customHeight="1" thickBot="1" x14ac:dyDescent="0.3">
      <c r="A518" s="1274" t="s">
        <v>93</v>
      </c>
      <c r="B518" s="1275"/>
      <c r="C518" s="87">
        <f>C519+C522+C526+C529+C531</f>
        <v>38169990</v>
      </c>
      <c r="H518" s="52"/>
    </row>
    <row r="519" spans="1:11" s="108" customFormat="1" ht="13.5" customHeight="1" x14ac:dyDescent="0.25">
      <c r="A519" s="68" t="s">
        <v>94</v>
      </c>
      <c r="B519" s="46" t="s">
        <v>95</v>
      </c>
      <c r="C519" s="58">
        <f>SUM(C520:C521)</f>
        <v>101340</v>
      </c>
    </row>
    <row r="520" spans="1:11" s="52" customFormat="1" ht="13.5" customHeight="1" x14ac:dyDescent="0.25">
      <c r="A520" s="52" t="s">
        <v>96</v>
      </c>
      <c r="B520" s="28" t="s">
        <v>97</v>
      </c>
      <c r="C520" s="28">
        <v>86000</v>
      </c>
      <c r="F520" s="88"/>
      <c r="G520" s="54"/>
      <c r="H520" s="28"/>
    </row>
    <row r="521" spans="1:11" s="52" customFormat="1" ht="13.5" customHeight="1" x14ac:dyDescent="0.25">
      <c r="A521" s="52" t="s">
        <v>98</v>
      </c>
      <c r="B521" s="28" t="s">
        <v>99</v>
      </c>
      <c r="C521" s="28">
        <v>15340</v>
      </c>
      <c r="D521" s="55"/>
    </row>
    <row r="522" spans="1:11" s="52" customFormat="1" ht="13.5" customHeight="1" x14ac:dyDescent="0.25">
      <c r="A522" s="39" t="s">
        <v>158</v>
      </c>
      <c r="B522" s="40" t="s">
        <v>101</v>
      </c>
      <c r="C522" s="40">
        <f>SUM(C523:C525)</f>
        <v>315600</v>
      </c>
      <c r="D522" s="55"/>
    </row>
    <row r="523" spans="1:11" s="52" customFormat="1" ht="13.5" customHeight="1" x14ac:dyDescent="0.25">
      <c r="A523" s="27" t="s">
        <v>159</v>
      </c>
      <c r="B523" s="81" t="s">
        <v>160</v>
      </c>
      <c r="C523" s="28">
        <v>239000</v>
      </c>
      <c r="D523" s="55"/>
    </row>
    <row r="524" spans="1:11" s="84" customFormat="1" ht="13.5" customHeight="1" x14ac:dyDescent="0.3">
      <c r="A524" s="89" t="s">
        <v>102</v>
      </c>
      <c r="B524" s="81" t="s">
        <v>103</v>
      </c>
      <c r="C524" s="76">
        <v>35700</v>
      </c>
      <c r="G524" s="76"/>
      <c r="H524" s="85"/>
      <c r="I524" s="85"/>
    </row>
    <row r="525" spans="1:11" s="52" customFormat="1" ht="13.5" customHeight="1" x14ac:dyDescent="0.25">
      <c r="A525" s="27" t="s">
        <v>104</v>
      </c>
      <c r="B525" s="27" t="s">
        <v>105</v>
      </c>
      <c r="C525" s="28">
        <v>40900</v>
      </c>
      <c r="D525" s="63"/>
    </row>
    <row r="526" spans="1:11" s="52" customFormat="1" ht="13.5" customHeight="1" x14ac:dyDescent="0.25">
      <c r="A526" s="68" t="s">
        <v>106</v>
      </c>
      <c r="B526" s="40" t="s">
        <v>107</v>
      </c>
      <c r="C526" s="40">
        <f>SUM(C527:C528)</f>
        <v>21535900</v>
      </c>
      <c r="D526" s="63"/>
    </row>
    <row r="527" spans="1:11" s="52" customFormat="1" ht="13.5" customHeight="1" x14ac:dyDescent="0.25">
      <c r="A527" s="52" t="s">
        <v>108</v>
      </c>
      <c r="B527" s="27" t="s">
        <v>237</v>
      </c>
      <c r="C527" s="28">
        <v>35900</v>
      </c>
      <c r="D527" s="63"/>
      <c r="E527" s="27"/>
    </row>
    <row r="528" spans="1:11" s="52" customFormat="1" ht="13.5" customHeight="1" x14ac:dyDescent="0.25">
      <c r="A528" s="52" t="s">
        <v>238</v>
      </c>
      <c r="B528" s="28" t="s">
        <v>111</v>
      </c>
      <c r="C528" s="28">
        <v>21500000</v>
      </c>
      <c r="H528" s="160"/>
      <c r="I528" s="63"/>
      <c r="J528" s="161"/>
      <c r="K528" s="162"/>
    </row>
    <row r="529" spans="1:256" s="52" customFormat="1" ht="13.5" customHeight="1" x14ac:dyDescent="0.25">
      <c r="A529" s="39" t="s">
        <v>112</v>
      </c>
      <c r="B529" s="40" t="s">
        <v>113</v>
      </c>
      <c r="C529" s="40">
        <f>SUM(C530:C530)</f>
        <v>595000</v>
      </c>
      <c r="H529" s="63"/>
      <c r="I529" s="27"/>
    </row>
    <row r="530" spans="1:256" s="52" customFormat="1" ht="13.5" customHeight="1" x14ac:dyDescent="0.25">
      <c r="A530" s="27" t="s">
        <v>114</v>
      </c>
      <c r="B530" s="27" t="s">
        <v>115</v>
      </c>
      <c r="C530" s="28">
        <v>595000</v>
      </c>
      <c r="H530" s="163"/>
      <c r="I530" s="80"/>
      <c r="K530" s="80"/>
      <c r="L530" s="80"/>
      <c r="M530" s="80"/>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L530" s="80"/>
      <c r="AM530" s="80"/>
      <c r="AN530" s="80"/>
      <c r="AO530" s="80"/>
      <c r="AP530" s="80"/>
      <c r="AQ530" s="80"/>
      <c r="AR530" s="80"/>
      <c r="AS530" s="80"/>
      <c r="AT530" s="80"/>
      <c r="AU530" s="80"/>
      <c r="AV530" s="80"/>
      <c r="AW530" s="80"/>
      <c r="AX530" s="80"/>
      <c r="AY530" s="80"/>
      <c r="AZ530" s="80"/>
      <c r="BA530" s="80"/>
      <c r="BB530" s="80"/>
      <c r="BC530" s="80"/>
      <c r="BD530" s="80"/>
      <c r="BE530" s="80"/>
      <c r="BF530" s="80"/>
      <c r="BG530" s="80"/>
      <c r="BH530" s="80"/>
      <c r="BI530" s="80"/>
      <c r="BJ530" s="80"/>
      <c r="BK530" s="80"/>
      <c r="BL530" s="80"/>
      <c r="BM530" s="80"/>
      <c r="BN530" s="80"/>
      <c r="BO530" s="80"/>
      <c r="BP530" s="80"/>
      <c r="BQ530" s="80"/>
      <c r="BR530" s="80"/>
      <c r="BS530" s="80"/>
      <c r="BT530" s="80"/>
      <c r="BU530" s="80"/>
      <c r="BV530" s="80"/>
      <c r="BW530" s="80"/>
      <c r="BX530" s="80"/>
      <c r="BY530" s="80"/>
      <c r="BZ530" s="80"/>
      <c r="CA530" s="80"/>
      <c r="CB530" s="80"/>
      <c r="CC530" s="80"/>
      <c r="CD530" s="80"/>
      <c r="CE530" s="80"/>
      <c r="CF530" s="80"/>
      <c r="CG530" s="80"/>
      <c r="CH530" s="80"/>
      <c r="CI530" s="80"/>
      <c r="CJ530" s="80"/>
      <c r="CK530" s="80"/>
      <c r="CL530" s="80"/>
      <c r="CM530" s="80"/>
      <c r="CN530" s="80"/>
      <c r="CO530" s="80"/>
      <c r="CP530" s="80"/>
      <c r="CQ530" s="80"/>
      <c r="CR530" s="80"/>
      <c r="CS530" s="80"/>
      <c r="CT530" s="80"/>
      <c r="CU530" s="80"/>
      <c r="CV530" s="80"/>
      <c r="CW530" s="80"/>
      <c r="CX530" s="80"/>
      <c r="CY530" s="80"/>
      <c r="CZ530" s="80"/>
      <c r="DA530" s="80"/>
      <c r="DB530" s="80"/>
      <c r="DC530" s="80"/>
      <c r="DD530" s="80"/>
      <c r="DE530" s="80"/>
      <c r="DF530" s="80"/>
      <c r="DG530" s="80"/>
      <c r="DH530" s="80"/>
      <c r="DI530" s="80"/>
      <c r="DJ530" s="80"/>
      <c r="DK530" s="80"/>
      <c r="DL530" s="80"/>
      <c r="DM530" s="80"/>
      <c r="DN530" s="80"/>
      <c r="DO530" s="80"/>
      <c r="DP530" s="80"/>
      <c r="DQ530" s="80"/>
      <c r="DR530" s="80"/>
      <c r="DS530" s="80"/>
      <c r="DT530" s="80"/>
      <c r="DU530" s="80"/>
      <c r="DV530" s="80"/>
      <c r="DW530" s="80"/>
      <c r="DX530" s="80"/>
      <c r="DY530" s="80"/>
      <c r="DZ530" s="80"/>
      <c r="EA530" s="80"/>
      <c r="EB530" s="80"/>
      <c r="EC530" s="80"/>
      <c r="ED530" s="80"/>
      <c r="EE530" s="80"/>
      <c r="EF530" s="80"/>
      <c r="EG530" s="80"/>
      <c r="EH530" s="80"/>
      <c r="EI530" s="80"/>
      <c r="EJ530" s="80"/>
      <c r="EK530" s="80"/>
      <c r="EL530" s="80"/>
      <c r="EM530" s="80"/>
      <c r="EN530" s="80"/>
      <c r="EO530" s="80"/>
      <c r="EP530" s="80"/>
      <c r="EQ530" s="80"/>
      <c r="ER530" s="80"/>
      <c r="ES530" s="80"/>
      <c r="ET530" s="80"/>
      <c r="EU530" s="80"/>
      <c r="EV530" s="80"/>
      <c r="EW530" s="80"/>
      <c r="EX530" s="80"/>
      <c r="EY530" s="80"/>
      <c r="EZ530" s="80"/>
      <c r="FA530" s="80"/>
      <c r="FB530" s="80"/>
      <c r="FC530" s="80"/>
      <c r="FD530" s="80"/>
      <c r="FE530" s="80"/>
      <c r="FF530" s="80"/>
      <c r="FG530" s="80"/>
      <c r="FH530" s="80"/>
      <c r="FI530" s="80"/>
      <c r="FJ530" s="80"/>
      <c r="FK530" s="80"/>
      <c r="FL530" s="80"/>
      <c r="FM530" s="80"/>
      <c r="FN530" s="80"/>
      <c r="FO530" s="80"/>
      <c r="FP530" s="80"/>
      <c r="FQ530" s="80"/>
      <c r="FR530" s="80"/>
      <c r="FS530" s="80"/>
      <c r="FT530" s="80"/>
      <c r="FU530" s="80"/>
      <c r="FV530" s="80"/>
      <c r="FW530" s="80"/>
      <c r="FX530" s="80"/>
      <c r="FY530" s="80"/>
      <c r="FZ530" s="80"/>
      <c r="GA530" s="80"/>
      <c r="GB530" s="80"/>
      <c r="GC530" s="80"/>
      <c r="GD530" s="80"/>
      <c r="GE530" s="80"/>
      <c r="GF530" s="80"/>
      <c r="GG530" s="80"/>
      <c r="GH530" s="80"/>
      <c r="GI530" s="80"/>
      <c r="GJ530" s="80"/>
      <c r="GK530" s="80"/>
      <c r="GL530" s="80"/>
      <c r="GM530" s="80"/>
      <c r="GN530" s="80"/>
      <c r="GO530" s="80"/>
      <c r="GP530" s="80"/>
      <c r="GQ530" s="80"/>
      <c r="GR530" s="80"/>
      <c r="GS530" s="80"/>
      <c r="GT530" s="80"/>
      <c r="GU530" s="80"/>
      <c r="GV530" s="80"/>
      <c r="GW530" s="80"/>
      <c r="GX530" s="80"/>
      <c r="GY530" s="80"/>
      <c r="GZ530" s="80"/>
      <c r="HA530" s="80"/>
      <c r="HB530" s="80"/>
      <c r="HC530" s="80"/>
      <c r="HD530" s="80"/>
      <c r="HE530" s="80"/>
      <c r="HF530" s="80"/>
      <c r="HG530" s="80"/>
      <c r="HH530" s="80"/>
      <c r="HI530" s="80"/>
      <c r="HJ530" s="80"/>
      <c r="HK530" s="80"/>
      <c r="HL530" s="80"/>
      <c r="HM530" s="80"/>
      <c r="HN530" s="80"/>
      <c r="HO530" s="80"/>
      <c r="HP530" s="80"/>
      <c r="HQ530" s="80"/>
      <c r="HR530" s="80"/>
      <c r="HS530" s="80"/>
      <c r="HT530" s="80"/>
      <c r="HU530" s="80"/>
      <c r="HV530" s="80"/>
      <c r="HW530" s="80"/>
      <c r="HX530" s="80"/>
      <c r="HY530" s="80"/>
      <c r="HZ530" s="80"/>
      <c r="IA530" s="80"/>
      <c r="IB530" s="80"/>
      <c r="IC530" s="80"/>
      <c r="ID530" s="80"/>
      <c r="IE530" s="80"/>
      <c r="IF530" s="80"/>
      <c r="IG530" s="80"/>
      <c r="IH530" s="80"/>
      <c r="II530" s="80"/>
      <c r="IJ530" s="80"/>
      <c r="IK530" s="80"/>
      <c r="IL530" s="80"/>
      <c r="IM530" s="80"/>
      <c r="IN530" s="80"/>
      <c r="IO530" s="80"/>
      <c r="IP530" s="80"/>
      <c r="IQ530" s="80"/>
      <c r="IR530" s="80"/>
      <c r="IS530" s="80"/>
      <c r="IT530" s="80"/>
      <c r="IU530" s="80"/>
      <c r="IV530" s="80"/>
    </row>
    <row r="531" spans="1:256" s="52" customFormat="1" ht="13.5" customHeight="1" x14ac:dyDescent="0.25">
      <c r="A531" s="68" t="s">
        <v>119</v>
      </c>
      <c r="B531" s="40" t="s">
        <v>122</v>
      </c>
      <c r="C531" s="40">
        <f>SUM(C532:C535)</f>
        <v>15622150</v>
      </c>
      <c r="H531" s="164"/>
      <c r="I531" s="51"/>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L531" s="80"/>
      <c r="AM531" s="80"/>
      <c r="AN531" s="80"/>
      <c r="AO531" s="80"/>
      <c r="AP531" s="80"/>
      <c r="AQ531" s="80"/>
      <c r="AR531" s="80"/>
      <c r="AS531" s="80"/>
      <c r="AT531" s="80"/>
      <c r="AU531" s="80"/>
      <c r="AV531" s="80"/>
      <c r="AW531" s="80"/>
      <c r="AX531" s="80"/>
      <c r="AY531" s="80"/>
      <c r="AZ531" s="80"/>
      <c r="BA531" s="80"/>
      <c r="BB531" s="80"/>
      <c r="BC531" s="80"/>
      <c r="BD531" s="80"/>
      <c r="BE531" s="80"/>
      <c r="BF531" s="80"/>
      <c r="BG531" s="80"/>
      <c r="BH531" s="80"/>
      <c r="BI531" s="80"/>
      <c r="BJ531" s="80"/>
      <c r="BK531" s="80"/>
      <c r="BL531" s="80"/>
      <c r="BM531" s="80"/>
      <c r="BN531" s="80"/>
      <c r="BO531" s="80"/>
      <c r="BP531" s="80"/>
      <c r="BQ531" s="80"/>
      <c r="BR531" s="80"/>
      <c r="BS531" s="80"/>
      <c r="BT531" s="80"/>
      <c r="BU531" s="80"/>
      <c r="BV531" s="80"/>
      <c r="BW531" s="80"/>
      <c r="BX531" s="80"/>
      <c r="BY531" s="80"/>
      <c r="BZ531" s="80"/>
      <c r="CA531" s="80"/>
      <c r="CB531" s="80"/>
      <c r="CC531" s="80"/>
      <c r="CD531" s="80"/>
      <c r="CE531" s="80"/>
      <c r="CF531" s="80"/>
      <c r="CG531" s="80"/>
      <c r="CH531" s="80"/>
      <c r="CI531" s="80"/>
      <c r="CJ531" s="80"/>
      <c r="CK531" s="80"/>
      <c r="CL531" s="80"/>
      <c r="CM531" s="80"/>
      <c r="CN531" s="80"/>
      <c r="CO531" s="80"/>
      <c r="CP531" s="80"/>
      <c r="CQ531" s="80"/>
      <c r="CR531" s="80"/>
      <c r="CS531" s="80"/>
      <c r="CT531" s="80"/>
      <c r="CU531" s="80"/>
      <c r="CV531" s="80"/>
      <c r="CW531" s="80"/>
      <c r="CX531" s="80"/>
      <c r="CY531" s="80"/>
      <c r="CZ531" s="80"/>
      <c r="DA531" s="80"/>
      <c r="DB531" s="80"/>
      <c r="DC531" s="80"/>
      <c r="DD531" s="80"/>
      <c r="DE531" s="80"/>
      <c r="DF531" s="80"/>
      <c r="DG531" s="80"/>
      <c r="DH531" s="80"/>
      <c r="DI531" s="80"/>
      <c r="DJ531" s="80"/>
      <c r="DK531" s="80"/>
      <c r="DL531" s="80"/>
      <c r="DM531" s="80"/>
      <c r="DN531" s="80"/>
      <c r="DO531" s="80"/>
      <c r="DP531" s="80"/>
      <c r="DQ531" s="80"/>
      <c r="DR531" s="80"/>
      <c r="DS531" s="80"/>
      <c r="DT531" s="80"/>
      <c r="DU531" s="80"/>
      <c r="DV531" s="80"/>
      <c r="DW531" s="80"/>
      <c r="DX531" s="80"/>
      <c r="DY531" s="80"/>
      <c r="DZ531" s="80"/>
      <c r="EA531" s="80"/>
      <c r="EB531" s="80"/>
      <c r="EC531" s="80"/>
      <c r="ED531" s="80"/>
      <c r="EE531" s="80"/>
      <c r="EF531" s="80"/>
      <c r="EG531" s="80"/>
      <c r="EH531" s="80"/>
      <c r="EI531" s="80"/>
      <c r="EJ531" s="80"/>
      <c r="EK531" s="80"/>
      <c r="EL531" s="80"/>
      <c r="EM531" s="80"/>
      <c r="EN531" s="80"/>
      <c r="EO531" s="80"/>
      <c r="EP531" s="80"/>
      <c r="EQ531" s="80"/>
      <c r="ER531" s="80"/>
      <c r="ES531" s="80"/>
      <c r="ET531" s="80"/>
      <c r="EU531" s="80"/>
      <c r="EV531" s="80"/>
      <c r="EW531" s="80"/>
      <c r="EX531" s="80"/>
      <c r="EY531" s="80"/>
      <c r="EZ531" s="80"/>
      <c r="FA531" s="80"/>
      <c r="FB531" s="80"/>
      <c r="FC531" s="80"/>
      <c r="FD531" s="80"/>
      <c r="FE531" s="80"/>
      <c r="FF531" s="80"/>
      <c r="FG531" s="80"/>
      <c r="FH531" s="80"/>
      <c r="FI531" s="80"/>
      <c r="FJ531" s="80"/>
      <c r="FK531" s="80"/>
      <c r="FL531" s="80"/>
      <c r="FM531" s="80"/>
      <c r="FN531" s="80"/>
      <c r="FO531" s="80"/>
      <c r="FP531" s="80"/>
      <c r="FQ531" s="80"/>
      <c r="FR531" s="80"/>
      <c r="FS531" s="80"/>
      <c r="FT531" s="80"/>
      <c r="FU531" s="80"/>
      <c r="FV531" s="80"/>
      <c r="FW531" s="80"/>
      <c r="FX531" s="80"/>
      <c r="FY531" s="80"/>
      <c r="FZ531" s="80"/>
      <c r="GA531" s="80"/>
      <c r="GB531" s="80"/>
      <c r="GC531" s="80"/>
      <c r="GD531" s="80"/>
      <c r="GE531" s="80"/>
      <c r="GF531" s="80"/>
      <c r="GG531" s="80"/>
      <c r="GH531" s="80"/>
      <c r="GI531" s="80"/>
      <c r="GJ531" s="80"/>
      <c r="GK531" s="80"/>
      <c r="GL531" s="80"/>
      <c r="GM531" s="80"/>
      <c r="GN531" s="80"/>
      <c r="GO531" s="80"/>
      <c r="GP531" s="80"/>
      <c r="GQ531" s="80"/>
      <c r="GR531" s="80"/>
      <c r="GS531" s="80"/>
      <c r="GT531" s="80"/>
      <c r="GU531" s="80"/>
      <c r="GV531" s="80"/>
      <c r="GW531" s="80"/>
      <c r="GX531" s="80"/>
      <c r="GY531" s="80"/>
      <c r="GZ531" s="80"/>
      <c r="HA531" s="80"/>
      <c r="HB531" s="80"/>
      <c r="HC531" s="80"/>
      <c r="HD531" s="80"/>
      <c r="HE531" s="80"/>
      <c r="HF531" s="80"/>
      <c r="HG531" s="80"/>
      <c r="HH531" s="80"/>
      <c r="HI531" s="80"/>
      <c r="HJ531" s="80"/>
      <c r="HK531" s="80"/>
      <c r="HL531" s="80"/>
      <c r="HM531" s="80"/>
      <c r="HN531" s="80"/>
      <c r="HO531" s="80"/>
      <c r="HP531" s="80"/>
      <c r="HQ531" s="80"/>
      <c r="HR531" s="80"/>
      <c r="HS531" s="80"/>
      <c r="HT531" s="80"/>
      <c r="HU531" s="80"/>
      <c r="HV531" s="80"/>
      <c r="HW531" s="80"/>
      <c r="HX531" s="80"/>
      <c r="HY531" s="80"/>
      <c r="HZ531" s="80"/>
      <c r="IA531" s="80"/>
      <c r="IB531" s="80"/>
      <c r="IC531" s="80"/>
      <c r="ID531" s="80"/>
      <c r="IE531" s="80"/>
      <c r="IF531" s="80"/>
      <c r="IG531" s="80"/>
      <c r="IH531" s="80"/>
      <c r="II531" s="80"/>
      <c r="IJ531" s="80"/>
      <c r="IK531" s="80"/>
      <c r="IL531" s="80"/>
      <c r="IM531" s="80"/>
      <c r="IN531" s="80"/>
      <c r="IO531" s="80"/>
      <c r="IP531" s="80"/>
      <c r="IQ531" s="80"/>
      <c r="IR531" s="80"/>
      <c r="IS531" s="80"/>
      <c r="IT531" s="80"/>
      <c r="IU531" s="80"/>
      <c r="IV531" s="80"/>
    </row>
    <row r="532" spans="1:256" s="52" customFormat="1" ht="13.5" customHeight="1" x14ac:dyDescent="0.25">
      <c r="A532" s="52" t="s">
        <v>163</v>
      </c>
      <c r="B532" s="165" t="s">
        <v>122</v>
      </c>
      <c r="C532" s="28">
        <v>14753900</v>
      </c>
      <c r="H532" s="163"/>
      <c r="J532" s="86"/>
      <c r="K532" s="51"/>
    </row>
    <row r="533" spans="1:256" s="52" customFormat="1" ht="13.5" customHeight="1" x14ac:dyDescent="0.25">
      <c r="A533" s="52" t="s">
        <v>123</v>
      </c>
      <c r="B533" s="28" t="s">
        <v>124</v>
      </c>
      <c r="C533" s="28">
        <v>45750</v>
      </c>
    </row>
    <row r="534" spans="1:256" s="39" customFormat="1" ht="13.5" customHeight="1" x14ac:dyDescent="0.25">
      <c r="A534" s="52" t="s">
        <v>125</v>
      </c>
      <c r="B534" s="27" t="s">
        <v>166</v>
      </c>
      <c r="C534" s="28">
        <v>291520</v>
      </c>
      <c r="H534" s="166"/>
      <c r="I534" s="63"/>
      <c r="J534" s="63"/>
      <c r="K534" s="55"/>
    </row>
    <row r="535" spans="1:256" s="52" customFormat="1" ht="13.5" customHeight="1" x14ac:dyDescent="0.25">
      <c r="A535" s="52" t="s">
        <v>127</v>
      </c>
      <c r="B535" s="28" t="s">
        <v>120</v>
      </c>
      <c r="C535" s="28">
        <v>530980</v>
      </c>
      <c r="H535" s="88"/>
      <c r="I535" s="63"/>
      <c r="J535" s="86"/>
      <c r="K535" s="51"/>
    </row>
    <row r="536" spans="1:256" s="52" customFormat="1" ht="13.5" customHeight="1" thickBot="1" x14ac:dyDescent="0.3">
      <c r="B536" s="28"/>
      <c r="C536" s="28"/>
      <c r="H536" s="167"/>
      <c r="I536" s="167"/>
      <c r="J536" s="168"/>
      <c r="K536" s="168"/>
      <c r="L536" s="168"/>
      <c r="M536" s="5"/>
      <c r="N536" s="5"/>
    </row>
    <row r="537" spans="1:256" s="68" customFormat="1" ht="13.5" customHeight="1" thickBot="1" x14ac:dyDescent="0.3">
      <c r="A537" s="1305" t="s">
        <v>135</v>
      </c>
      <c r="B537" s="1306"/>
      <c r="C537" s="144">
        <f>C538+C543</f>
        <v>382660</v>
      </c>
      <c r="H537" s="167"/>
      <c r="I537" s="167"/>
      <c r="J537" s="168"/>
      <c r="K537" s="168"/>
      <c r="L537" s="168"/>
      <c r="M537" s="5"/>
      <c r="N537" s="5"/>
    </row>
    <row r="538" spans="1:256" s="108" customFormat="1" ht="13.5" customHeight="1" x14ac:dyDescent="0.25">
      <c r="A538" s="68" t="s">
        <v>136</v>
      </c>
      <c r="B538" s="46" t="s">
        <v>137</v>
      </c>
      <c r="C538" s="58">
        <f>SUM(C539:C542)</f>
        <v>368460</v>
      </c>
      <c r="D538" s="90"/>
      <c r="F538" s="90"/>
      <c r="G538" s="160"/>
      <c r="H538" s="167"/>
      <c r="I538" s="167"/>
      <c r="J538" s="168"/>
      <c r="K538" s="168"/>
      <c r="L538" s="168"/>
      <c r="M538" s="5"/>
      <c r="N538" s="5"/>
    </row>
    <row r="539" spans="1:256" s="67" customFormat="1" ht="13.5" x14ac:dyDescent="0.25">
      <c r="A539" s="52" t="s">
        <v>138</v>
      </c>
      <c r="B539" s="52" t="s">
        <v>139</v>
      </c>
      <c r="C539" s="28">
        <v>116700</v>
      </c>
      <c r="D539" s="70"/>
      <c r="E539" s="63"/>
      <c r="F539" s="63"/>
      <c r="G539" s="70"/>
      <c r="H539" s="167"/>
      <c r="I539" s="167"/>
      <c r="J539" s="168"/>
      <c r="K539" s="168"/>
      <c r="L539" s="168"/>
      <c r="M539" s="5"/>
      <c r="N539" s="5"/>
    </row>
    <row r="540" spans="1:256" s="67" customFormat="1" ht="13.5" x14ac:dyDescent="0.25">
      <c r="A540" s="52" t="s">
        <v>198</v>
      </c>
      <c r="B540" s="81" t="s">
        <v>199</v>
      </c>
      <c r="C540" s="28">
        <v>26700</v>
      </c>
      <c r="D540" s="63"/>
      <c r="E540" s="63"/>
      <c r="F540" s="63"/>
      <c r="G540" s="70"/>
      <c r="H540" s="167"/>
      <c r="I540" s="167"/>
      <c r="J540" s="168"/>
      <c r="K540" s="168"/>
      <c r="L540" s="167"/>
      <c r="M540" s="5"/>
      <c r="N540" s="5"/>
    </row>
    <row r="541" spans="1:256" s="67" customFormat="1" ht="13.5" x14ac:dyDescent="0.25">
      <c r="A541" s="52" t="s">
        <v>140</v>
      </c>
      <c r="B541" s="52" t="s">
        <v>141</v>
      </c>
      <c r="C541" s="28">
        <v>46160</v>
      </c>
      <c r="D541" s="51"/>
      <c r="E541" s="63"/>
      <c r="F541" s="63"/>
      <c r="G541" s="70"/>
      <c r="H541" s="167"/>
      <c r="I541" s="167"/>
      <c r="J541" s="168"/>
      <c r="K541" s="168"/>
      <c r="L541" s="167"/>
      <c r="M541" s="5"/>
      <c r="N541" s="5"/>
    </row>
    <row r="542" spans="1:256" s="75" customFormat="1" ht="13.5" customHeight="1" x14ac:dyDescent="0.25">
      <c r="A542" s="52" t="s">
        <v>142</v>
      </c>
      <c r="B542" s="69" t="s">
        <v>143</v>
      </c>
      <c r="C542" s="28">
        <v>178900</v>
      </c>
      <c r="D542" s="82"/>
      <c r="E542" s="83"/>
      <c r="F542" s="94"/>
      <c r="G542" s="95"/>
      <c r="H542" s="81"/>
    </row>
    <row r="543" spans="1:256" s="67" customFormat="1" ht="13.5" x14ac:dyDescent="0.25">
      <c r="A543" s="68" t="s">
        <v>144</v>
      </c>
      <c r="B543" s="83" t="s">
        <v>145</v>
      </c>
      <c r="C543" s="40">
        <f>SUM(C544)</f>
        <v>14200</v>
      </c>
      <c r="D543" s="63"/>
      <c r="E543" s="63"/>
      <c r="F543" s="63"/>
      <c r="G543" s="70"/>
      <c r="H543" s="167"/>
      <c r="I543" s="167"/>
      <c r="J543" s="168"/>
      <c r="K543" s="168"/>
      <c r="L543" s="168"/>
      <c r="M543" s="5"/>
      <c r="N543" s="5"/>
    </row>
    <row r="544" spans="1:256" s="67" customFormat="1" ht="13.5" x14ac:dyDescent="0.25">
      <c r="A544" s="52" t="s">
        <v>146</v>
      </c>
      <c r="B544" s="69" t="s">
        <v>147</v>
      </c>
      <c r="C544" s="28">
        <v>14200</v>
      </c>
      <c r="D544" s="51"/>
      <c r="E544" s="63"/>
      <c r="F544" s="63"/>
      <c r="G544" s="70"/>
      <c r="H544" s="167"/>
      <c r="I544" s="167"/>
      <c r="J544" s="168"/>
      <c r="K544" s="168"/>
      <c r="L544" s="168"/>
      <c r="M544" s="5"/>
      <c r="N544" s="5"/>
    </row>
    <row r="545" spans="1:7" s="67" customFormat="1" ht="13.5" thickBot="1" x14ac:dyDescent="0.3">
      <c r="A545" s="52"/>
      <c r="B545" s="69"/>
      <c r="C545" s="28"/>
      <c r="E545" s="86"/>
      <c r="F545" s="66"/>
      <c r="G545" s="70"/>
    </row>
    <row r="546" spans="1:7" x14ac:dyDescent="0.25">
      <c r="A546" s="1510" t="s">
        <v>226</v>
      </c>
      <c r="B546" s="1514"/>
      <c r="C546" s="1511"/>
      <c r="D546" s="13" t="s">
        <v>1</v>
      </c>
      <c r="E546" s="14" t="s">
        <v>1026</v>
      </c>
    </row>
    <row r="547" spans="1:7" ht="13.5" thickBot="1" x14ac:dyDescent="0.3">
      <c r="A547" s="1512"/>
      <c r="B547" s="1515"/>
      <c r="C547" s="1513"/>
      <c r="D547" s="99"/>
      <c r="E547" s="100"/>
    </row>
    <row r="548" spans="1:7" s="5" customFormat="1" x14ac:dyDescent="0.25">
      <c r="A548" s="1284" t="s">
        <v>1126</v>
      </c>
      <c r="B548" s="1516"/>
      <c r="C548" s="1516"/>
      <c r="D548" s="1516"/>
      <c r="E548" s="1517"/>
      <c r="F548" s="4"/>
    </row>
    <row r="549" spans="1:7" s="5" customFormat="1" x14ac:dyDescent="0.25">
      <c r="A549" s="1518"/>
      <c r="B549" s="1519"/>
      <c r="C549" s="1519"/>
      <c r="D549" s="1519"/>
      <c r="E549" s="1520"/>
      <c r="F549" s="4"/>
    </row>
    <row r="550" spans="1:7" s="5" customFormat="1" x14ac:dyDescent="0.25">
      <c r="A550" s="1518"/>
      <c r="B550" s="1519"/>
      <c r="C550" s="1519"/>
      <c r="D550" s="1519"/>
      <c r="E550" s="1520"/>
      <c r="F550" s="4"/>
    </row>
    <row r="551" spans="1:7" s="5" customFormat="1" x14ac:dyDescent="0.25">
      <c r="A551" s="1518"/>
      <c r="B551" s="1519"/>
      <c r="C551" s="1519"/>
      <c r="D551" s="1519"/>
      <c r="E551" s="1520"/>
      <c r="F551" s="4"/>
    </row>
    <row r="552" spans="1:7" s="5" customFormat="1" x14ac:dyDescent="0.25">
      <c r="A552" s="1518"/>
      <c r="B552" s="1519"/>
      <c r="C552" s="1519"/>
      <c r="D552" s="1519"/>
      <c r="E552" s="1520"/>
      <c r="F552" s="4"/>
    </row>
    <row r="553" spans="1:7" s="5" customFormat="1" x14ac:dyDescent="0.25">
      <c r="A553" s="1518"/>
      <c r="B553" s="1519"/>
      <c r="C553" s="1519"/>
      <c r="D553" s="1519"/>
      <c r="E553" s="1520"/>
      <c r="F553" s="4"/>
    </row>
    <row r="554" spans="1:7" s="67" customFormat="1" ht="13.5" thickBot="1" x14ac:dyDescent="0.3">
      <c r="A554" s="1521"/>
      <c r="B554" s="1522"/>
      <c r="C554" s="1522"/>
      <c r="D554" s="1522"/>
      <c r="E554" s="1523"/>
      <c r="F554" s="66"/>
      <c r="G554" s="70"/>
    </row>
    <row r="555" spans="1:7" s="5" customFormat="1" x14ac:dyDescent="0.25">
      <c r="A555" s="26" t="s">
        <v>398</v>
      </c>
      <c r="B555" s="27"/>
      <c r="C555" s="28"/>
      <c r="D555" s="28"/>
      <c r="E555" s="29"/>
      <c r="F555" s="4"/>
    </row>
    <row r="556" spans="1:7" s="5" customFormat="1" x14ac:dyDescent="0.25">
      <c r="A556" s="26" t="s">
        <v>1122</v>
      </c>
      <c r="B556" s="27"/>
      <c r="C556" s="28"/>
      <c r="D556" s="28"/>
      <c r="E556" s="29"/>
      <c r="F556" s="4"/>
    </row>
    <row r="557" spans="1:7" s="5" customFormat="1" x14ac:dyDescent="0.25">
      <c r="A557" s="26" t="s">
        <v>1123</v>
      </c>
      <c r="B557" s="27"/>
      <c r="C557" s="28"/>
      <c r="D557" s="28"/>
      <c r="E557" s="29"/>
      <c r="F557" s="4"/>
    </row>
    <row r="558" spans="1:7" s="5" customFormat="1" ht="13.5" thickBot="1" x14ac:dyDescent="0.3">
      <c r="A558" s="30" t="s">
        <v>4</v>
      </c>
      <c r="B558" s="31"/>
      <c r="C558" s="32"/>
      <c r="D558" s="32"/>
      <c r="E558" s="33"/>
      <c r="F558" s="4"/>
    </row>
    <row r="559" spans="1:7" s="5" customFormat="1" ht="13.5" thickBot="1" x14ac:dyDescent="0.3">
      <c r="A559" s="34" t="s">
        <v>5</v>
      </c>
      <c r="B559" s="35"/>
      <c r="C559" s="36"/>
      <c r="D559" s="37"/>
      <c r="E559" s="38">
        <f>C561+C586+C604+D622+D679+D736+D816+D864</f>
        <v>29233340</v>
      </c>
      <c r="F559" s="4"/>
      <c r="G559" s="3"/>
    </row>
    <row r="560" spans="1:7" ht="13.5" thickBot="1" x14ac:dyDescent="0.3">
      <c r="A560" s="7"/>
      <c r="F560" s="42"/>
    </row>
    <row r="561" spans="1:9" ht="13.5" thickBot="1" x14ac:dyDescent="0.3">
      <c r="A561" s="1290" t="s">
        <v>49</v>
      </c>
      <c r="B561" s="1291"/>
      <c r="C561" s="56">
        <f>C562+C569+C564+C566+C571+C581+C578</f>
        <v>1569050</v>
      </c>
      <c r="D561" s="54"/>
      <c r="F561" s="45"/>
    </row>
    <row r="562" spans="1:9" x14ac:dyDescent="0.25">
      <c r="A562" s="39" t="s">
        <v>50</v>
      </c>
      <c r="B562" s="46" t="s">
        <v>51</v>
      </c>
      <c r="C562" s="58">
        <f>SUM(C563)</f>
        <v>68000</v>
      </c>
      <c r="D562" s="59"/>
      <c r="E562" s="59"/>
      <c r="F562" s="60"/>
      <c r="G562" s="61"/>
      <c r="H562" s="61"/>
      <c r="I562" s="61"/>
    </row>
    <row r="563" spans="1:9" x14ac:dyDescent="0.25">
      <c r="A563" s="27" t="s">
        <v>52</v>
      </c>
      <c r="B563" s="27" t="s">
        <v>53</v>
      </c>
      <c r="C563" s="28">
        <v>68000</v>
      </c>
      <c r="D563" s="62"/>
      <c r="E563" s="63"/>
      <c r="F563" s="64"/>
      <c r="G563" s="65"/>
      <c r="H563" s="27"/>
      <c r="I563" s="27"/>
    </row>
    <row r="564" spans="1:9" x14ac:dyDescent="0.25">
      <c r="A564" s="39" t="s">
        <v>54</v>
      </c>
      <c r="B564" s="39" t="s">
        <v>55</v>
      </c>
      <c r="C564" s="40">
        <f>SUM(C565)</f>
        <v>832900</v>
      </c>
      <c r="D564" s="62"/>
      <c r="E564" s="27"/>
      <c r="F564" s="101"/>
      <c r="G564" s="65"/>
      <c r="H564" s="27"/>
      <c r="I564" s="27"/>
    </row>
    <row r="565" spans="1:9" x14ac:dyDescent="0.25">
      <c r="A565" s="27" t="s">
        <v>56</v>
      </c>
      <c r="B565" s="52" t="s">
        <v>57</v>
      </c>
      <c r="C565" s="28">
        <v>832900</v>
      </c>
      <c r="D565" s="102"/>
      <c r="E565" s="63"/>
      <c r="F565" s="66"/>
      <c r="G565" s="67"/>
      <c r="H565" s="67"/>
      <c r="I565" s="67"/>
    </row>
    <row r="566" spans="1:9" x14ac:dyDescent="0.3">
      <c r="A566" s="39" t="s">
        <v>58</v>
      </c>
      <c r="B566" s="68" t="s">
        <v>59</v>
      </c>
      <c r="C566" s="40">
        <f>SUM(C567:C568)</f>
        <v>186840</v>
      </c>
      <c r="D566" s="103"/>
      <c r="E566" s="104"/>
      <c r="F566" s="66"/>
      <c r="G566" s="67"/>
      <c r="H566" s="67"/>
      <c r="I566" s="67"/>
    </row>
    <row r="567" spans="1:9" x14ac:dyDescent="0.3">
      <c r="A567" s="27" t="s">
        <v>60</v>
      </c>
      <c r="B567" s="69" t="s">
        <v>61</v>
      </c>
      <c r="C567" s="28">
        <v>62240</v>
      </c>
      <c r="D567" s="103"/>
      <c r="E567" s="104"/>
      <c r="F567" s="66"/>
      <c r="G567" s="70"/>
      <c r="H567" s="67"/>
      <c r="I567" s="67"/>
    </row>
    <row r="568" spans="1:9" x14ac:dyDescent="0.3">
      <c r="A568" s="27" t="s">
        <v>174</v>
      </c>
      <c r="B568" s="81" t="s">
        <v>175</v>
      </c>
      <c r="C568" s="28">
        <v>124600</v>
      </c>
      <c r="D568" s="103"/>
      <c r="E568" s="104"/>
      <c r="F568" s="66"/>
      <c r="G568" s="70"/>
      <c r="H568" s="67"/>
      <c r="I568" s="67"/>
    </row>
    <row r="569" spans="1:9" x14ac:dyDescent="0.25">
      <c r="A569" s="39" t="s">
        <v>62</v>
      </c>
      <c r="B569" s="83" t="s">
        <v>63</v>
      </c>
      <c r="C569" s="40">
        <f>SUM(C570:C570)</f>
        <v>22000</v>
      </c>
      <c r="D569" s="82"/>
      <c r="E569" s="83"/>
      <c r="F569" s="108"/>
      <c r="G569" s="28"/>
      <c r="H569" s="27"/>
      <c r="I569" s="149"/>
    </row>
    <row r="570" spans="1:9" x14ac:dyDescent="0.25">
      <c r="A570" s="27" t="s">
        <v>176</v>
      </c>
      <c r="B570" s="52" t="s">
        <v>177</v>
      </c>
      <c r="C570" s="28">
        <v>22000</v>
      </c>
      <c r="D570" s="122"/>
      <c r="E570" s="83"/>
      <c r="F570" s="53"/>
      <c r="G570" s="53"/>
      <c r="H570" s="53"/>
      <c r="I570" s="149"/>
    </row>
    <row r="571" spans="1:9" x14ac:dyDescent="0.3">
      <c r="A571" s="68" t="s">
        <v>66</v>
      </c>
      <c r="B571" s="83" t="s">
        <v>154</v>
      </c>
      <c r="C571" s="40">
        <f>SUM(C572:C577)</f>
        <v>276000</v>
      </c>
      <c r="D571" s="103"/>
      <c r="E571" s="104"/>
      <c r="F571" s="66"/>
      <c r="G571" s="70"/>
      <c r="H571" s="67"/>
      <c r="I571" s="67"/>
    </row>
    <row r="572" spans="1:9" x14ac:dyDescent="0.3">
      <c r="A572" s="52" t="s">
        <v>68</v>
      </c>
      <c r="B572" s="28" t="s">
        <v>155</v>
      </c>
      <c r="C572" s="28">
        <v>67800</v>
      </c>
      <c r="D572" s="103"/>
      <c r="E572" s="104"/>
      <c r="F572" s="66"/>
      <c r="G572" s="70"/>
      <c r="H572" s="67"/>
      <c r="I572" s="67"/>
    </row>
    <row r="573" spans="1:9" x14ac:dyDescent="0.25">
      <c r="A573" s="52" t="s">
        <v>156</v>
      </c>
      <c r="B573" s="81" t="s">
        <v>157</v>
      </c>
      <c r="C573" s="28">
        <v>90800</v>
      </c>
      <c r="D573" s="67"/>
      <c r="E573" s="63"/>
      <c r="F573" s="66"/>
      <c r="G573" s="70"/>
      <c r="H573" s="67"/>
      <c r="I573" s="67"/>
    </row>
    <row r="574" spans="1:9" x14ac:dyDescent="0.25">
      <c r="A574" s="52" t="s">
        <v>70</v>
      </c>
      <c r="B574" s="81" t="s">
        <v>71</v>
      </c>
      <c r="C574" s="28">
        <v>16800</v>
      </c>
      <c r="D574" s="67"/>
      <c r="E574" s="63"/>
      <c r="F574" s="66"/>
      <c r="G574" s="70"/>
      <c r="H574" s="67"/>
      <c r="I574" s="67"/>
    </row>
    <row r="575" spans="1:9" s="84" customFormat="1" x14ac:dyDescent="0.3">
      <c r="A575" s="52" t="s">
        <v>72</v>
      </c>
      <c r="B575" s="28" t="s">
        <v>73</v>
      </c>
      <c r="C575" s="28">
        <v>27600</v>
      </c>
      <c r="D575" s="82"/>
      <c r="E575" s="83"/>
    </row>
    <row r="576" spans="1:9" s="84" customFormat="1" x14ac:dyDescent="0.3">
      <c r="A576" s="52" t="s">
        <v>74</v>
      </c>
      <c r="B576" s="28" t="s">
        <v>75</v>
      </c>
      <c r="C576" s="28">
        <v>55000</v>
      </c>
      <c r="D576" s="82"/>
      <c r="E576" s="83"/>
    </row>
    <row r="577" spans="1:9" s="84" customFormat="1" x14ac:dyDescent="0.3">
      <c r="A577" s="52" t="s">
        <v>76</v>
      </c>
      <c r="B577" s="28" t="s">
        <v>77</v>
      </c>
      <c r="C577" s="28">
        <v>18000</v>
      </c>
      <c r="D577" s="82"/>
      <c r="E577" s="83"/>
    </row>
    <row r="578" spans="1:9" s="52" customFormat="1" ht="13.5" customHeight="1" x14ac:dyDescent="0.25">
      <c r="A578" s="68" t="s">
        <v>78</v>
      </c>
      <c r="B578" s="83" t="s">
        <v>79</v>
      </c>
      <c r="C578" s="40">
        <f>SUM(C579:C580)</f>
        <v>102550</v>
      </c>
      <c r="D578" s="105"/>
      <c r="E578" s="105"/>
      <c r="F578" s="67"/>
      <c r="G578" s="106"/>
      <c r="H578" s="107"/>
    </row>
    <row r="579" spans="1:9" s="84" customFormat="1" x14ac:dyDescent="0.3">
      <c r="A579" s="27" t="s">
        <v>80</v>
      </c>
      <c r="B579" s="81" t="s">
        <v>81</v>
      </c>
      <c r="C579" s="28">
        <v>40800</v>
      </c>
      <c r="D579" s="85"/>
      <c r="E579" s="85"/>
    </row>
    <row r="580" spans="1:9" s="52" customFormat="1" ht="13.5" customHeight="1" x14ac:dyDescent="0.25">
      <c r="A580" s="52" t="s">
        <v>82</v>
      </c>
      <c r="B580" s="69" t="s">
        <v>83</v>
      </c>
      <c r="C580" s="28">
        <v>61750</v>
      </c>
      <c r="D580" s="105"/>
      <c r="E580" s="105"/>
      <c r="F580" s="67"/>
      <c r="G580" s="106"/>
      <c r="H580" s="107"/>
    </row>
    <row r="581" spans="1:9" x14ac:dyDescent="0.25">
      <c r="A581" s="68" t="s">
        <v>84</v>
      </c>
      <c r="B581" s="83" t="s">
        <v>85</v>
      </c>
      <c r="C581" s="40">
        <f>SUM(C582:C584)</f>
        <v>80760</v>
      </c>
      <c r="D581" s="86"/>
      <c r="E581" s="86"/>
      <c r="F581" s="66"/>
      <c r="G581" s="70"/>
      <c r="H581" s="67"/>
      <c r="I581" s="67"/>
    </row>
    <row r="582" spans="1:9" s="75" customFormat="1" ht="13.5" customHeight="1" x14ac:dyDescent="0.25">
      <c r="A582" s="27" t="s">
        <v>86</v>
      </c>
      <c r="B582" s="81" t="s">
        <v>87</v>
      </c>
      <c r="C582" s="28">
        <v>27760</v>
      </c>
      <c r="F582" s="108"/>
      <c r="G582" s="109"/>
    </row>
    <row r="583" spans="1:9" x14ac:dyDescent="0.25">
      <c r="A583" s="52" t="s">
        <v>88</v>
      </c>
      <c r="B583" s="28" t="s">
        <v>89</v>
      </c>
      <c r="C583" s="28">
        <v>8700</v>
      </c>
      <c r="D583" s="63"/>
      <c r="E583" s="63"/>
      <c r="F583" s="66"/>
      <c r="G583" s="70"/>
      <c r="H583" s="67"/>
      <c r="I583" s="67"/>
    </row>
    <row r="584" spans="1:9" x14ac:dyDescent="0.25">
      <c r="A584" s="52" t="s">
        <v>90</v>
      </c>
      <c r="B584" s="69" t="s">
        <v>85</v>
      </c>
      <c r="C584" s="28">
        <v>44300</v>
      </c>
      <c r="D584" s="63"/>
      <c r="E584" s="63"/>
      <c r="F584" s="66"/>
      <c r="G584" s="70"/>
      <c r="H584" s="67"/>
      <c r="I584" s="67"/>
    </row>
    <row r="585" spans="1:9" ht="13.5" thickBot="1" x14ac:dyDescent="0.3">
      <c r="A585" s="52"/>
      <c r="B585" s="28"/>
      <c r="C585" s="69"/>
      <c r="D585" s="86"/>
      <c r="E585" s="86"/>
      <c r="F585" s="66"/>
      <c r="G585" s="70"/>
      <c r="H585" s="67"/>
      <c r="I585" s="67"/>
    </row>
    <row r="586" spans="1:9" ht="13.5" thickBot="1" x14ac:dyDescent="0.3">
      <c r="A586" s="1274" t="s">
        <v>93</v>
      </c>
      <c r="B586" s="1275"/>
      <c r="C586" s="87">
        <f>+C592+C589+C596+C598+C587</f>
        <v>9147910</v>
      </c>
    </row>
    <row r="587" spans="1:9" x14ac:dyDescent="0.25">
      <c r="A587" s="68" t="s">
        <v>94</v>
      </c>
      <c r="B587" s="46" t="s">
        <v>95</v>
      </c>
      <c r="C587" s="58">
        <f>SUM(C588:C588)</f>
        <v>40600</v>
      </c>
      <c r="D587" s="59"/>
      <c r="E587" s="59"/>
      <c r="F587" s="60"/>
      <c r="G587" s="61"/>
      <c r="H587" s="61"/>
      <c r="I587" s="61"/>
    </row>
    <row r="588" spans="1:9" x14ac:dyDescent="0.25">
      <c r="A588" s="52" t="s">
        <v>98</v>
      </c>
      <c r="B588" s="28" t="s">
        <v>99</v>
      </c>
      <c r="C588" s="28">
        <v>40600</v>
      </c>
      <c r="D588" s="52"/>
      <c r="E588" s="52"/>
      <c r="F588" s="88"/>
      <c r="G588" s="55"/>
      <c r="H588" s="28"/>
      <c r="I588" s="52"/>
    </row>
    <row r="589" spans="1:9" x14ac:dyDescent="0.25">
      <c r="A589" s="39" t="s">
        <v>158</v>
      </c>
      <c r="B589" s="40" t="s">
        <v>101</v>
      </c>
      <c r="C589" s="40">
        <f>SUM(C590:C591)</f>
        <v>71160</v>
      </c>
      <c r="D589" s="52"/>
      <c r="E589" s="86"/>
      <c r="F589" s="63"/>
      <c r="G589" s="55"/>
      <c r="H589" s="28"/>
      <c r="I589" s="52"/>
    </row>
    <row r="590" spans="1:9" ht="13.5" customHeight="1" x14ac:dyDescent="0.25">
      <c r="A590" s="27" t="s">
        <v>159</v>
      </c>
      <c r="B590" s="27" t="s">
        <v>160</v>
      </c>
      <c r="C590" s="28">
        <v>59930</v>
      </c>
      <c r="D590" s="52"/>
      <c r="E590" s="86"/>
      <c r="F590" s="62"/>
      <c r="G590" s="55"/>
      <c r="H590" s="28"/>
      <c r="I590" s="52"/>
    </row>
    <row r="591" spans="1:9" ht="13.5" customHeight="1" x14ac:dyDescent="0.25">
      <c r="A591" s="27" t="s">
        <v>104</v>
      </c>
      <c r="B591" s="27" t="s">
        <v>105</v>
      </c>
      <c r="C591" s="28">
        <v>11230</v>
      </c>
      <c r="D591" s="52"/>
      <c r="E591" s="86"/>
      <c r="F591" s="63"/>
      <c r="G591" s="55"/>
      <c r="H591" s="28"/>
      <c r="I591" s="52"/>
    </row>
    <row r="592" spans="1:9" x14ac:dyDescent="0.25">
      <c r="A592" s="68" t="s">
        <v>106</v>
      </c>
      <c r="B592" s="40" t="s">
        <v>107</v>
      </c>
      <c r="C592" s="40">
        <f>SUM(C593:C595)</f>
        <v>5347150</v>
      </c>
      <c r="D592" s="52"/>
      <c r="E592" s="90"/>
      <c r="F592" s="88"/>
      <c r="G592" s="55"/>
      <c r="H592" s="28"/>
      <c r="I592" s="52"/>
    </row>
    <row r="593" spans="1:10" x14ac:dyDescent="0.25">
      <c r="A593" s="52" t="s">
        <v>108</v>
      </c>
      <c r="B593" s="89" t="s">
        <v>109</v>
      </c>
      <c r="C593" s="28">
        <v>7150</v>
      </c>
      <c r="D593" s="52"/>
      <c r="E593" s="86"/>
      <c r="F593" s="63"/>
      <c r="G593" s="55"/>
      <c r="H593" s="28"/>
      <c r="I593" s="52"/>
    </row>
    <row r="594" spans="1:10" x14ac:dyDescent="0.25">
      <c r="A594" s="52" t="s">
        <v>110</v>
      </c>
      <c r="B594" s="27" t="s">
        <v>111</v>
      </c>
      <c r="C594" s="28">
        <v>5250000</v>
      </c>
      <c r="D594" s="52"/>
      <c r="E594" s="86"/>
      <c r="F594" s="63"/>
      <c r="G594" s="55"/>
      <c r="H594" s="28"/>
      <c r="I594" s="52"/>
    </row>
    <row r="595" spans="1:10" s="52" customFormat="1" ht="13.5" customHeight="1" x14ac:dyDescent="0.25">
      <c r="A595" s="52" t="s">
        <v>161</v>
      </c>
      <c r="B595" s="81" t="s">
        <v>162</v>
      </c>
      <c r="C595" s="28">
        <v>90000</v>
      </c>
      <c r="D595" s="51"/>
      <c r="E595" s="110"/>
      <c r="F595" s="86"/>
      <c r="G595" s="51"/>
      <c r="H595" s="27"/>
      <c r="J595" s="69"/>
    </row>
    <row r="596" spans="1:10" x14ac:dyDescent="0.25">
      <c r="A596" s="39" t="s">
        <v>112</v>
      </c>
      <c r="B596" s="39" t="s">
        <v>113</v>
      </c>
      <c r="C596" s="40">
        <f>SUM(C597:C597)</f>
        <v>24000</v>
      </c>
      <c r="D596" s="52"/>
      <c r="E596" s="86"/>
      <c r="F596" s="63"/>
      <c r="G596" s="55"/>
      <c r="H596" s="28"/>
      <c r="I596" s="52"/>
    </row>
    <row r="597" spans="1:10" x14ac:dyDescent="0.25">
      <c r="A597" s="27" t="s">
        <v>114</v>
      </c>
      <c r="B597" s="27" t="s">
        <v>115</v>
      </c>
      <c r="C597" s="28">
        <v>24000</v>
      </c>
      <c r="D597" s="52"/>
      <c r="E597" s="86"/>
      <c r="F597" s="63"/>
      <c r="G597" s="55"/>
      <c r="H597" s="27"/>
      <c r="I597" s="52"/>
    </row>
    <row r="598" spans="1:10" x14ac:dyDescent="0.25">
      <c r="A598" s="68" t="s">
        <v>119</v>
      </c>
      <c r="B598" s="40" t="s">
        <v>122</v>
      </c>
      <c r="C598" s="40">
        <f>SUM(C599:C602)</f>
        <v>3665000</v>
      </c>
      <c r="D598" s="52"/>
      <c r="E598" s="86"/>
      <c r="F598" s="88"/>
      <c r="G598" s="55"/>
      <c r="H598" s="27"/>
      <c r="I598" s="52"/>
    </row>
    <row r="599" spans="1:10" x14ac:dyDescent="0.25">
      <c r="A599" s="52" t="s">
        <v>163</v>
      </c>
      <c r="B599" s="28" t="s">
        <v>122</v>
      </c>
      <c r="C599" s="28">
        <v>3450000</v>
      </c>
      <c r="D599" s="52"/>
      <c r="E599" s="52"/>
      <c r="F599" s="90"/>
      <c r="G599" s="111"/>
      <c r="H599" s="52"/>
      <c r="I599" s="52"/>
    </row>
    <row r="600" spans="1:10" x14ac:dyDescent="0.25">
      <c r="A600" s="52" t="s">
        <v>123</v>
      </c>
      <c r="B600" s="28" t="s">
        <v>124</v>
      </c>
      <c r="C600" s="28">
        <v>100000</v>
      </c>
      <c r="D600" s="39"/>
      <c r="E600" s="63"/>
      <c r="F600" s="63"/>
      <c r="G600" s="112"/>
      <c r="H600" s="52"/>
      <c r="I600" s="52"/>
    </row>
    <row r="601" spans="1:10" x14ac:dyDescent="0.25">
      <c r="A601" s="52" t="s">
        <v>125</v>
      </c>
      <c r="B601" s="27" t="s">
        <v>166</v>
      </c>
      <c r="C601" s="28">
        <v>65000</v>
      </c>
      <c r="D601" s="52"/>
      <c r="E601" s="63"/>
      <c r="F601" s="52"/>
      <c r="G601" s="112"/>
      <c r="H601" s="52"/>
      <c r="I601" s="52"/>
    </row>
    <row r="602" spans="1:10" x14ac:dyDescent="0.25">
      <c r="A602" s="52" t="s">
        <v>127</v>
      </c>
      <c r="B602" s="28" t="s">
        <v>120</v>
      </c>
      <c r="C602" s="28">
        <v>50000</v>
      </c>
      <c r="D602" s="52"/>
      <c r="E602" s="86"/>
      <c r="F602" s="88"/>
      <c r="G602" s="114"/>
      <c r="H602" s="27"/>
      <c r="I602" s="52"/>
    </row>
    <row r="603" spans="1:10" ht="13.5" thickBot="1" x14ac:dyDescent="0.3">
      <c r="A603" s="52"/>
      <c r="B603" s="28"/>
      <c r="C603" s="69"/>
      <c r="D603" s="52"/>
      <c r="E603" s="63"/>
      <c r="F603" s="111"/>
      <c r="G603" s="112"/>
      <c r="H603" s="52"/>
      <c r="I603" s="52"/>
    </row>
    <row r="604" spans="1:10" ht="13.5" thickBot="1" x14ac:dyDescent="0.3">
      <c r="A604" s="1276" t="s">
        <v>128</v>
      </c>
      <c r="B604" s="1277"/>
      <c r="C604" s="92">
        <f>C605</f>
        <v>19500</v>
      </c>
      <c r="G604" s="115"/>
    </row>
    <row r="605" spans="1:10" x14ac:dyDescent="0.25">
      <c r="A605" s="68" t="s">
        <v>129</v>
      </c>
      <c r="B605" s="46" t="s">
        <v>130</v>
      </c>
      <c r="C605" s="58">
        <f>SUM(C606:C606)</f>
        <v>19500</v>
      </c>
      <c r="D605" s="59"/>
      <c r="E605" s="59"/>
      <c r="F605" s="60"/>
      <c r="G605" s="116"/>
      <c r="H605" s="61"/>
      <c r="I605" s="61"/>
    </row>
    <row r="606" spans="1:10" x14ac:dyDescent="0.25">
      <c r="A606" s="52" t="s">
        <v>133</v>
      </c>
      <c r="B606" s="52" t="s">
        <v>134</v>
      </c>
      <c r="C606" s="28">
        <v>19500</v>
      </c>
      <c r="G606" s="115"/>
    </row>
    <row r="607" spans="1:10" x14ac:dyDescent="0.25">
      <c r="A607" s="52"/>
      <c r="B607" s="52"/>
      <c r="C607" s="69"/>
      <c r="G607" s="115"/>
    </row>
    <row r="608" spans="1:10" x14ac:dyDescent="0.25">
      <c r="A608" s="52"/>
      <c r="B608" s="69"/>
      <c r="C608" s="28"/>
      <c r="D608" s="86"/>
      <c r="E608" s="86"/>
      <c r="F608" s="66"/>
      <c r="G608" s="117"/>
      <c r="H608" s="67"/>
      <c r="I608" s="67"/>
    </row>
    <row r="609" spans="1:14" s="80" customFormat="1" ht="14" thickBot="1" x14ac:dyDescent="0.3">
      <c r="A609" s="27"/>
      <c r="B609" s="28"/>
      <c r="C609" s="28"/>
      <c r="D609" s="55"/>
      <c r="E609" s="63"/>
      <c r="F609" s="63"/>
      <c r="G609" s="65"/>
      <c r="H609" s="167"/>
      <c r="I609" s="167"/>
      <c r="J609" s="168"/>
      <c r="K609" s="168"/>
      <c r="L609" s="168"/>
      <c r="M609" s="5"/>
      <c r="N609" s="5"/>
    </row>
    <row r="610" spans="1:14" s="67" customFormat="1" x14ac:dyDescent="0.25">
      <c r="A610" s="10" t="s">
        <v>239</v>
      </c>
      <c r="B610" s="11"/>
      <c r="C610" s="13" t="s">
        <v>1</v>
      </c>
      <c r="D610" s="14" t="s">
        <v>240</v>
      </c>
      <c r="F610" s="66"/>
      <c r="G610" s="70"/>
    </row>
    <row r="611" spans="1:14" s="67" customFormat="1" ht="13.5" thickBot="1" x14ac:dyDescent="0.3">
      <c r="A611" s="96"/>
      <c r="B611" s="169"/>
      <c r="C611" s="99"/>
      <c r="D611" s="100"/>
      <c r="F611" s="66"/>
      <c r="G611" s="70"/>
    </row>
    <row r="612" spans="1:14" s="67" customFormat="1" x14ac:dyDescent="0.25">
      <c r="A612" s="1284" t="s">
        <v>241</v>
      </c>
      <c r="B612" s="1285"/>
      <c r="C612" s="1285"/>
      <c r="D612" s="1286"/>
      <c r="F612" s="66"/>
      <c r="G612" s="70"/>
    </row>
    <row r="613" spans="1:14" s="67" customFormat="1" x14ac:dyDescent="0.25">
      <c r="A613" s="1287"/>
      <c r="B613" s="1288"/>
      <c r="C613" s="1288"/>
      <c r="D613" s="1289"/>
      <c r="F613" s="66"/>
      <c r="G613" s="70"/>
    </row>
    <row r="614" spans="1:14" s="67" customFormat="1" x14ac:dyDescent="0.25">
      <c r="A614" s="1287"/>
      <c r="B614" s="1288"/>
      <c r="C614" s="1288"/>
      <c r="D614" s="1289"/>
      <c r="F614" s="66"/>
      <c r="G614" s="70"/>
    </row>
    <row r="615" spans="1:14" s="67" customFormat="1" x14ac:dyDescent="0.25">
      <c r="A615" s="1287"/>
      <c r="B615" s="1288"/>
      <c r="C615" s="1288"/>
      <c r="D615" s="1289"/>
      <c r="F615" s="66"/>
      <c r="G615" s="70"/>
    </row>
    <row r="616" spans="1:14" s="67" customFormat="1" x14ac:dyDescent="0.25">
      <c r="A616" s="1287"/>
      <c r="B616" s="1288"/>
      <c r="C616" s="1288"/>
      <c r="D616" s="1289"/>
      <c r="F616" s="66"/>
      <c r="G616" s="70"/>
    </row>
    <row r="617" spans="1:14" s="67" customFormat="1" ht="13.5" thickBot="1" x14ac:dyDescent="0.3">
      <c r="A617" s="1302"/>
      <c r="B617" s="1303"/>
      <c r="C617" s="1303"/>
      <c r="D617" s="1304"/>
      <c r="F617" s="66"/>
      <c r="G617" s="70"/>
    </row>
    <row r="618" spans="1:14" s="67" customFormat="1" x14ac:dyDescent="0.25">
      <c r="A618" s="26" t="s">
        <v>398</v>
      </c>
      <c r="B618" s="27"/>
      <c r="C618" s="28"/>
      <c r="D618" s="29"/>
      <c r="F618" s="66"/>
      <c r="G618" s="70"/>
    </row>
    <row r="619" spans="1:14" s="67" customFormat="1" x14ac:dyDescent="0.25">
      <c r="A619" s="26" t="s">
        <v>1122</v>
      </c>
      <c r="B619" s="27"/>
      <c r="C619" s="28"/>
      <c r="D619" s="29"/>
      <c r="F619" s="66"/>
      <c r="G619" s="70"/>
    </row>
    <row r="620" spans="1:14" s="67" customFormat="1" x14ac:dyDescent="0.25">
      <c r="A620" s="26" t="s">
        <v>1124</v>
      </c>
      <c r="B620" s="27"/>
      <c r="C620" s="28"/>
      <c r="D620" s="29"/>
      <c r="F620" s="66"/>
      <c r="G620" s="70"/>
    </row>
    <row r="621" spans="1:14" s="67" customFormat="1" ht="13.5" thickBot="1" x14ac:dyDescent="0.3">
      <c r="A621" s="30" t="s">
        <v>4</v>
      </c>
      <c r="B621" s="31"/>
      <c r="C621" s="32"/>
      <c r="D621" s="33"/>
      <c r="F621" s="66"/>
      <c r="G621" s="70"/>
    </row>
    <row r="622" spans="1:14" s="67" customFormat="1" ht="13.5" thickBot="1" x14ac:dyDescent="0.3">
      <c r="A622" s="34" t="s">
        <v>229</v>
      </c>
      <c r="B622" s="35"/>
      <c r="C622" s="37"/>
      <c r="D622" s="38">
        <f>+C624+C641+C655</f>
        <v>1190470</v>
      </c>
      <c r="F622" s="66"/>
      <c r="G622" s="70"/>
    </row>
    <row r="623" spans="1:14" s="67" customFormat="1" ht="13.5" thickBot="1" x14ac:dyDescent="0.3">
      <c r="A623" s="39"/>
      <c r="B623" s="39"/>
      <c r="C623" s="40"/>
      <c r="D623" s="40"/>
      <c r="E623" s="138"/>
      <c r="F623" s="66"/>
      <c r="G623" s="70"/>
    </row>
    <row r="624" spans="1:14" s="67" customFormat="1" ht="13.5" thickBot="1" x14ac:dyDescent="0.3">
      <c r="A624" s="1290" t="s">
        <v>49</v>
      </c>
      <c r="B624" s="1291"/>
      <c r="C624" s="56">
        <f>C625+C629+C631+C634+C636+C627</f>
        <v>405980</v>
      </c>
      <c r="D624" s="41"/>
      <c r="E624" s="105"/>
      <c r="F624" s="66"/>
      <c r="G624" s="70"/>
    </row>
    <row r="625" spans="1:9" s="67" customFormat="1" x14ac:dyDescent="0.25">
      <c r="A625" s="39" t="s">
        <v>50</v>
      </c>
      <c r="B625" s="46" t="s">
        <v>51</v>
      </c>
      <c r="C625" s="58">
        <f>SUM(C626)</f>
        <v>46000</v>
      </c>
      <c r="D625" s="59"/>
      <c r="E625" s="170"/>
      <c r="F625" s="66"/>
      <c r="G625" s="70"/>
    </row>
    <row r="626" spans="1:9" s="67" customFormat="1" x14ac:dyDescent="0.25">
      <c r="A626" s="27" t="s">
        <v>52</v>
      </c>
      <c r="B626" s="27" t="s">
        <v>53</v>
      </c>
      <c r="C626" s="28">
        <v>46000</v>
      </c>
      <c r="D626" s="62"/>
      <c r="E626" s="63"/>
      <c r="F626" s="66"/>
      <c r="G626" s="70"/>
    </row>
    <row r="627" spans="1:9" s="67" customFormat="1" x14ac:dyDescent="0.25">
      <c r="A627" s="39" t="s">
        <v>150</v>
      </c>
      <c r="B627" s="77" t="s">
        <v>151</v>
      </c>
      <c r="C627" s="40">
        <f>SUM(C628)</f>
        <v>45500</v>
      </c>
      <c r="D627" s="62"/>
      <c r="E627" s="63"/>
      <c r="F627" s="66"/>
      <c r="G627" s="70"/>
    </row>
    <row r="628" spans="1:9" s="67" customFormat="1" x14ac:dyDescent="0.25">
      <c r="A628" s="27" t="s">
        <v>152</v>
      </c>
      <c r="B628" s="81" t="s">
        <v>153</v>
      </c>
      <c r="C628" s="28">
        <v>45500</v>
      </c>
      <c r="D628" s="62"/>
      <c r="E628" s="63"/>
      <c r="F628" s="66"/>
      <c r="G628" s="70"/>
    </row>
    <row r="629" spans="1:9" s="67" customFormat="1" x14ac:dyDescent="0.25">
      <c r="A629" s="39" t="s">
        <v>54</v>
      </c>
      <c r="B629" s="39" t="s">
        <v>55</v>
      </c>
      <c r="C629" s="40">
        <f>SUM(C630:C630)</f>
        <v>60000</v>
      </c>
      <c r="D629" s="48"/>
      <c r="E629" s="146"/>
      <c r="F629" s="66"/>
      <c r="G629" s="70"/>
    </row>
    <row r="630" spans="1:9" s="67" customFormat="1" x14ac:dyDescent="0.25">
      <c r="A630" s="27" t="s">
        <v>56</v>
      </c>
      <c r="B630" s="52" t="s">
        <v>57</v>
      </c>
      <c r="C630" s="28">
        <v>60000</v>
      </c>
      <c r="D630" s="63"/>
      <c r="E630" s="63"/>
      <c r="F630" s="66"/>
      <c r="G630" s="70"/>
    </row>
    <row r="631" spans="1:9" s="67" customFormat="1" x14ac:dyDescent="0.25">
      <c r="A631" s="39" t="s">
        <v>58</v>
      </c>
      <c r="B631" s="68" t="s">
        <v>59</v>
      </c>
      <c r="C631" s="40">
        <f>SUM(C632:C633)</f>
        <v>85800</v>
      </c>
      <c r="D631" s="63"/>
      <c r="E631" s="63"/>
      <c r="F631" s="66"/>
      <c r="G631" s="70"/>
    </row>
    <row r="632" spans="1:9" s="67" customFormat="1" x14ac:dyDescent="0.25">
      <c r="A632" s="27" t="s">
        <v>60</v>
      </c>
      <c r="B632" s="69" t="s">
        <v>61</v>
      </c>
      <c r="C632" s="28">
        <v>40800</v>
      </c>
      <c r="D632" s="63"/>
      <c r="E632" s="63"/>
      <c r="F632" s="66"/>
      <c r="G632" s="70"/>
    </row>
    <row r="633" spans="1:9" s="67" customFormat="1" x14ac:dyDescent="0.25">
      <c r="A633" s="52" t="s">
        <v>193</v>
      </c>
      <c r="B633" s="52" t="s">
        <v>194</v>
      </c>
      <c r="C633" s="28">
        <v>45000</v>
      </c>
      <c r="E633" s="63"/>
      <c r="F633" s="63"/>
      <c r="G633" s="70"/>
      <c r="I633" s="155"/>
    </row>
    <row r="634" spans="1:9" s="67" customFormat="1" x14ac:dyDescent="0.25">
      <c r="A634" s="68" t="s">
        <v>78</v>
      </c>
      <c r="B634" s="40" t="s">
        <v>79</v>
      </c>
      <c r="C634" s="40">
        <f>SUM(C635)</f>
        <v>16000</v>
      </c>
      <c r="D634" s="63"/>
      <c r="E634" s="63"/>
      <c r="F634" s="66"/>
      <c r="G634" s="70"/>
    </row>
    <row r="635" spans="1:9" s="67" customFormat="1" x14ac:dyDescent="0.25">
      <c r="A635" s="52" t="s">
        <v>82</v>
      </c>
      <c r="B635" s="28" t="s">
        <v>83</v>
      </c>
      <c r="C635" s="28">
        <v>16000</v>
      </c>
      <c r="D635" s="86"/>
      <c r="E635" s="63"/>
      <c r="F635" s="66"/>
      <c r="G635" s="70"/>
    </row>
    <row r="636" spans="1:9" s="67" customFormat="1" x14ac:dyDescent="0.25">
      <c r="A636" s="68" t="s">
        <v>84</v>
      </c>
      <c r="B636" s="83" t="s">
        <v>85</v>
      </c>
      <c r="C636" s="40">
        <f>SUM(C637:C639)</f>
        <v>152680</v>
      </c>
      <c r="D636" s="86"/>
      <c r="E636" s="86"/>
      <c r="F636" s="66"/>
      <c r="G636" s="70"/>
    </row>
    <row r="637" spans="1:9" s="67" customFormat="1" x14ac:dyDescent="0.25">
      <c r="A637" s="52" t="s">
        <v>88</v>
      </c>
      <c r="B637" s="28" t="s">
        <v>89</v>
      </c>
      <c r="C637" s="28">
        <v>22680</v>
      </c>
      <c r="D637" s="63"/>
      <c r="E637" s="86"/>
      <c r="F637" s="66"/>
      <c r="G637" s="70"/>
    </row>
    <row r="638" spans="1:9" s="67" customFormat="1" x14ac:dyDescent="0.25">
      <c r="A638" s="52" t="s">
        <v>90</v>
      </c>
      <c r="B638" s="69" t="s">
        <v>85</v>
      </c>
      <c r="C638" s="28">
        <v>26000</v>
      </c>
      <c r="D638" s="63"/>
      <c r="E638" s="63"/>
      <c r="F638" s="66"/>
      <c r="G638" s="70"/>
    </row>
    <row r="639" spans="1:9" s="68" customFormat="1" ht="13.5" customHeight="1" x14ac:dyDescent="0.25">
      <c r="A639" s="52" t="s">
        <v>91</v>
      </c>
      <c r="B639" s="81" t="s">
        <v>92</v>
      </c>
      <c r="C639" s="28">
        <v>104000</v>
      </c>
      <c r="D639" s="60"/>
      <c r="E639" s="63"/>
      <c r="F639" s="63"/>
      <c r="G639" s="79"/>
      <c r="H639" s="39"/>
    </row>
    <row r="640" spans="1:9" s="67" customFormat="1" ht="13.5" thickBot="1" x14ac:dyDescent="0.3">
      <c r="A640" s="52"/>
      <c r="B640" s="69"/>
      <c r="C640" s="28"/>
      <c r="D640" s="63"/>
      <c r="E640" s="63"/>
      <c r="F640" s="66"/>
      <c r="G640" s="70"/>
    </row>
    <row r="641" spans="1:10" s="67" customFormat="1" ht="13.5" thickBot="1" x14ac:dyDescent="0.3">
      <c r="A641" s="1274" t="s">
        <v>93</v>
      </c>
      <c r="B641" s="1275"/>
      <c r="C641" s="87">
        <f>C642+C646+C648+C644</f>
        <v>718720</v>
      </c>
      <c r="D641" s="41"/>
      <c r="E641" s="86"/>
      <c r="F641" s="66"/>
      <c r="G641" s="70"/>
    </row>
    <row r="642" spans="1:10" s="67" customFormat="1" x14ac:dyDescent="0.25">
      <c r="A642" s="68" t="s">
        <v>94</v>
      </c>
      <c r="B642" s="46" t="s">
        <v>95</v>
      </c>
      <c r="C642" s="58">
        <f>SUM(C643)</f>
        <v>16120</v>
      </c>
      <c r="D642" s="61"/>
      <c r="E642" s="105"/>
      <c r="F642" s="66"/>
      <c r="G642" s="70"/>
    </row>
    <row r="643" spans="1:10" s="67" customFormat="1" x14ac:dyDescent="0.25">
      <c r="A643" s="52" t="s">
        <v>98</v>
      </c>
      <c r="B643" s="28" t="s">
        <v>99</v>
      </c>
      <c r="C643" s="28">
        <v>16120</v>
      </c>
      <c r="D643" s="52"/>
      <c r="E643" s="146"/>
      <c r="F643" s="66"/>
      <c r="G643" s="70"/>
    </row>
    <row r="644" spans="1:10" s="67" customFormat="1" x14ac:dyDescent="0.25">
      <c r="A644" s="68" t="s">
        <v>100</v>
      </c>
      <c r="B644" s="40" t="s">
        <v>101</v>
      </c>
      <c r="C644" s="40">
        <f>SUM(C645)</f>
        <v>8530</v>
      </c>
      <c r="D644" s="52"/>
      <c r="E644" s="86"/>
      <c r="F644" s="66"/>
      <c r="G644" s="70"/>
    </row>
    <row r="645" spans="1:10" s="67" customFormat="1" x14ac:dyDescent="0.25">
      <c r="A645" s="27" t="s">
        <v>104</v>
      </c>
      <c r="B645" s="27" t="s">
        <v>105</v>
      </c>
      <c r="C645" s="28">
        <v>8530</v>
      </c>
      <c r="D645" s="52"/>
      <c r="E645" s="86"/>
      <c r="F645" s="66"/>
      <c r="G645" s="70"/>
    </row>
    <row r="646" spans="1:10" s="67" customFormat="1" x14ac:dyDescent="0.25">
      <c r="A646" s="68" t="s">
        <v>106</v>
      </c>
      <c r="B646" s="40" t="s">
        <v>107</v>
      </c>
      <c r="C646" s="40">
        <f>SUM(C647:C647)</f>
        <v>160000</v>
      </c>
      <c r="D646" s="52"/>
      <c r="E646" s="86"/>
      <c r="F646" s="66"/>
      <c r="G646" s="70"/>
    </row>
    <row r="647" spans="1:10" s="67" customFormat="1" x14ac:dyDescent="0.25">
      <c r="A647" s="52" t="s">
        <v>110</v>
      </c>
      <c r="B647" s="27" t="s">
        <v>111</v>
      </c>
      <c r="C647" s="28">
        <v>160000</v>
      </c>
      <c r="D647" s="52"/>
      <c r="E647" s="86"/>
      <c r="F647" s="66"/>
      <c r="G647" s="70"/>
    </row>
    <row r="648" spans="1:10" s="67" customFormat="1" x14ac:dyDescent="0.25">
      <c r="A648" s="68" t="s">
        <v>119</v>
      </c>
      <c r="B648" s="40" t="s">
        <v>120</v>
      </c>
      <c r="C648" s="40">
        <f>SUM(C649:C653)</f>
        <v>534070</v>
      </c>
      <c r="D648" s="52"/>
      <c r="E648" s="86"/>
      <c r="F648" s="66"/>
      <c r="G648" s="70"/>
    </row>
    <row r="649" spans="1:10" s="67" customFormat="1" x14ac:dyDescent="0.25">
      <c r="A649" s="52" t="s">
        <v>121</v>
      </c>
      <c r="B649" s="28" t="s">
        <v>122</v>
      </c>
      <c r="C649" s="28">
        <v>244400</v>
      </c>
      <c r="D649" s="52"/>
      <c r="E649" s="86"/>
      <c r="F649" s="66"/>
      <c r="G649" s="70"/>
    </row>
    <row r="650" spans="1:10" s="67" customFormat="1" x14ac:dyDescent="0.25">
      <c r="A650" s="52" t="s">
        <v>123</v>
      </c>
      <c r="B650" s="28" t="s">
        <v>124</v>
      </c>
      <c r="C650" s="28">
        <v>16000</v>
      </c>
      <c r="D650" s="39"/>
      <c r="E650" s="86"/>
      <c r="F650" s="66"/>
      <c r="G650" s="70"/>
    </row>
    <row r="651" spans="1:10" s="68" customFormat="1" ht="13.5" customHeight="1" x14ac:dyDescent="0.25">
      <c r="A651" s="52" t="s">
        <v>164</v>
      </c>
      <c r="B651" s="52" t="s">
        <v>165</v>
      </c>
      <c r="C651" s="28">
        <v>43250</v>
      </c>
      <c r="D651" s="52"/>
      <c r="E651" s="52"/>
      <c r="F651" s="55"/>
      <c r="G651" s="63"/>
    </row>
    <row r="652" spans="1:10" s="52" customFormat="1" ht="13.5" customHeight="1" x14ac:dyDescent="0.25">
      <c r="A652" s="52" t="s">
        <v>125</v>
      </c>
      <c r="B652" s="81" t="s">
        <v>126</v>
      </c>
      <c r="C652" s="28">
        <v>70420</v>
      </c>
      <c r="F652" s="63"/>
      <c r="G652" s="63"/>
      <c r="H652" s="39"/>
      <c r="I652" s="39"/>
      <c r="J652" s="39"/>
    </row>
    <row r="653" spans="1:10" s="67" customFormat="1" x14ac:dyDescent="0.25">
      <c r="A653" s="52" t="s">
        <v>127</v>
      </c>
      <c r="B653" s="28" t="s">
        <v>120</v>
      </c>
      <c r="C653" s="28">
        <v>160000</v>
      </c>
      <c r="D653" s="52"/>
      <c r="E653" s="63"/>
      <c r="F653" s="66"/>
      <c r="G653" s="70"/>
    </row>
    <row r="654" spans="1:10" s="67" customFormat="1" ht="13.5" thickBot="1" x14ac:dyDescent="0.3">
      <c r="A654" s="52"/>
      <c r="B654" s="52"/>
      <c r="C654" s="69"/>
      <c r="D654" s="41"/>
      <c r="E654" s="63"/>
      <c r="F654" s="66"/>
      <c r="G654" s="70"/>
    </row>
    <row r="655" spans="1:10" s="67" customFormat="1" ht="13.5" thickBot="1" x14ac:dyDescent="0.3">
      <c r="A655" s="1305" t="s">
        <v>135</v>
      </c>
      <c r="B655" s="1306"/>
      <c r="C655" s="93">
        <f>C656+C660</f>
        <v>65770</v>
      </c>
      <c r="D655" s="41"/>
      <c r="E655" s="63"/>
      <c r="F655" s="66"/>
      <c r="G655" s="70"/>
    </row>
    <row r="656" spans="1:10" s="67" customFormat="1" x14ac:dyDescent="0.25">
      <c r="A656" s="68" t="s">
        <v>136</v>
      </c>
      <c r="B656" s="46" t="s">
        <v>137</v>
      </c>
      <c r="C656" s="58">
        <f>SUM(C657:C659)</f>
        <v>57060</v>
      </c>
      <c r="D656" s="59"/>
      <c r="E656" s="63"/>
      <c r="F656" s="66"/>
      <c r="G656" s="70"/>
    </row>
    <row r="657" spans="1:8" s="67" customFormat="1" x14ac:dyDescent="0.25">
      <c r="A657" s="52" t="s">
        <v>138</v>
      </c>
      <c r="B657" s="52" t="s">
        <v>139</v>
      </c>
      <c r="C657" s="28">
        <v>18700</v>
      </c>
      <c r="D657" s="86"/>
      <c r="E657" s="63"/>
      <c r="F657" s="66"/>
      <c r="G657" s="70"/>
    </row>
    <row r="658" spans="1:8" s="67" customFormat="1" x14ac:dyDescent="0.25">
      <c r="A658" s="52" t="s">
        <v>140</v>
      </c>
      <c r="B658" s="27" t="s">
        <v>141</v>
      </c>
      <c r="C658" s="28">
        <v>23360</v>
      </c>
      <c r="D658" s="86"/>
      <c r="E658" s="86"/>
      <c r="F658" s="66"/>
      <c r="G658" s="70"/>
    </row>
    <row r="659" spans="1:8" s="75" customFormat="1" ht="13.5" customHeight="1" x14ac:dyDescent="0.25">
      <c r="A659" s="52" t="s">
        <v>142</v>
      </c>
      <c r="B659" s="69" t="s">
        <v>143</v>
      </c>
      <c r="C659" s="28">
        <v>15000</v>
      </c>
      <c r="D659" s="82"/>
      <c r="E659" s="83"/>
      <c r="F659" s="94"/>
      <c r="G659" s="95"/>
      <c r="H659" s="81"/>
    </row>
    <row r="660" spans="1:8" s="67" customFormat="1" x14ac:dyDescent="0.25">
      <c r="A660" s="68" t="s">
        <v>144</v>
      </c>
      <c r="B660" s="83" t="s">
        <v>145</v>
      </c>
      <c r="C660" s="40">
        <f>SUM(C661)</f>
        <v>8710</v>
      </c>
      <c r="D660" s="86"/>
      <c r="E660" s="63"/>
      <c r="F660" s="66"/>
      <c r="G660" s="70"/>
    </row>
    <row r="661" spans="1:8" s="67" customFormat="1" x14ac:dyDescent="0.25">
      <c r="A661" s="52" t="s">
        <v>146</v>
      </c>
      <c r="B661" s="69" t="s">
        <v>147</v>
      </c>
      <c r="C661" s="28">
        <v>8710</v>
      </c>
      <c r="D661" s="86"/>
      <c r="E661" s="105"/>
      <c r="F661" s="66"/>
      <c r="G661" s="70"/>
    </row>
    <row r="662" spans="1:8" ht="13.5" thickBot="1" x14ac:dyDescent="0.3">
      <c r="A662" s="7"/>
      <c r="C662" s="54"/>
    </row>
    <row r="663" spans="1:8" s="67" customFormat="1" x14ac:dyDescent="0.25">
      <c r="A663" s="1510" t="s">
        <v>242</v>
      </c>
      <c r="B663" s="1511"/>
      <c r="C663" s="13" t="s">
        <v>1</v>
      </c>
      <c r="D663" s="14" t="s">
        <v>243</v>
      </c>
      <c r="F663" s="66"/>
      <c r="G663" s="70"/>
    </row>
    <row r="664" spans="1:8" s="67" customFormat="1" ht="13.5" thickBot="1" x14ac:dyDescent="0.3">
      <c r="A664" s="1512"/>
      <c r="B664" s="1513"/>
      <c r="C664" s="99"/>
      <c r="D664" s="100"/>
      <c r="F664" s="66"/>
      <c r="G664" s="70"/>
    </row>
    <row r="665" spans="1:8" s="67" customFormat="1" x14ac:dyDescent="0.25">
      <c r="A665" s="1284" t="s">
        <v>244</v>
      </c>
      <c r="B665" s="1285"/>
      <c r="C665" s="1285"/>
      <c r="D665" s="1286"/>
      <c r="F665" s="66"/>
      <c r="G665" s="70"/>
    </row>
    <row r="666" spans="1:8" s="67" customFormat="1" x14ac:dyDescent="0.25">
      <c r="A666" s="1287"/>
      <c r="B666" s="1288"/>
      <c r="C666" s="1288"/>
      <c r="D666" s="1289"/>
      <c r="F666" s="66"/>
      <c r="G666" s="70"/>
    </row>
    <row r="667" spans="1:8" s="67" customFormat="1" x14ac:dyDescent="0.25">
      <c r="A667" s="1287"/>
      <c r="B667" s="1288"/>
      <c r="C667" s="1288"/>
      <c r="D667" s="1289"/>
      <c r="F667" s="66"/>
      <c r="G667" s="70"/>
    </row>
    <row r="668" spans="1:8" s="67" customFormat="1" x14ac:dyDescent="0.25">
      <c r="A668" s="1287"/>
      <c r="B668" s="1288"/>
      <c r="C668" s="1288"/>
      <c r="D668" s="1289"/>
      <c r="F668" s="66"/>
      <c r="G668" s="70"/>
    </row>
    <row r="669" spans="1:8" s="67" customFormat="1" x14ac:dyDescent="0.25">
      <c r="A669" s="1287"/>
      <c r="B669" s="1288"/>
      <c r="C669" s="1288"/>
      <c r="D669" s="1289"/>
      <c r="F669" s="66"/>
      <c r="G669" s="70"/>
    </row>
    <row r="670" spans="1:8" s="67" customFormat="1" x14ac:dyDescent="0.25">
      <c r="A670" s="1287"/>
      <c r="B670" s="1288"/>
      <c r="C670" s="1288"/>
      <c r="D670" s="1289"/>
      <c r="F670" s="66"/>
      <c r="G670" s="70"/>
    </row>
    <row r="671" spans="1:8" s="67" customFormat="1" x14ac:dyDescent="0.25">
      <c r="A671" s="1287"/>
      <c r="B671" s="1288"/>
      <c r="C671" s="1288"/>
      <c r="D671" s="1289"/>
      <c r="F671" s="66"/>
      <c r="G671" s="70"/>
    </row>
    <row r="672" spans="1:8" s="67" customFormat="1" x14ac:dyDescent="0.25">
      <c r="A672" s="1287"/>
      <c r="B672" s="1288"/>
      <c r="C672" s="1288"/>
      <c r="D672" s="1289"/>
      <c r="F672" s="66"/>
      <c r="G672" s="70"/>
    </row>
    <row r="673" spans="1:7" s="67" customFormat="1" x14ac:dyDescent="0.25">
      <c r="A673" s="1287"/>
      <c r="B673" s="1288"/>
      <c r="C673" s="1288"/>
      <c r="D673" s="1289"/>
      <c r="F673" s="66"/>
      <c r="G673" s="70"/>
    </row>
    <row r="674" spans="1:7" s="67" customFormat="1" ht="13.5" thickBot="1" x14ac:dyDescent="0.3">
      <c r="A674" s="1302"/>
      <c r="B674" s="1303"/>
      <c r="C674" s="1303"/>
      <c r="D674" s="1304"/>
      <c r="F674" s="66"/>
      <c r="G674" s="70"/>
    </row>
    <row r="675" spans="1:7" s="67" customFormat="1" x14ac:dyDescent="0.25">
      <c r="A675" s="26" t="s">
        <v>398</v>
      </c>
      <c r="B675" s="27"/>
      <c r="C675" s="28"/>
      <c r="D675" s="29"/>
      <c r="F675" s="66"/>
      <c r="G675" s="70"/>
    </row>
    <row r="676" spans="1:7" s="67" customFormat="1" x14ac:dyDescent="0.25">
      <c r="A676" s="26" t="s">
        <v>1122</v>
      </c>
      <c r="B676" s="27"/>
      <c r="C676" s="28"/>
      <c r="D676" s="29"/>
      <c r="F676" s="66"/>
      <c r="G676" s="70"/>
    </row>
    <row r="677" spans="1:7" s="67" customFormat="1" x14ac:dyDescent="0.25">
      <c r="A677" s="26" t="s">
        <v>1123</v>
      </c>
      <c r="B677" s="27"/>
      <c r="C677" s="28"/>
      <c r="D677" s="29"/>
      <c r="F677" s="66"/>
      <c r="G677" s="70"/>
    </row>
    <row r="678" spans="1:7" s="67" customFormat="1" ht="13.5" thickBot="1" x14ac:dyDescent="0.3">
      <c r="A678" s="30" t="s">
        <v>4</v>
      </c>
      <c r="B678" s="31"/>
      <c r="C678" s="32"/>
      <c r="D678" s="33"/>
      <c r="F678" s="66"/>
      <c r="G678" s="70"/>
    </row>
    <row r="679" spans="1:7" s="67" customFormat="1" ht="13.5" thickBot="1" x14ac:dyDescent="0.3">
      <c r="A679" s="34" t="s">
        <v>229</v>
      </c>
      <c r="B679" s="35"/>
      <c r="C679" s="37"/>
      <c r="D679" s="38">
        <f>+C681+C698+C716</f>
        <v>1697100</v>
      </c>
      <c r="F679" s="66"/>
      <c r="G679" s="70"/>
    </row>
    <row r="680" spans="1:7" s="67" customFormat="1" ht="13.5" thickBot="1" x14ac:dyDescent="0.3">
      <c r="A680" s="39"/>
      <c r="B680" s="39"/>
      <c r="C680" s="40"/>
      <c r="D680" s="40"/>
      <c r="E680" s="138"/>
      <c r="F680" s="66"/>
      <c r="G680" s="70"/>
    </row>
    <row r="681" spans="1:7" s="67" customFormat="1" ht="13.5" thickBot="1" x14ac:dyDescent="0.3">
      <c r="A681" s="1290" t="s">
        <v>49</v>
      </c>
      <c r="B681" s="1291"/>
      <c r="C681" s="56">
        <f>C682+C686+C688+C691+C693+C684</f>
        <v>405980</v>
      </c>
      <c r="D681" s="41"/>
      <c r="E681" s="105"/>
      <c r="F681" s="66"/>
      <c r="G681" s="70"/>
    </row>
    <row r="682" spans="1:7" s="67" customFormat="1" x14ac:dyDescent="0.25">
      <c r="A682" s="39" t="s">
        <v>50</v>
      </c>
      <c r="B682" s="46" t="s">
        <v>51</v>
      </c>
      <c r="C682" s="58">
        <f>SUM(C683)</f>
        <v>46000</v>
      </c>
      <c r="D682" s="59"/>
      <c r="E682" s="170"/>
      <c r="F682" s="66"/>
      <c r="G682" s="70"/>
    </row>
    <row r="683" spans="1:7" s="67" customFormat="1" x14ac:dyDescent="0.25">
      <c r="A683" s="27" t="s">
        <v>52</v>
      </c>
      <c r="B683" s="27" t="s">
        <v>53</v>
      </c>
      <c r="C683" s="28">
        <v>46000</v>
      </c>
      <c r="D683" s="62"/>
      <c r="E683" s="63"/>
      <c r="F683" s="66"/>
      <c r="G683" s="70"/>
    </row>
    <row r="684" spans="1:7" s="67" customFormat="1" x14ac:dyDescent="0.25">
      <c r="A684" s="39" t="s">
        <v>150</v>
      </c>
      <c r="B684" s="77" t="s">
        <v>151</v>
      </c>
      <c r="C684" s="40">
        <f>SUM(C685)</f>
        <v>45500</v>
      </c>
      <c r="D684" s="62"/>
      <c r="E684" s="63"/>
      <c r="F684" s="66"/>
      <c r="G684" s="70"/>
    </row>
    <row r="685" spans="1:7" s="67" customFormat="1" x14ac:dyDescent="0.25">
      <c r="A685" s="27" t="s">
        <v>152</v>
      </c>
      <c r="B685" s="81" t="s">
        <v>153</v>
      </c>
      <c r="C685" s="28">
        <v>45500</v>
      </c>
      <c r="D685" s="62"/>
      <c r="E685" s="63"/>
      <c r="F685" s="66"/>
      <c r="G685" s="70"/>
    </row>
    <row r="686" spans="1:7" s="67" customFormat="1" x14ac:dyDescent="0.25">
      <c r="A686" s="39" t="s">
        <v>54</v>
      </c>
      <c r="B686" s="39" t="s">
        <v>55</v>
      </c>
      <c r="C686" s="40">
        <f>SUM(C687:C687)</f>
        <v>60000</v>
      </c>
      <c r="D686" s="48"/>
      <c r="E686" s="146"/>
      <c r="F686" s="66"/>
      <c r="G686" s="70"/>
    </row>
    <row r="687" spans="1:7" s="67" customFormat="1" x14ac:dyDescent="0.25">
      <c r="A687" s="27" t="s">
        <v>56</v>
      </c>
      <c r="B687" s="52" t="s">
        <v>57</v>
      </c>
      <c r="C687" s="28">
        <v>60000</v>
      </c>
      <c r="D687" s="63"/>
      <c r="E687" s="63"/>
      <c r="F687" s="66"/>
      <c r="G687" s="70"/>
    </row>
    <row r="688" spans="1:7" s="67" customFormat="1" x14ac:dyDescent="0.25">
      <c r="A688" s="39" t="s">
        <v>58</v>
      </c>
      <c r="B688" s="68" t="s">
        <v>59</v>
      </c>
      <c r="C688" s="40">
        <f>SUM(C689:C690)</f>
        <v>85800</v>
      </c>
      <c r="D688" s="63"/>
      <c r="E688" s="63"/>
      <c r="F688" s="66"/>
      <c r="G688" s="70"/>
    </row>
    <row r="689" spans="1:9" s="67" customFormat="1" x14ac:dyDescent="0.25">
      <c r="A689" s="27" t="s">
        <v>60</v>
      </c>
      <c r="B689" s="69" t="s">
        <v>61</v>
      </c>
      <c r="C689" s="28">
        <v>40800</v>
      </c>
      <c r="D689" s="63"/>
      <c r="E689" s="63"/>
      <c r="F689" s="66"/>
      <c r="G689" s="70"/>
    </row>
    <row r="690" spans="1:9" s="67" customFormat="1" x14ac:dyDescent="0.25">
      <c r="A690" s="52" t="s">
        <v>193</v>
      </c>
      <c r="B690" s="52" t="s">
        <v>194</v>
      </c>
      <c r="C690" s="28">
        <v>45000</v>
      </c>
      <c r="E690" s="63"/>
      <c r="F690" s="63"/>
      <c r="G690" s="70"/>
      <c r="I690" s="155"/>
    </row>
    <row r="691" spans="1:9" s="67" customFormat="1" x14ac:dyDescent="0.25">
      <c r="A691" s="68" t="s">
        <v>78</v>
      </c>
      <c r="B691" s="40" t="s">
        <v>79</v>
      </c>
      <c r="C691" s="40">
        <f>SUM(C692)</f>
        <v>16000</v>
      </c>
      <c r="D691" s="63"/>
      <c r="E691" s="63"/>
      <c r="F691" s="66"/>
      <c r="G691" s="70"/>
    </row>
    <row r="692" spans="1:9" s="67" customFormat="1" x14ac:dyDescent="0.25">
      <c r="A692" s="52" t="s">
        <v>82</v>
      </c>
      <c r="B692" s="28" t="s">
        <v>83</v>
      </c>
      <c r="C692" s="28">
        <v>16000</v>
      </c>
      <c r="D692" s="86"/>
      <c r="E692" s="63"/>
      <c r="F692" s="66"/>
      <c r="G692" s="70"/>
    </row>
    <row r="693" spans="1:9" s="67" customFormat="1" x14ac:dyDescent="0.25">
      <c r="A693" s="68" t="s">
        <v>84</v>
      </c>
      <c r="B693" s="83" t="s">
        <v>85</v>
      </c>
      <c r="C693" s="40">
        <f>SUM(C694:C696)</f>
        <v>152680</v>
      </c>
      <c r="D693" s="86"/>
      <c r="E693" s="86"/>
      <c r="F693" s="66"/>
      <c r="G693" s="70"/>
    </row>
    <row r="694" spans="1:9" s="67" customFormat="1" x14ac:dyDescent="0.25">
      <c r="A694" s="52" t="s">
        <v>88</v>
      </c>
      <c r="B694" s="28" t="s">
        <v>89</v>
      </c>
      <c r="C694" s="28">
        <v>22680</v>
      </c>
      <c r="D694" s="63"/>
      <c r="E694" s="86"/>
      <c r="F694" s="66"/>
      <c r="G694" s="70"/>
    </row>
    <row r="695" spans="1:9" s="67" customFormat="1" x14ac:dyDescent="0.25">
      <c r="A695" s="52" t="s">
        <v>90</v>
      </c>
      <c r="B695" s="69" t="s">
        <v>85</v>
      </c>
      <c r="C695" s="28">
        <v>26000</v>
      </c>
      <c r="D695" s="63"/>
      <c r="E695" s="63"/>
      <c r="F695" s="66"/>
      <c r="G695" s="70"/>
    </row>
    <row r="696" spans="1:9" s="68" customFormat="1" ht="13.5" customHeight="1" x14ac:dyDescent="0.25">
      <c r="A696" s="52" t="s">
        <v>91</v>
      </c>
      <c r="B696" s="81" t="s">
        <v>92</v>
      </c>
      <c r="C696" s="28">
        <v>104000</v>
      </c>
      <c r="D696" s="60"/>
      <c r="E696" s="63"/>
      <c r="F696" s="63"/>
      <c r="G696" s="79"/>
      <c r="H696" s="39"/>
    </row>
    <row r="697" spans="1:9" s="67" customFormat="1" ht="13.5" thickBot="1" x14ac:dyDescent="0.3">
      <c r="A697" s="52"/>
      <c r="B697" s="69"/>
      <c r="C697" s="28"/>
      <c r="D697" s="63"/>
      <c r="E697" s="63"/>
      <c r="F697" s="66"/>
      <c r="G697" s="70"/>
    </row>
    <row r="698" spans="1:9" s="67" customFormat="1" ht="13.5" thickBot="1" x14ac:dyDescent="0.3">
      <c r="A698" s="1274" t="s">
        <v>93</v>
      </c>
      <c r="B698" s="1275"/>
      <c r="C698" s="87">
        <f>C699+C703+C705+C709+C701+C707</f>
        <v>1227520</v>
      </c>
      <c r="D698" s="41"/>
      <c r="E698" s="86"/>
      <c r="F698" s="66"/>
      <c r="G698" s="70"/>
    </row>
    <row r="699" spans="1:9" s="67" customFormat="1" x14ac:dyDescent="0.25">
      <c r="A699" s="68" t="s">
        <v>94</v>
      </c>
      <c r="B699" s="46" t="s">
        <v>95</v>
      </c>
      <c r="C699" s="58">
        <f>SUM(C700)</f>
        <v>16120</v>
      </c>
      <c r="D699" s="61"/>
      <c r="E699" s="105"/>
      <c r="F699" s="66"/>
      <c r="G699" s="70"/>
    </row>
    <row r="700" spans="1:9" s="67" customFormat="1" x14ac:dyDescent="0.25">
      <c r="A700" s="52" t="s">
        <v>98</v>
      </c>
      <c r="B700" s="28" t="s">
        <v>99</v>
      </c>
      <c r="C700" s="28">
        <v>16120</v>
      </c>
      <c r="D700" s="52"/>
      <c r="E700" s="146"/>
      <c r="F700" s="66"/>
      <c r="G700" s="70"/>
    </row>
    <row r="701" spans="1:9" s="67" customFormat="1" x14ac:dyDescent="0.25">
      <c r="A701" s="68" t="s">
        <v>100</v>
      </c>
      <c r="B701" s="40" t="s">
        <v>101</v>
      </c>
      <c r="C701" s="40">
        <f>SUM(C702)</f>
        <v>8530</v>
      </c>
      <c r="D701" s="52"/>
      <c r="E701" s="86"/>
      <c r="F701" s="66"/>
      <c r="G701" s="70"/>
    </row>
    <row r="702" spans="1:9" s="67" customFormat="1" x14ac:dyDescent="0.25">
      <c r="A702" s="27" t="s">
        <v>104</v>
      </c>
      <c r="B702" s="27" t="s">
        <v>105</v>
      </c>
      <c r="C702" s="28">
        <v>8530</v>
      </c>
      <c r="D702" s="52"/>
      <c r="E702" s="86"/>
      <c r="F702" s="66"/>
      <c r="G702" s="70"/>
    </row>
    <row r="703" spans="1:9" s="67" customFormat="1" x14ac:dyDescent="0.25">
      <c r="A703" s="68" t="s">
        <v>106</v>
      </c>
      <c r="B703" s="40" t="s">
        <v>107</v>
      </c>
      <c r="C703" s="40">
        <f>SUM(C704:C704)</f>
        <v>490800</v>
      </c>
      <c r="D703" s="52"/>
      <c r="E703" s="86"/>
      <c r="F703" s="66"/>
      <c r="G703" s="70"/>
    </row>
    <row r="704" spans="1:9" s="67" customFormat="1" x14ac:dyDescent="0.25">
      <c r="A704" s="52" t="s">
        <v>110</v>
      </c>
      <c r="B704" s="27" t="s">
        <v>111</v>
      </c>
      <c r="C704" s="28">
        <v>490800</v>
      </c>
      <c r="D704" s="52"/>
      <c r="E704" s="86"/>
      <c r="F704" s="66"/>
      <c r="G704" s="70"/>
    </row>
    <row r="705" spans="1:10" s="67" customFormat="1" x14ac:dyDescent="0.25">
      <c r="A705" s="39" t="s">
        <v>112</v>
      </c>
      <c r="B705" s="39" t="s">
        <v>113</v>
      </c>
      <c r="C705" s="40">
        <f>SUM(C706:C706)</f>
        <v>21000</v>
      </c>
      <c r="D705" s="52"/>
      <c r="E705" s="86"/>
      <c r="F705" s="66"/>
      <c r="G705" s="70"/>
    </row>
    <row r="706" spans="1:10" s="67" customFormat="1" x14ac:dyDescent="0.25">
      <c r="A706" s="27" t="s">
        <v>114</v>
      </c>
      <c r="B706" s="27" t="s">
        <v>115</v>
      </c>
      <c r="C706" s="28">
        <v>21000</v>
      </c>
      <c r="D706" s="52"/>
      <c r="E706" s="86"/>
      <c r="F706" s="66"/>
      <c r="G706" s="70"/>
    </row>
    <row r="707" spans="1:10" s="67" customFormat="1" x14ac:dyDescent="0.25">
      <c r="A707" s="39" t="s">
        <v>116</v>
      </c>
      <c r="B707" s="39" t="s">
        <v>117</v>
      </c>
      <c r="C707" s="40">
        <f>SUM(C708)</f>
        <v>16800</v>
      </c>
      <c r="D707" s="52"/>
      <c r="E707" s="86"/>
      <c r="F707" s="66"/>
      <c r="G707" s="70"/>
    </row>
    <row r="708" spans="1:10" s="67" customFormat="1" x14ac:dyDescent="0.25">
      <c r="A708" s="27" t="s">
        <v>118</v>
      </c>
      <c r="B708" s="27" t="s">
        <v>117</v>
      </c>
      <c r="C708" s="28">
        <v>16800</v>
      </c>
      <c r="D708" s="52"/>
      <c r="E708" s="86"/>
      <c r="F708" s="66"/>
      <c r="G708" s="70"/>
    </row>
    <row r="709" spans="1:10" s="67" customFormat="1" x14ac:dyDescent="0.25">
      <c r="A709" s="68" t="s">
        <v>119</v>
      </c>
      <c r="B709" s="40" t="s">
        <v>120</v>
      </c>
      <c r="C709" s="40">
        <f>SUM(C710:C714)</f>
        <v>674270</v>
      </c>
      <c r="D709" s="52"/>
      <c r="E709" s="86"/>
      <c r="F709" s="66"/>
      <c r="G709" s="70"/>
    </row>
    <row r="710" spans="1:10" s="67" customFormat="1" x14ac:dyDescent="0.25">
      <c r="A710" s="52" t="s">
        <v>121</v>
      </c>
      <c r="B710" s="28" t="s">
        <v>122</v>
      </c>
      <c r="C710" s="28">
        <v>459000</v>
      </c>
      <c r="D710" s="52"/>
      <c r="E710" s="86"/>
      <c r="F710" s="66"/>
      <c r="G710" s="70"/>
    </row>
    <row r="711" spans="1:10" s="67" customFormat="1" x14ac:dyDescent="0.25">
      <c r="A711" s="52" t="s">
        <v>123</v>
      </c>
      <c r="B711" s="28" t="s">
        <v>124</v>
      </c>
      <c r="C711" s="28">
        <v>16000</v>
      </c>
      <c r="D711" s="39"/>
      <c r="E711" s="86"/>
      <c r="F711" s="66"/>
      <c r="G711" s="70"/>
    </row>
    <row r="712" spans="1:10" s="68" customFormat="1" ht="13.5" customHeight="1" x14ac:dyDescent="0.25">
      <c r="A712" s="52" t="s">
        <v>164</v>
      </c>
      <c r="B712" s="52" t="s">
        <v>165</v>
      </c>
      <c r="C712" s="28">
        <v>43250</v>
      </c>
      <c r="D712" s="52"/>
      <c r="E712" s="52"/>
      <c r="F712" s="55"/>
      <c r="G712" s="63"/>
    </row>
    <row r="713" spans="1:10" s="52" customFormat="1" ht="13.5" customHeight="1" x14ac:dyDescent="0.25">
      <c r="A713" s="52" t="s">
        <v>125</v>
      </c>
      <c r="B713" s="81" t="s">
        <v>126</v>
      </c>
      <c r="C713" s="28">
        <v>70420</v>
      </c>
      <c r="F713" s="63"/>
      <c r="G713" s="63"/>
      <c r="H713" s="39"/>
      <c r="I713" s="39"/>
      <c r="J713" s="39"/>
    </row>
    <row r="714" spans="1:10" s="67" customFormat="1" x14ac:dyDescent="0.25">
      <c r="A714" s="52" t="s">
        <v>127</v>
      </c>
      <c r="B714" s="28" t="s">
        <v>120</v>
      </c>
      <c r="C714" s="28">
        <v>85600</v>
      </c>
      <c r="D714" s="52"/>
      <c r="E714" s="63"/>
      <c r="F714" s="66"/>
      <c r="G714" s="70"/>
    </row>
    <row r="715" spans="1:10" s="67" customFormat="1" ht="13.5" thickBot="1" x14ac:dyDescent="0.3">
      <c r="A715" s="52"/>
      <c r="B715" s="52"/>
      <c r="C715" s="69"/>
      <c r="D715" s="41"/>
      <c r="E715" s="63"/>
      <c r="F715" s="66"/>
      <c r="G715" s="70"/>
    </row>
    <row r="716" spans="1:10" s="67" customFormat="1" ht="13.5" thickBot="1" x14ac:dyDescent="0.3">
      <c r="A716" s="1305" t="s">
        <v>135</v>
      </c>
      <c r="B716" s="1306"/>
      <c r="C716" s="93">
        <f>C717+C721</f>
        <v>63600</v>
      </c>
      <c r="D716" s="41"/>
      <c r="E716" s="63"/>
      <c r="F716" s="66"/>
      <c r="G716" s="70"/>
    </row>
    <row r="717" spans="1:10" s="67" customFormat="1" x14ac:dyDescent="0.25">
      <c r="A717" s="68" t="s">
        <v>136</v>
      </c>
      <c r="B717" s="46" t="s">
        <v>137</v>
      </c>
      <c r="C717" s="58">
        <f>SUM(C718:C720)</f>
        <v>53800</v>
      </c>
      <c r="D717" s="59"/>
      <c r="E717" s="63"/>
      <c r="F717" s="66"/>
      <c r="G717" s="70"/>
    </row>
    <row r="718" spans="1:10" s="67" customFormat="1" x14ac:dyDescent="0.25">
      <c r="A718" s="52" t="s">
        <v>138</v>
      </c>
      <c r="B718" s="52" t="s">
        <v>139</v>
      </c>
      <c r="C718" s="28">
        <v>18700</v>
      </c>
      <c r="D718" s="86"/>
      <c r="E718" s="63"/>
      <c r="F718" s="66"/>
      <c r="G718" s="70"/>
    </row>
    <row r="719" spans="1:10" s="67" customFormat="1" x14ac:dyDescent="0.25">
      <c r="A719" s="52" t="s">
        <v>140</v>
      </c>
      <c r="B719" s="27" t="s">
        <v>141</v>
      </c>
      <c r="C719" s="28">
        <v>20300</v>
      </c>
      <c r="D719" s="86"/>
      <c r="E719" s="86"/>
      <c r="F719" s="66"/>
      <c r="G719" s="70"/>
    </row>
    <row r="720" spans="1:10" s="75" customFormat="1" ht="13.5" customHeight="1" x14ac:dyDescent="0.25">
      <c r="A720" s="52" t="s">
        <v>142</v>
      </c>
      <c r="B720" s="69" t="s">
        <v>143</v>
      </c>
      <c r="C720" s="28">
        <v>14800</v>
      </c>
      <c r="D720" s="82"/>
      <c r="E720" s="83"/>
      <c r="F720" s="94"/>
      <c r="G720" s="95"/>
      <c r="H720" s="81"/>
    </row>
    <row r="721" spans="1:7" s="67" customFormat="1" x14ac:dyDescent="0.25">
      <c r="A721" s="68" t="s">
        <v>144</v>
      </c>
      <c r="B721" s="83" t="s">
        <v>145</v>
      </c>
      <c r="C721" s="40">
        <f>SUM(C722)</f>
        <v>9800</v>
      </c>
      <c r="D721" s="86"/>
      <c r="E721" s="63"/>
      <c r="F721" s="66"/>
      <c r="G721" s="70"/>
    </row>
    <row r="722" spans="1:7" s="67" customFormat="1" x14ac:dyDescent="0.25">
      <c r="A722" s="52" t="s">
        <v>146</v>
      </c>
      <c r="B722" s="69" t="s">
        <v>147</v>
      </c>
      <c r="C722" s="28">
        <v>9800</v>
      </c>
      <c r="D722" s="86"/>
      <c r="E722" s="105"/>
      <c r="F722" s="66"/>
      <c r="G722" s="70"/>
    </row>
    <row r="723" spans="1:7" s="67" customFormat="1" ht="13.5" thickBot="1" x14ac:dyDescent="0.3">
      <c r="A723" s="52"/>
      <c r="B723" s="69"/>
      <c r="C723" s="28"/>
      <c r="D723" s="86"/>
      <c r="E723" s="105"/>
      <c r="F723" s="66"/>
      <c r="G723" s="70"/>
    </row>
    <row r="724" spans="1:7" s="67" customFormat="1" x14ac:dyDescent="0.25">
      <c r="A724" s="1510" t="s">
        <v>245</v>
      </c>
      <c r="B724" s="1511"/>
      <c r="C724" s="13" t="s">
        <v>1</v>
      </c>
      <c r="D724" s="14" t="s">
        <v>246</v>
      </c>
      <c r="F724" s="66"/>
      <c r="G724" s="70"/>
    </row>
    <row r="725" spans="1:7" s="67" customFormat="1" ht="13.5" thickBot="1" x14ac:dyDescent="0.3">
      <c r="A725" s="1512"/>
      <c r="B725" s="1513"/>
      <c r="C725" s="99"/>
      <c r="D725" s="100"/>
      <c r="F725" s="66"/>
      <c r="G725" s="70"/>
    </row>
    <row r="726" spans="1:7" s="67" customFormat="1" x14ac:dyDescent="0.25">
      <c r="A726" s="1284" t="s">
        <v>247</v>
      </c>
      <c r="B726" s="1285"/>
      <c r="C726" s="1285"/>
      <c r="D726" s="1286"/>
      <c r="F726" s="66"/>
      <c r="G726" s="70"/>
    </row>
    <row r="727" spans="1:7" s="67" customFormat="1" x14ac:dyDescent="0.25">
      <c r="A727" s="1287"/>
      <c r="B727" s="1288"/>
      <c r="C727" s="1288"/>
      <c r="D727" s="1289"/>
      <c r="F727" s="66"/>
      <c r="G727" s="70"/>
    </row>
    <row r="728" spans="1:7" s="67" customFormat="1" x14ac:dyDescent="0.25">
      <c r="A728" s="1287"/>
      <c r="B728" s="1288"/>
      <c r="C728" s="1288"/>
      <c r="D728" s="1289"/>
      <c r="F728" s="66"/>
      <c r="G728" s="70"/>
    </row>
    <row r="729" spans="1:7" s="67" customFormat="1" x14ac:dyDescent="0.25">
      <c r="A729" s="1287"/>
      <c r="B729" s="1288"/>
      <c r="C729" s="1288"/>
      <c r="D729" s="1289"/>
      <c r="F729" s="66"/>
      <c r="G729" s="70"/>
    </row>
    <row r="730" spans="1:7" s="67" customFormat="1" x14ac:dyDescent="0.25">
      <c r="A730" s="1287"/>
      <c r="B730" s="1288"/>
      <c r="C730" s="1288"/>
      <c r="D730" s="1289"/>
      <c r="F730" s="66"/>
      <c r="G730" s="70"/>
    </row>
    <row r="731" spans="1:7" s="67" customFormat="1" ht="13.5" thickBot="1" x14ac:dyDescent="0.3">
      <c r="A731" s="1302"/>
      <c r="B731" s="1303"/>
      <c r="C731" s="1303"/>
      <c r="D731" s="1304"/>
      <c r="F731" s="66"/>
      <c r="G731" s="70"/>
    </row>
    <row r="732" spans="1:7" s="67" customFormat="1" x14ac:dyDescent="0.25">
      <c r="A732" s="26" t="s">
        <v>398</v>
      </c>
      <c r="B732" s="27"/>
      <c r="C732" s="28"/>
      <c r="D732" s="29"/>
      <c r="F732" s="66"/>
      <c r="G732" s="70"/>
    </row>
    <row r="733" spans="1:7" s="67" customFormat="1" x14ac:dyDescent="0.25">
      <c r="A733" s="26" t="s">
        <v>1122</v>
      </c>
      <c r="B733" s="27"/>
      <c r="C733" s="28"/>
      <c r="D733" s="29"/>
      <c r="F733" s="66"/>
      <c r="G733" s="70"/>
    </row>
    <row r="734" spans="1:7" s="67" customFormat="1" x14ac:dyDescent="0.25">
      <c r="A734" s="26" t="s">
        <v>1123</v>
      </c>
      <c r="B734" s="27"/>
      <c r="C734" s="28"/>
      <c r="D734" s="29"/>
      <c r="F734" s="66"/>
      <c r="G734" s="70"/>
    </row>
    <row r="735" spans="1:7" s="67" customFormat="1" ht="13.5" thickBot="1" x14ac:dyDescent="0.3">
      <c r="A735" s="30" t="s">
        <v>4</v>
      </c>
      <c r="B735" s="31"/>
      <c r="C735" s="32"/>
      <c r="D735" s="33"/>
      <c r="F735" s="66"/>
      <c r="G735" s="70"/>
    </row>
    <row r="736" spans="1:7" s="67" customFormat="1" ht="13.5" thickBot="1" x14ac:dyDescent="0.3">
      <c r="A736" s="34" t="s">
        <v>229</v>
      </c>
      <c r="B736" s="35"/>
      <c r="C736" s="37"/>
      <c r="D736" s="38">
        <f>C739+C765+C784+C794</f>
        <v>12650000</v>
      </c>
      <c r="F736" s="66"/>
      <c r="G736" s="70"/>
    </row>
    <row r="737" spans="1:9" s="67" customFormat="1" x14ac:dyDescent="0.25">
      <c r="A737" s="52"/>
      <c r="B737" s="69"/>
      <c r="C737" s="28"/>
      <c r="D737" s="86"/>
      <c r="E737" s="105"/>
      <c r="F737" s="66"/>
      <c r="G737" s="70"/>
    </row>
    <row r="738" spans="1:9" ht="13.5" thickBot="1" x14ac:dyDescent="0.3">
      <c r="A738" s="7"/>
      <c r="E738" s="42"/>
      <c r="F738" s="42"/>
    </row>
    <row r="739" spans="1:9" ht="13.5" thickBot="1" x14ac:dyDescent="0.3">
      <c r="A739" s="1290" t="s">
        <v>49</v>
      </c>
      <c r="B739" s="1291"/>
      <c r="C739" s="56">
        <f>C740+C742+C744+C746+C760+C750+C752+C757</f>
        <v>2230110</v>
      </c>
      <c r="E739" s="45"/>
      <c r="F739" s="45"/>
    </row>
    <row r="740" spans="1:9" s="61" customFormat="1" x14ac:dyDescent="0.25">
      <c r="A740" s="39" t="s">
        <v>50</v>
      </c>
      <c r="B740" s="46" t="s">
        <v>51</v>
      </c>
      <c r="C740" s="58">
        <f>SUM(C741)</f>
        <v>97900</v>
      </c>
      <c r="D740" s="59"/>
      <c r="E740" s="59"/>
      <c r="F740" s="60"/>
    </row>
    <row r="741" spans="1:9" s="27" customFormat="1" ht="13.5" customHeight="1" x14ac:dyDescent="0.25">
      <c r="A741" s="27" t="s">
        <v>52</v>
      </c>
      <c r="B741" s="27" t="s">
        <v>53</v>
      </c>
      <c r="C741" s="28">
        <v>97900</v>
      </c>
      <c r="D741" s="62"/>
      <c r="E741" s="63"/>
      <c r="F741" s="64"/>
      <c r="G741" s="65"/>
    </row>
    <row r="742" spans="1:9" s="5" customFormat="1" x14ac:dyDescent="0.25">
      <c r="A742" s="39" t="s">
        <v>150</v>
      </c>
      <c r="B742" s="46" t="s">
        <v>230</v>
      </c>
      <c r="C742" s="40">
        <f>SUM(C743)</f>
        <v>113490</v>
      </c>
      <c r="D742" s="3"/>
      <c r="E742" s="79"/>
      <c r="F742" s="79"/>
    </row>
    <row r="743" spans="1:9" s="5" customFormat="1" x14ac:dyDescent="0.25">
      <c r="A743" s="27" t="s">
        <v>172</v>
      </c>
      <c r="B743" s="81" t="s">
        <v>173</v>
      </c>
      <c r="C743" s="28">
        <v>113490</v>
      </c>
      <c r="F743" s="171"/>
      <c r="G743" s="79"/>
      <c r="H743" s="4"/>
    </row>
    <row r="744" spans="1:9" s="27" customFormat="1" ht="13.5" customHeight="1" x14ac:dyDescent="0.25">
      <c r="A744" s="39" t="s">
        <v>54</v>
      </c>
      <c r="B744" s="39" t="s">
        <v>55</v>
      </c>
      <c r="C744" s="40">
        <f>SUM(C745)</f>
        <v>1300000</v>
      </c>
      <c r="F744" s="62"/>
      <c r="G744" s="63"/>
      <c r="H744" s="64"/>
      <c r="I744" s="65"/>
    </row>
    <row r="745" spans="1:9" s="67" customFormat="1" x14ac:dyDescent="0.25">
      <c r="A745" s="27" t="s">
        <v>56</v>
      </c>
      <c r="B745" s="52" t="s">
        <v>57</v>
      </c>
      <c r="C745" s="28">
        <v>1300000</v>
      </c>
      <c r="F745" s="62"/>
      <c r="G745" s="63"/>
      <c r="H745" s="66"/>
    </row>
    <row r="746" spans="1:9" s="27" customFormat="1" ht="13.5" customHeight="1" x14ac:dyDescent="0.25">
      <c r="A746" s="39" t="s">
        <v>58</v>
      </c>
      <c r="B746" s="68" t="s">
        <v>59</v>
      </c>
      <c r="C746" s="40">
        <f>SUM(C747:C749)</f>
        <v>184630</v>
      </c>
      <c r="F746" s="62"/>
      <c r="G746" s="63"/>
      <c r="H746" s="64"/>
      <c r="I746" s="65"/>
    </row>
    <row r="747" spans="1:9" s="67" customFormat="1" x14ac:dyDescent="0.25">
      <c r="A747" s="27" t="s">
        <v>60</v>
      </c>
      <c r="B747" s="69" t="s">
        <v>61</v>
      </c>
      <c r="C747" s="28">
        <v>105000</v>
      </c>
      <c r="F747" s="103"/>
      <c r="G747" s="63"/>
      <c r="H747" s="66"/>
      <c r="I747" s="70"/>
    </row>
    <row r="748" spans="1:9" s="67" customFormat="1" x14ac:dyDescent="0.25">
      <c r="A748" s="27" t="s">
        <v>174</v>
      </c>
      <c r="B748" s="81" t="s">
        <v>175</v>
      </c>
      <c r="C748" s="28">
        <v>52630</v>
      </c>
      <c r="F748" s="103"/>
      <c r="G748" s="63"/>
      <c r="H748" s="66"/>
      <c r="I748" s="70"/>
    </row>
    <row r="749" spans="1:9" s="67" customFormat="1" x14ac:dyDescent="0.25">
      <c r="A749" s="27" t="s">
        <v>193</v>
      </c>
      <c r="B749" s="81" t="s">
        <v>194</v>
      </c>
      <c r="C749" s="28">
        <v>27000</v>
      </c>
      <c r="F749" s="103"/>
      <c r="G749" s="63"/>
      <c r="H749" s="66"/>
      <c r="I749" s="70"/>
    </row>
    <row r="750" spans="1:9" s="74" customFormat="1" x14ac:dyDescent="0.3">
      <c r="A750" s="39" t="s">
        <v>62</v>
      </c>
      <c r="B750" s="71" t="s">
        <v>63</v>
      </c>
      <c r="C750" s="40">
        <f>SUM(C751)</f>
        <v>163740</v>
      </c>
      <c r="D750" s="72"/>
      <c r="E750" s="72"/>
      <c r="F750" s="73"/>
    </row>
    <row r="751" spans="1:9" s="74" customFormat="1" x14ac:dyDescent="0.3">
      <c r="A751" s="27" t="s">
        <v>64</v>
      </c>
      <c r="B751" s="75" t="s">
        <v>65</v>
      </c>
      <c r="C751" s="76">
        <v>163740</v>
      </c>
      <c r="D751" s="72"/>
      <c r="E751" s="72"/>
      <c r="F751" s="73"/>
    </row>
    <row r="752" spans="1:9" s="67" customFormat="1" x14ac:dyDescent="0.25">
      <c r="A752" s="39" t="s">
        <v>66</v>
      </c>
      <c r="B752" s="77" t="s">
        <v>67</v>
      </c>
      <c r="C752" s="40">
        <f>SUM(C753:C756)</f>
        <v>95000</v>
      </c>
      <c r="D752" s="78"/>
      <c r="E752" s="63"/>
      <c r="F752" s="63"/>
      <c r="G752" s="79"/>
      <c r="H752" s="80"/>
    </row>
    <row r="753" spans="1:10" s="67" customFormat="1" x14ac:dyDescent="0.25">
      <c r="A753" s="27" t="s">
        <v>68</v>
      </c>
      <c r="B753" s="81" t="s">
        <v>69</v>
      </c>
      <c r="C753" s="28">
        <v>18750</v>
      </c>
      <c r="D753" s="78"/>
      <c r="E753" s="63"/>
      <c r="F753" s="63"/>
      <c r="G753" s="79"/>
      <c r="H753" s="80"/>
    </row>
    <row r="754" spans="1:10" s="67" customFormat="1" x14ac:dyDescent="0.25">
      <c r="A754" s="27" t="s">
        <v>70</v>
      </c>
      <c r="B754" s="81" t="s">
        <v>71</v>
      </c>
      <c r="C754" s="28">
        <v>19000</v>
      </c>
      <c r="D754" s="78"/>
      <c r="E754" s="63"/>
      <c r="F754" s="63"/>
      <c r="G754" s="79"/>
      <c r="H754" s="80"/>
    </row>
    <row r="755" spans="1:10" s="84" customFormat="1" x14ac:dyDescent="0.3">
      <c r="A755" s="52" t="s">
        <v>72</v>
      </c>
      <c r="B755" s="28" t="s">
        <v>73</v>
      </c>
      <c r="C755" s="28">
        <v>40000</v>
      </c>
      <c r="D755" s="82"/>
      <c r="E755" s="83"/>
    </row>
    <row r="756" spans="1:10" s="84" customFormat="1" x14ac:dyDescent="0.3">
      <c r="A756" s="52" t="s">
        <v>76</v>
      </c>
      <c r="B756" s="28" t="s">
        <v>77</v>
      </c>
      <c r="C756" s="28">
        <v>17250</v>
      </c>
      <c r="D756" s="82"/>
      <c r="E756" s="83"/>
    </row>
    <row r="757" spans="1:10" s="67" customFormat="1" x14ac:dyDescent="0.25">
      <c r="A757" s="68" t="s">
        <v>78</v>
      </c>
      <c r="B757" s="83" t="s">
        <v>79</v>
      </c>
      <c r="C757" s="40">
        <f>SUM(C758:C759)</f>
        <v>70400</v>
      </c>
      <c r="D757" s="78"/>
      <c r="E757" s="63"/>
      <c r="F757" s="63"/>
      <c r="G757" s="79"/>
      <c r="H757" s="80"/>
    </row>
    <row r="758" spans="1:10" s="84" customFormat="1" x14ac:dyDescent="0.3">
      <c r="A758" s="27" t="s">
        <v>80</v>
      </c>
      <c r="B758" s="81" t="s">
        <v>81</v>
      </c>
      <c r="C758" s="28">
        <v>34400</v>
      </c>
      <c r="D758" s="85"/>
      <c r="E758" s="85"/>
    </row>
    <row r="759" spans="1:10" s="67" customFormat="1" x14ac:dyDescent="0.25">
      <c r="A759" s="52" t="s">
        <v>82</v>
      </c>
      <c r="B759" s="28" t="s">
        <v>83</v>
      </c>
      <c r="C759" s="28">
        <v>36000</v>
      </c>
      <c r="D759" s="63"/>
      <c r="E759" s="63"/>
      <c r="F759" s="63"/>
      <c r="G759" s="65"/>
      <c r="H759" s="80"/>
    </row>
    <row r="760" spans="1:10" s="67" customFormat="1" x14ac:dyDescent="0.25">
      <c r="A760" s="68" t="s">
        <v>84</v>
      </c>
      <c r="B760" s="83" t="s">
        <v>85</v>
      </c>
      <c r="C760" s="40">
        <f>SUM(C761:C763)</f>
        <v>204950</v>
      </c>
      <c r="F760" s="172"/>
      <c r="G760" s="86"/>
      <c r="H760" s="66"/>
      <c r="I760" s="70"/>
    </row>
    <row r="761" spans="1:10" s="67" customFormat="1" x14ac:dyDescent="0.25">
      <c r="A761" s="52" t="s">
        <v>88</v>
      </c>
      <c r="B761" s="28" t="s">
        <v>89</v>
      </c>
      <c r="C761" s="28">
        <v>36800</v>
      </c>
      <c r="F761" s="62"/>
      <c r="G761" s="63"/>
      <c r="H761" s="66"/>
      <c r="I761" s="70"/>
    </row>
    <row r="762" spans="1:10" s="67" customFormat="1" x14ac:dyDescent="0.25">
      <c r="A762" s="52" t="s">
        <v>90</v>
      </c>
      <c r="B762" s="69" t="s">
        <v>85</v>
      </c>
      <c r="C762" s="28">
        <v>68150</v>
      </c>
      <c r="F762" s="62"/>
      <c r="G762" s="63"/>
      <c r="H762" s="66"/>
      <c r="I762" s="70"/>
    </row>
    <row r="763" spans="1:10" s="68" customFormat="1" ht="13.5" customHeight="1" x14ac:dyDescent="0.25">
      <c r="A763" s="52" t="s">
        <v>91</v>
      </c>
      <c r="B763" s="81" t="s">
        <v>92</v>
      </c>
      <c r="C763" s="28">
        <v>100000</v>
      </c>
      <c r="D763" s="60"/>
      <c r="E763" s="63"/>
      <c r="F763" s="63"/>
      <c r="G763" s="79"/>
      <c r="H763" s="39"/>
    </row>
    <row r="764" spans="1:10" s="67" customFormat="1" ht="13.5" thickBot="1" x14ac:dyDescent="0.3">
      <c r="A764" s="52"/>
      <c r="B764" s="28"/>
      <c r="C764" s="69"/>
      <c r="F764" s="172"/>
      <c r="G764" s="86"/>
      <c r="H764" s="66"/>
      <c r="I764" s="70"/>
    </row>
    <row r="765" spans="1:10" ht="13.5" thickBot="1" x14ac:dyDescent="0.3">
      <c r="A765" s="1274" t="s">
        <v>93</v>
      </c>
      <c r="B765" s="1275"/>
      <c r="C765" s="87">
        <f>C766+C768+C770+C774+C777</f>
        <v>2424350</v>
      </c>
      <c r="F765" s="173"/>
      <c r="G765" s="41"/>
      <c r="H765" s="57"/>
    </row>
    <row r="766" spans="1:10" s="61" customFormat="1" x14ac:dyDescent="0.25">
      <c r="A766" s="68" t="s">
        <v>94</v>
      </c>
      <c r="B766" s="46" t="s">
        <v>95</v>
      </c>
      <c r="C766" s="58">
        <f>SUM(C767:C767)</f>
        <v>21000</v>
      </c>
      <c r="F766" s="59"/>
      <c r="G766" s="59"/>
      <c r="H766" s="60"/>
    </row>
    <row r="767" spans="1:10" s="52" customFormat="1" ht="13.5" customHeight="1" x14ac:dyDescent="0.25">
      <c r="A767" s="52" t="s">
        <v>98</v>
      </c>
      <c r="B767" s="28" t="s">
        <v>99</v>
      </c>
      <c r="C767" s="28">
        <v>21000</v>
      </c>
      <c r="F767" s="63"/>
      <c r="G767" s="86"/>
      <c r="H767" s="66"/>
      <c r="I767" s="55"/>
      <c r="J767" s="28"/>
    </row>
    <row r="768" spans="1:10" s="52" customFormat="1" ht="13.5" customHeight="1" x14ac:dyDescent="0.25">
      <c r="A768" s="39" t="s">
        <v>158</v>
      </c>
      <c r="B768" s="40" t="s">
        <v>101</v>
      </c>
      <c r="C768" s="40">
        <f>SUM(C769)</f>
        <v>20440</v>
      </c>
      <c r="F768" s="63"/>
      <c r="G768" s="86"/>
      <c r="H768" s="66"/>
      <c r="I768" s="55"/>
      <c r="J768" s="28"/>
    </row>
    <row r="769" spans="1:12" s="52" customFormat="1" ht="13.5" customHeight="1" x14ac:dyDescent="0.25">
      <c r="A769" s="27" t="s">
        <v>104</v>
      </c>
      <c r="B769" s="27" t="s">
        <v>105</v>
      </c>
      <c r="C769" s="28">
        <v>20440</v>
      </c>
      <c r="F769" s="63"/>
      <c r="G769" s="86"/>
      <c r="H769" s="66"/>
      <c r="I769" s="55"/>
      <c r="J769" s="28"/>
    </row>
    <row r="770" spans="1:12" s="52" customFormat="1" ht="13.5" customHeight="1" x14ac:dyDescent="0.25">
      <c r="A770" s="68" t="s">
        <v>106</v>
      </c>
      <c r="B770" s="40" t="s">
        <v>107</v>
      </c>
      <c r="C770" s="40">
        <f>SUM(C771:C773)</f>
        <v>2047020</v>
      </c>
      <c r="F770" s="63"/>
      <c r="G770" s="86"/>
      <c r="H770" s="66"/>
      <c r="I770" s="55"/>
      <c r="J770" s="28"/>
    </row>
    <row r="771" spans="1:12" s="52" customFormat="1" ht="13.5" customHeight="1" x14ac:dyDescent="0.25">
      <c r="A771" s="52" t="s">
        <v>108</v>
      </c>
      <c r="B771" s="89" t="s">
        <v>109</v>
      </c>
      <c r="C771" s="28">
        <v>7720</v>
      </c>
      <c r="F771" s="63"/>
      <c r="G771" s="86"/>
      <c r="H771" s="66"/>
      <c r="I771" s="55"/>
      <c r="J771" s="28"/>
    </row>
    <row r="772" spans="1:12" s="52" customFormat="1" ht="13.5" customHeight="1" x14ac:dyDescent="0.25">
      <c r="A772" s="52" t="s">
        <v>110</v>
      </c>
      <c r="B772" s="27" t="s">
        <v>111</v>
      </c>
      <c r="C772" s="28">
        <v>789300</v>
      </c>
      <c r="F772" s="134"/>
      <c r="G772" s="63"/>
      <c r="I772" s="55"/>
      <c r="J772" s="28"/>
    </row>
    <row r="773" spans="1:12" s="52" customFormat="1" ht="13.5" customHeight="1" x14ac:dyDescent="0.25">
      <c r="A773" s="52" t="s">
        <v>161</v>
      </c>
      <c r="B773" s="81" t="s">
        <v>162</v>
      </c>
      <c r="C773" s="28">
        <v>1250000</v>
      </c>
      <c r="F773" s="134"/>
      <c r="G773" s="63"/>
      <c r="I773" s="55"/>
      <c r="J773" s="28"/>
    </row>
    <row r="774" spans="1:12" s="52" customFormat="1" ht="13.5" customHeight="1" x14ac:dyDescent="0.25">
      <c r="A774" s="39" t="s">
        <v>112</v>
      </c>
      <c r="B774" s="39" t="s">
        <v>113</v>
      </c>
      <c r="C774" s="40">
        <f>SUM(C775:C776)</f>
        <v>21600</v>
      </c>
      <c r="F774" s="63"/>
      <c r="G774" s="134"/>
      <c r="H774" s="66"/>
      <c r="I774" s="55"/>
      <c r="J774" s="28"/>
    </row>
    <row r="775" spans="1:12" s="52" customFormat="1" ht="13.5" customHeight="1" x14ac:dyDescent="0.25">
      <c r="A775" s="27" t="s">
        <v>114</v>
      </c>
      <c r="B775" s="27" t="s">
        <v>115</v>
      </c>
      <c r="C775" s="28">
        <v>21600</v>
      </c>
      <c r="F775" s="63"/>
      <c r="G775" s="86"/>
      <c r="H775" s="64"/>
      <c r="I775" s="55"/>
      <c r="J775" s="27"/>
    </row>
    <row r="776" spans="1:12" s="52" customFormat="1" ht="13.5" customHeight="1" x14ac:dyDescent="0.25">
      <c r="A776" s="27" t="s">
        <v>224</v>
      </c>
      <c r="B776" s="81" t="s">
        <v>248</v>
      </c>
      <c r="C776" s="28">
        <v>0</v>
      </c>
      <c r="F776" s="63"/>
      <c r="G776" s="86"/>
      <c r="H776" s="64"/>
      <c r="I776" s="55"/>
      <c r="J776" s="27"/>
    </row>
    <row r="777" spans="1:12" s="52" customFormat="1" ht="13.5" customHeight="1" x14ac:dyDescent="0.25">
      <c r="A777" s="68" t="s">
        <v>119</v>
      </c>
      <c r="B777" s="40" t="s">
        <v>120</v>
      </c>
      <c r="C777" s="40">
        <f>SUM(C778:C782)</f>
        <v>314290</v>
      </c>
      <c r="F777" s="63"/>
      <c r="G777" s="86"/>
      <c r="H777" s="64"/>
      <c r="I777" s="55"/>
      <c r="J777" s="27"/>
    </row>
    <row r="778" spans="1:12" s="52" customFormat="1" ht="13.5" customHeight="1" x14ac:dyDescent="0.25">
      <c r="A778" s="52" t="s">
        <v>121</v>
      </c>
      <c r="B778" s="28" t="s">
        <v>122</v>
      </c>
      <c r="C778" s="28">
        <v>80000</v>
      </c>
      <c r="F778" s="88"/>
      <c r="G778" s="90"/>
      <c r="I778" s="51"/>
    </row>
    <row r="779" spans="1:12" s="52" customFormat="1" ht="13.5" customHeight="1" x14ac:dyDescent="0.25">
      <c r="A779" s="52" t="s">
        <v>123</v>
      </c>
      <c r="B779" s="28" t="s">
        <v>124</v>
      </c>
      <c r="C779" s="28">
        <v>9740</v>
      </c>
      <c r="F779" s="63"/>
      <c r="G779" s="63"/>
      <c r="H779" s="66"/>
      <c r="I779" s="51"/>
    </row>
    <row r="780" spans="1:12" s="52" customFormat="1" ht="13.5" customHeight="1" x14ac:dyDescent="0.25">
      <c r="A780" s="52" t="s">
        <v>164</v>
      </c>
      <c r="B780" s="28" t="s">
        <v>165</v>
      </c>
      <c r="C780" s="28">
        <v>29250</v>
      </c>
      <c r="F780" s="134"/>
      <c r="G780" s="63"/>
      <c r="H780" s="66"/>
    </row>
    <row r="781" spans="1:12" s="52" customFormat="1" ht="13.5" customHeight="1" x14ac:dyDescent="0.25">
      <c r="A781" s="52" t="s">
        <v>125</v>
      </c>
      <c r="B781" s="27" t="s">
        <v>166</v>
      </c>
      <c r="C781" s="28">
        <v>105300</v>
      </c>
      <c r="F781" s="134"/>
      <c r="G781" s="63"/>
      <c r="H781" s="66"/>
      <c r="I781" s="51"/>
    </row>
    <row r="782" spans="1:12" s="52" customFormat="1" ht="13.5" customHeight="1" x14ac:dyDescent="0.25">
      <c r="A782" s="52" t="s">
        <v>127</v>
      </c>
      <c r="B782" s="28" t="s">
        <v>120</v>
      </c>
      <c r="C782" s="28">
        <v>90000</v>
      </c>
      <c r="F782" s="134"/>
      <c r="G782" s="86"/>
      <c r="H782" s="64"/>
      <c r="I782" s="55"/>
      <c r="J782" s="27"/>
      <c r="L782" s="69"/>
    </row>
    <row r="783" spans="1:12" s="52" customFormat="1" ht="13.5" customHeight="1" thickBot="1" x14ac:dyDescent="0.3">
      <c r="B783" s="28"/>
      <c r="C783" s="69"/>
      <c r="G783" s="63"/>
      <c r="H783" s="66"/>
      <c r="I783" s="51"/>
    </row>
    <row r="784" spans="1:12" ht="13.5" thickBot="1" x14ac:dyDescent="0.3">
      <c r="A784" s="1276" t="s">
        <v>128</v>
      </c>
      <c r="B784" s="1277"/>
      <c r="C784" s="92">
        <f>SUM(C785+C787)</f>
        <v>7849450</v>
      </c>
      <c r="F784" s="41"/>
      <c r="G784" s="41"/>
      <c r="H784" s="57"/>
    </row>
    <row r="785" spans="1:12" x14ac:dyDescent="0.25">
      <c r="A785" s="68" t="s">
        <v>249</v>
      </c>
      <c r="B785" s="46" t="s">
        <v>250</v>
      </c>
      <c r="C785" s="40">
        <f>C786</f>
        <v>112320</v>
      </c>
      <c r="F785" s="41"/>
      <c r="G785" s="41"/>
      <c r="H785" s="57"/>
    </row>
    <row r="786" spans="1:12" x14ac:dyDescent="0.25">
      <c r="A786" s="27" t="s">
        <v>251</v>
      </c>
      <c r="B786" s="81" t="s">
        <v>252</v>
      </c>
      <c r="C786" s="28">
        <v>112320</v>
      </c>
      <c r="F786" s="41"/>
      <c r="G786" s="41"/>
      <c r="H786" s="57"/>
    </row>
    <row r="787" spans="1:12" s="61" customFormat="1" x14ac:dyDescent="0.25">
      <c r="A787" s="68" t="s">
        <v>129</v>
      </c>
      <c r="B787" s="46" t="s">
        <v>130</v>
      </c>
      <c r="C787" s="58">
        <f>SUM(C788:C792)</f>
        <v>7737130</v>
      </c>
      <c r="F787" s="174"/>
      <c r="G787" s="59"/>
      <c r="H787" s="60"/>
    </row>
    <row r="788" spans="1:12" s="61" customFormat="1" x14ac:dyDescent="0.25">
      <c r="A788" s="52" t="s">
        <v>253</v>
      </c>
      <c r="B788" s="108" t="s">
        <v>254</v>
      </c>
      <c r="C788" s="122">
        <v>973300</v>
      </c>
      <c r="F788" s="174"/>
      <c r="G788" s="59"/>
      <c r="H788" s="60"/>
    </row>
    <row r="789" spans="1:12" x14ac:dyDescent="0.25">
      <c r="A789" s="52" t="s">
        <v>255</v>
      </c>
      <c r="B789" s="27" t="s">
        <v>256</v>
      </c>
      <c r="C789" s="28">
        <v>3980000</v>
      </c>
      <c r="F789" s="175"/>
      <c r="G789" s="3"/>
      <c r="H789" s="4"/>
      <c r="I789" s="5"/>
      <c r="J789" s="5"/>
      <c r="K789" s="5"/>
      <c r="L789" s="5"/>
    </row>
    <row r="790" spans="1:12" x14ac:dyDescent="0.25">
      <c r="A790" s="52" t="s">
        <v>257</v>
      </c>
      <c r="B790" s="81" t="s">
        <v>258</v>
      </c>
      <c r="C790" s="28">
        <v>219380</v>
      </c>
      <c r="F790" s="175"/>
      <c r="G790" s="3"/>
      <c r="H790" s="4"/>
      <c r="I790" s="5"/>
      <c r="J790" s="5"/>
      <c r="K790" s="5"/>
      <c r="L790" s="5"/>
    </row>
    <row r="791" spans="1:12" x14ac:dyDescent="0.25">
      <c r="A791" s="52" t="s">
        <v>259</v>
      </c>
      <c r="B791" s="27" t="s">
        <v>260</v>
      </c>
      <c r="C791" s="28">
        <f>2000000*1.27</f>
        <v>2540000</v>
      </c>
      <c r="F791" s="175"/>
      <c r="G791" s="3"/>
      <c r="H791" s="4"/>
      <c r="I791" s="5"/>
      <c r="J791" s="5"/>
      <c r="K791" s="5"/>
      <c r="L791" s="5"/>
    </row>
    <row r="792" spans="1:12" x14ac:dyDescent="0.25">
      <c r="A792" s="52" t="s">
        <v>133</v>
      </c>
      <c r="B792" s="52" t="s">
        <v>134</v>
      </c>
      <c r="C792" s="28">
        <v>24450</v>
      </c>
      <c r="F792" s="175"/>
      <c r="G792" s="3"/>
      <c r="H792" s="4"/>
      <c r="I792" s="5"/>
      <c r="J792" s="5"/>
      <c r="K792" s="5"/>
      <c r="L792" s="5"/>
    </row>
    <row r="793" spans="1:12" ht="13.5" thickBot="1" x14ac:dyDescent="0.3">
      <c r="A793" s="52"/>
      <c r="B793" s="52"/>
      <c r="C793" s="69"/>
      <c r="F793" s="9"/>
      <c r="G793" s="3"/>
      <c r="H793" s="4"/>
      <c r="I793" s="5"/>
      <c r="J793" s="5"/>
      <c r="K793" s="5"/>
      <c r="L793" s="5"/>
    </row>
    <row r="794" spans="1:12" ht="13.5" thickBot="1" x14ac:dyDescent="0.3">
      <c r="A794" s="1305" t="s">
        <v>135</v>
      </c>
      <c r="B794" s="1306"/>
      <c r="C794" s="93">
        <f>C795+C800</f>
        <v>146090</v>
      </c>
    </row>
    <row r="795" spans="1:12" s="61" customFormat="1" x14ac:dyDescent="0.25">
      <c r="A795" s="68" t="s">
        <v>136</v>
      </c>
      <c r="B795" s="46" t="s">
        <v>137</v>
      </c>
      <c r="C795" s="58">
        <f>SUM(C796:C799)</f>
        <v>135850</v>
      </c>
      <c r="D795" s="59"/>
      <c r="E795" s="59"/>
      <c r="F795" s="60"/>
    </row>
    <row r="796" spans="1:12" s="67" customFormat="1" x14ac:dyDescent="0.25">
      <c r="A796" s="52" t="s">
        <v>138</v>
      </c>
      <c r="B796" s="52" t="s">
        <v>139</v>
      </c>
      <c r="C796" s="28">
        <v>53640</v>
      </c>
      <c r="D796" s="86"/>
      <c r="E796" s="86"/>
      <c r="F796" s="66"/>
      <c r="G796" s="70"/>
    </row>
    <row r="797" spans="1:12" s="67" customFormat="1" x14ac:dyDescent="0.25">
      <c r="A797" s="52" t="s">
        <v>198</v>
      </c>
      <c r="B797" s="81" t="s">
        <v>199</v>
      </c>
      <c r="C797" s="28">
        <v>27600</v>
      </c>
      <c r="D797" s="86"/>
      <c r="E797" s="86"/>
      <c r="F797" s="66"/>
      <c r="G797" s="70"/>
    </row>
    <row r="798" spans="1:12" s="67" customFormat="1" x14ac:dyDescent="0.25">
      <c r="A798" s="52" t="s">
        <v>140</v>
      </c>
      <c r="B798" s="27" t="s">
        <v>141</v>
      </c>
      <c r="C798" s="28">
        <v>23360</v>
      </c>
      <c r="D798" s="86"/>
      <c r="E798" s="86"/>
      <c r="F798" s="66"/>
      <c r="G798" s="70"/>
    </row>
    <row r="799" spans="1:12" s="75" customFormat="1" ht="13.5" customHeight="1" x14ac:dyDescent="0.25">
      <c r="A799" s="52" t="s">
        <v>142</v>
      </c>
      <c r="B799" s="69" t="s">
        <v>143</v>
      </c>
      <c r="C799" s="28">
        <v>31250</v>
      </c>
      <c r="D799" s="82"/>
      <c r="E799" s="83"/>
      <c r="F799" s="94"/>
      <c r="G799" s="95"/>
      <c r="H799" s="81"/>
    </row>
    <row r="800" spans="1:12" s="67" customFormat="1" x14ac:dyDescent="0.25">
      <c r="A800" s="68" t="s">
        <v>144</v>
      </c>
      <c r="B800" s="83" t="s">
        <v>145</v>
      </c>
      <c r="C800" s="40">
        <f>SUM(C801)</f>
        <v>10240</v>
      </c>
      <c r="D800" s="86"/>
      <c r="E800" s="86"/>
      <c r="F800" s="66"/>
      <c r="G800" s="70"/>
    </row>
    <row r="801" spans="1:7" s="67" customFormat="1" x14ac:dyDescent="0.25">
      <c r="A801" s="52" t="s">
        <v>146</v>
      </c>
      <c r="B801" s="69" t="s">
        <v>147</v>
      </c>
      <c r="C801" s="28">
        <v>10240</v>
      </c>
      <c r="D801" s="86"/>
      <c r="E801" s="86"/>
      <c r="F801" s="66"/>
      <c r="G801" s="70"/>
    </row>
    <row r="802" spans="1:7" s="67" customFormat="1" ht="13.5" thickBot="1" x14ac:dyDescent="0.3">
      <c r="A802" s="52"/>
      <c r="B802" s="69"/>
      <c r="C802" s="28"/>
      <c r="D802" s="86"/>
      <c r="E802" s="86"/>
      <c r="F802" s="66"/>
      <c r="G802" s="70"/>
    </row>
    <row r="803" spans="1:7" s="67" customFormat="1" x14ac:dyDescent="0.25">
      <c r="A803" s="1510" t="s">
        <v>261</v>
      </c>
      <c r="B803" s="1511"/>
      <c r="C803" s="13" t="s">
        <v>1</v>
      </c>
      <c r="D803" s="14" t="s">
        <v>262</v>
      </c>
      <c r="F803" s="66"/>
      <c r="G803" s="70"/>
    </row>
    <row r="804" spans="1:7" s="67" customFormat="1" ht="13.5" thickBot="1" x14ac:dyDescent="0.3">
      <c r="A804" s="1512"/>
      <c r="B804" s="1513"/>
      <c r="C804" s="99"/>
      <c r="D804" s="100"/>
      <c r="F804" s="66"/>
      <c r="G804" s="70"/>
    </row>
    <row r="805" spans="1:7" s="67" customFormat="1" x14ac:dyDescent="0.25">
      <c r="A805" s="1284" t="s">
        <v>263</v>
      </c>
      <c r="B805" s="1285"/>
      <c r="C805" s="1285"/>
      <c r="D805" s="1286"/>
      <c r="F805" s="66"/>
      <c r="G805" s="70"/>
    </row>
    <row r="806" spans="1:7" s="67" customFormat="1" x14ac:dyDescent="0.25">
      <c r="A806" s="1287"/>
      <c r="B806" s="1288"/>
      <c r="C806" s="1288"/>
      <c r="D806" s="1289"/>
      <c r="F806" s="66"/>
      <c r="G806" s="70"/>
    </row>
    <row r="807" spans="1:7" s="67" customFormat="1" x14ac:dyDescent="0.25">
      <c r="A807" s="1287"/>
      <c r="B807" s="1288"/>
      <c r="C807" s="1288"/>
      <c r="D807" s="1289"/>
      <c r="F807" s="66"/>
      <c r="G807" s="70"/>
    </row>
    <row r="808" spans="1:7" s="67" customFormat="1" x14ac:dyDescent="0.25">
      <c r="A808" s="1287"/>
      <c r="B808" s="1288"/>
      <c r="C808" s="1288"/>
      <c r="D808" s="1289"/>
      <c r="F808" s="66"/>
      <c r="G808" s="70"/>
    </row>
    <row r="809" spans="1:7" s="67" customFormat="1" x14ac:dyDescent="0.25">
      <c r="A809" s="1287"/>
      <c r="B809" s="1288"/>
      <c r="C809" s="1288"/>
      <c r="D809" s="1289"/>
      <c r="F809" s="66"/>
      <c r="G809" s="70"/>
    </row>
    <row r="810" spans="1:7" s="67" customFormat="1" x14ac:dyDescent="0.25">
      <c r="A810" s="1287"/>
      <c r="B810" s="1288"/>
      <c r="C810" s="1288"/>
      <c r="D810" s="1289"/>
      <c r="F810" s="66"/>
      <c r="G810" s="70"/>
    </row>
    <row r="811" spans="1:7" s="67" customFormat="1" ht="13.5" thickBot="1" x14ac:dyDescent="0.3">
      <c r="A811" s="1302"/>
      <c r="B811" s="1303"/>
      <c r="C811" s="1303"/>
      <c r="D811" s="1304"/>
      <c r="F811" s="66"/>
      <c r="G811" s="70"/>
    </row>
    <row r="812" spans="1:7" s="67" customFormat="1" x14ac:dyDescent="0.25">
      <c r="A812" s="26" t="s">
        <v>398</v>
      </c>
      <c r="B812" s="27"/>
      <c r="C812" s="28"/>
      <c r="D812" s="29"/>
      <c r="F812" s="66"/>
      <c r="G812" s="70"/>
    </row>
    <row r="813" spans="1:7" s="67" customFormat="1" x14ac:dyDescent="0.25">
      <c r="A813" s="26" t="s">
        <v>1122</v>
      </c>
      <c r="B813" s="27"/>
      <c r="C813" s="28"/>
      <c r="D813" s="29"/>
      <c r="F813" s="66"/>
      <c r="G813" s="70"/>
    </row>
    <row r="814" spans="1:7" s="67" customFormat="1" x14ac:dyDescent="0.25">
      <c r="A814" s="26" t="s">
        <v>1125</v>
      </c>
      <c r="B814" s="27"/>
      <c r="C814" s="28"/>
      <c r="D814" s="29"/>
      <c r="F814" s="66"/>
      <c r="G814" s="70"/>
    </row>
    <row r="815" spans="1:7" s="67" customFormat="1" ht="13.5" thickBot="1" x14ac:dyDescent="0.3">
      <c r="A815" s="30" t="s">
        <v>4</v>
      </c>
      <c r="B815" s="31"/>
      <c r="C815" s="32"/>
      <c r="D815" s="33"/>
      <c r="F815" s="66"/>
      <c r="G815" s="70"/>
    </row>
    <row r="816" spans="1:7" s="67" customFormat="1" ht="13.5" thickBot="1" x14ac:dyDescent="0.3">
      <c r="A816" s="34" t="s">
        <v>229</v>
      </c>
      <c r="B816" s="35"/>
      <c r="C816" s="37"/>
      <c r="D816" s="38">
        <f>C818+C833+C847</f>
        <v>1796210</v>
      </c>
      <c r="F816" s="66"/>
      <c r="G816" s="70"/>
    </row>
    <row r="817" spans="1:7" s="67" customFormat="1" ht="13.5" thickBot="1" x14ac:dyDescent="0.3">
      <c r="A817" s="52"/>
      <c r="B817" s="69"/>
      <c r="C817" s="28"/>
      <c r="D817" s="86"/>
      <c r="E817" s="105"/>
      <c r="F817" s="66"/>
      <c r="G817" s="70"/>
    </row>
    <row r="818" spans="1:7" ht="13.5" thickBot="1" x14ac:dyDescent="0.3">
      <c r="A818" s="1290" t="s">
        <v>49</v>
      </c>
      <c r="B818" s="1291"/>
      <c r="C818" s="56">
        <f>C819+C821+C823+C825+C827+C829</f>
        <v>134430</v>
      </c>
      <c r="F818" s="45"/>
      <c r="G818" s="61"/>
    </row>
    <row r="819" spans="1:7" s="61" customFormat="1" x14ac:dyDescent="0.25">
      <c r="A819" s="39" t="s">
        <v>50</v>
      </c>
      <c r="B819" s="46" t="s">
        <v>51</v>
      </c>
      <c r="C819" s="58">
        <f>SUM(C820)</f>
        <v>30000</v>
      </c>
      <c r="D819" s="59"/>
      <c r="E819" s="59"/>
      <c r="F819" s="60"/>
      <c r="G819" s="65"/>
    </row>
    <row r="820" spans="1:7" s="27" customFormat="1" ht="13.5" customHeight="1" x14ac:dyDescent="0.25">
      <c r="A820" s="27" t="s">
        <v>52</v>
      </c>
      <c r="B820" s="27" t="s">
        <v>53</v>
      </c>
      <c r="C820" s="28">
        <v>30000</v>
      </c>
      <c r="D820" s="62"/>
      <c r="E820" s="63"/>
      <c r="F820" s="64"/>
      <c r="G820" s="6"/>
    </row>
    <row r="821" spans="1:7" x14ac:dyDescent="0.25">
      <c r="A821" s="39" t="s">
        <v>150</v>
      </c>
      <c r="B821" s="77" t="s">
        <v>151</v>
      </c>
      <c r="C821" s="40">
        <f>SUM(C822)</f>
        <v>12000</v>
      </c>
      <c r="F821" s="45"/>
    </row>
    <row r="822" spans="1:7" x14ac:dyDescent="0.25">
      <c r="A822" s="27" t="s">
        <v>152</v>
      </c>
      <c r="B822" s="108" t="s">
        <v>153</v>
      </c>
      <c r="C822" s="28">
        <v>12000</v>
      </c>
      <c r="F822" s="45"/>
      <c r="G822" s="65"/>
    </row>
    <row r="823" spans="1:7" s="27" customFormat="1" ht="13.5" customHeight="1" x14ac:dyDescent="0.25">
      <c r="A823" s="39" t="s">
        <v>54</v>
      </c>
      <c r="B823" s="39" t="s">
        <v>55</v>
      </c>
      <c r="C823" s="40">
        <f>SUM(C824)</f>
        <v>40000</v>
      </c>
      <c r="D823" s="88"/>
      <c r="F823" s="101"/>
      <c r="G823" s="67"/>
    </row>
    <row r="824" spans="1:7" s="67" customFormat="1" x14ac:dyDescent="0.25">
      <c r="A824" s="27" t="s">
        <v>56</v>
      </c>
      <c r="B824" s="52" t="s">
        <v>57</v>
      </c>
      <c r="C824" s="28">
        <v>40000</v>
      </c>
      <c r="D824" s="103"/>
      <c r="E824" s="176"/>
      <c r="F824" s="66"/>
    </row>
    <row r="825" spans="1:7" s="67" customFormat="1" x14ac:dyDescent="0.25">
      <c r="A825" s="39" t="s">
        <v>58</v>
      </c>
      <c r="B825" s="68" t="s">
        <v>59</v>
      </c>
      <c r="C825" s="40">
        <f>SUM(C826)</f>
        <v>20000</v>
      </c>
      <c r="D825" s="103"/>
      <c r="E825" s="176"/>
      <c r="F825" s="66"/>
      <c r="G825" s="70"/>
    </row>
    <row r="826" spans="1:7" s="67" customFormat="1" x14ac:dyDescent="0.25">
      <c r="A826" s="27" t="s">
        <v>60</v>
      </c>
      <c r="B826" s="69" t="s">
        <v>61</v>
      </c>
      <c r="C826" s="28">
        <v>20000</v>
      </c>
      <c r="D826" s="103"/>
      <c r="E826" s="177"/>
      <c r="F826" s="66"/>
      <c r="G826" s="70"/>
    </row>
    <row r="827" spans="1:7" s="67" customFormat="1" x14ac:dyDescent="0.25">
      <c r="A827" s="68" t="s">
        <v>78</v>
      </c>
      <c r="B827" s="40" t="s">
        <v>79</v>
      </c>
      <c r="C827" s="40">
        <f>SUM(C828)</f>
        <v>7530</v>
      </c>
      <c r="D827" s="103"/>
      <c r="E827" s="177"/>
      <c r="F827" s="66"/>
      <c r="G827" s="70"/>
    </row>
    <row r="828" spans="1:7" s="67" customFormat="1" x14ac:dyDescent="0.3">
      <c r="A828" s="52" t="s">
        <v>82</v>
      </c>
      <c r="B828" s="28" t="s">
        <v>83</v>
      </c>
      <c r="C828" s="28">
        <v>7530</v>
      </c>
      <c r="D828" s="84"/>
      <c r="E828" s="176"/>
      <c r="F828" s="66"/>
      <c r="G828" s="70"/>
    </row>
    <row r="829" spans="1:7" s="67" customFormat="1" x14ac:dyDescent="0.25">
      <c r="A829" s="68" t="s">
        <v>84</v>
      </c>
      <c r="B829" s="83" t="s">
        <v>85</v>
      </c>
      <c r="C829" s="40">
        <f>SUM(C830:C831)</f>
        <v>24900</v>
      </c>
      <c r="D829" s="62"/>
      <c r="E829" s="178"/>
      <c r="F829" s="66"/>
      <c r="G829" s="70"/>
    </row>
    <row r="830" spans="1:7" s="67" customFormat="1" x14ac:dyDescent="0.25">
      <c r="A830" s="52" t="s">
        <v>88</v>
      </c>
      <c r="B830" s="28" t="s">
        <v>89</v>
      </c>
      <c r="C830" s="28">
        <v>12500</v>
      </c>
      <c r="E830" s="91"/>
      <c r="F830" s="66"/>
      <c r="G830" s="70"/>
    </row>
    <row r="831" spans="1:7" s="67" customFormat="1" x14ac:dyDescent="0.25">
      <c r="A831" s="52" t="s">
        <v>90</v>
      </c>
      <c r="B831" s="69" t="s">
        <v>85</v>
      </c>
      <c r="C831" s="28">
        <v>12400</v>
      </c>
      <c r="E831" s="91"/>
      <c r="F831" s="66"/>
      <c r="G831" s="70"/>
    </row>
    <row r="832" spans="1:7" s="67" customFormat="1" ht="13.5" thickBot="1" x14ac:dyDescent="0.3">
      <c r="A832" s="52"/>
      <c r="B832" s="28"/>
      <c r="C832" s="69"/>
      <c r="D832" s="62"/>
      <c r="E832" s="178"/>
      <c r="F832" s="66"/>
      <c r="G832" s="6"/>
    </row>
    <row r="833" spans="1:10" ht="13.5" thickBot="1" x14ac:dyDescent="0.3">
      <c r="A833" s="1274" t="s">
        <v>93</v>
      </c>
      <c r="B833" s="1275"/>
      <c r="C833" s="87">
        <f>C834+C836+C838+C840</f>
        <v>1636780</v>
      </c>
      <c r="D833" s="179"/>
      <c r="E833" s="179"/>
      <c r="G833" s="61"/>
    </row>
    <row r="834" spans="1:10" s="61" customFormat="1" x14ac:dyDescent="0.25">
      <c r="A834" s="68" t="s">
        <v>94</v>
      </c>
      <c r="B834" s="46" t="s">
        <v>95</v>
      </c>
      <c r="C834" s="58">
        <f>SUM(C835:C835)</f>
        <v>18000</v>
      </c>
      <c r="D834" s="174"/>
      <c r="E834" s="174"/>
      <c r="F834" s="60"/>
      <c r="G834" s="55"/>
    </row>
    <row r="835" spans="1:10" s="52" customFormat="1" ht="13.5" customHeight="1" x14ac:dyDescent="0.25">
      <c r="A835" s="52" t="s">
        <v>98</v>
      </c>
      <c r="B835" s="28" t="s">
        <v>99</v>
      </c>
      <c r="C835" s="28">
        <v>18000</v>
      </c>
      <c r="D835" s="88"/>
      <c r="E835" s="178"/>
      <c r="F835" s="66"/>
      <c r="G835" s="55"/>
      <c r="H835" s="28"/>
    </row>
    <row r="836" spans="1:10" s="52" customFormat="1" ht="13.5" customHeight="1" x14ac:dyDescent="0.25">
      <c r="A836" s="39" t="s">
        <v>158</v>
      </c>
      <c r="B836" s="40" t="s">
        <v>101</v>
      </c>
      <c r="C836" s="40">
        <f>SUM(C837)</f>
        <v>5100</v>
      </c>
      <c r="D836" s="88"/>
      <c r="E836" s="178"/>
      <c r="F836" s="66"/>
      <c r="G836" s="55"/>
      <c r="H836" s="28"/>
    </row>
    <row r="837" spans="1:10" s="52" customFormat="1" ht="13.5" customHeight="1" x14ac:dyDescent="0.25">
      <c r="A837" s="27" t="s">
        <v>104</v>
      </c>
      <c r="B837" s="27" t="s">
        <v>105</v>
      </c>
      <c r="C837" s="28">
        <v>5100</v>
      </c>
      <c r="D837" s="88"/>
      <c r="E837" s="178"/>
      <c r="F837" s="66"/>
      <c r="G837" s="55"/>
      <c r="H837" s="28"/>
    </row>
    <row r="838" spans="1:10" s="52" customFormat="1" ht="13.5" customHeight="1" x14ac:dyDescent="0.25">
      <c r="A838" s="68" t="s">
        <v>106</v>
      </c>
      <c r="B838" s="40" t="s">
        <v>107</v>
      </c>
      <c r="C838" s="40">
        <f>SUM(C839:C839)</f>
        <v>80000</v>
      </c>
      <c r="D838" s="88"/>
      <c r="E838" s="178"/>
      <c r="F838" s="66"/>
      <c r="G838" s="55"/>
      <c r="H838" s="28"/>
    </row>
    <row r="839" spans="1:10" s="52" customFormat="1" ht="13.5" customHeight="1" x14ac:dyDescent="0.25">
      <c r="A839" s="52" t="s">
        <v>110</v>
      </c>
      <c r="B839" s="27" t="s">
        <v>111</v>
      </c>
      <c r="C839" s="28">
        <v>80000</v>
      </c>
      <c r="D839" s="88"/>
      <c r="F839" s="178"/>
      <c r="G839" s="66"/>
      <c r="H839" s="55"/>
    </row>
    <row r="840" spans="1:10" s="52" customFormat="1" ht="13.5" customHeight="1" x14ac:dyDescent="0.25">
      <c r="A840" s="68" t="s">
        <v>119</v>
      </c>
      <c r="B840" s="40" t="s">
        <v>122</v>
      </c>
      <c r="C840" s="40">
        <f>SUM(C841:C845)</f>
        <v>1533680</v>
      </c>
      <c r="D840" s="88"/>
      <c r="F840" s="178"/>
      <c r="G840" s="66"/>
      <c r="H840" s="55"/>
    </row>
    <row r="841" spans="1:10" s="52" customFormat="1" ht="13.5" customHeight="1" x14ac:dyDescent="0.25">
      <c r="A841" s="52" t="s">
        <v>163</v>
      </c>
      <c r="B841" s="28" t="s">
        <v>122</v>
      </c>
      <c r="C841" s="28">
        <v>1334380</v>
      </c>
      <c r="D841" s="134"/>
      <c r="F841" s="90"/>
      <c r="G841" s="51"/>
      <c r="H841" s="51"/>
    </row>
    <row r="842" spans="1:10" s="39" customFormat="1" ht="13.5" customHeight="1" x14ac:dyDescent="0.25">
      <c r="A842" s="52" t="s">
        <v>212</v>
      </c>
      <c r="B842" s="28" t="s">
        <v>124</v>
      </c>
      <c r="C842" s="28">
        <v>50000</v>
      </c>
      <c r="D842" s="88"/>
      <c r="E842" s="91"/>
      <c r="F842" s="66"/>
      <c r="G842" s="51"/>
      <c r="H842" s="52"/>
      <c r="I842" s="52"/>
      <c r="J842" s="52"/>
    </row>
    <row r="843" spans="1:10" s="39" customFormat="1" ht="13.5" customHeight="1" x14ac:dyDescent="0.25">
      <c r="A843" s="52" t="s">
        <v>164</v>
      </c>
      <c r="B843" s="81" t="s">
        <v>165</v>
      </c>
      <c r="C843" s="28">
        <v>35000</v>
      </c>
      <c r="D843" s="88"/>
      <c r="E843" s="91"/>
      <c r="F843" s="66"/>
      <c r="G843" s="63"/>
      <c r="H843" s="52"/>
      <c r="I843" s="52"/>
      <c r="J843" s="52"/>
    </row>
    <row r="844" spans="1:10" s="52" customFormat="1" ht="13.5" customHeight="1" x14ac:dyDescent="0.25">
      <c r="A844" s="52" t="s">
        <v>125</v>
      </c>
      <c r="B844" s="27" t="s">
        <v>166</v>
      </c>
      <c r="C844" s="28">
        <v>90000</v>
      </c>
      <c r="G844" s="55"/>
    </row>
    <row r="845" spans="1:10" s="52" customFormat="1" ht="13.5" customHeight="1" x14ac:dyDescent="0.25">
      <c r="A845" s="52" t="s">
        <v>127</v>
      </c>
      <c r="B845" s="28" t="s">
        <v>120</v>
      </c>
      <c r="C845" s="28">
        <v>24300</v>
      </c>
      <c r="D845" s="88"/>
      <c r="E845" s="178"/>
      <c r="F845" s="64"/>
      <c r="G845" s="51"/>
      <c r="H845" s="27"/>
      <c r="J845" s="69"/>
    </row>
    <row r="846" spans="1:10" s="52" customFormat="1" ht="13.5" customHeight="1" thickBot="1" x14ac:dyDescent="0.3">
      <c r="B846" s="28"/>
      <c r="C846" s="69"/>
      <c r="D846" s="134"/>
      <c r="E846" s="63"/>
      <c r="F846" s="66"/>
      <c r="G846" s="6"/>
    </row>
    <row r="847" spans="1:10" ht="13.5" thickBot="1" x14ac:dyDescent="0.3">
      <c r="A847" s="1305" t="s">
        <v>135</v>
      </c>
      <c r="B847" s="1306"/>
      <c r="C847" s="93">
        <f>C848</f>
        <v>25000</v>
      </c>
      <c r="G847" s="61"/>
    </row>
    <row r="848" spans="1:10" s="61" customFormat="1" x14ac:dyDescent="0.25">
      <c r="A848" s="68" t="s">
        <v>144</v>
      </c>
      <c r="B848" s="83" t="s">
        <v>145</v>
      </c>
      <c r="C848" s="58">
        <f>SUM(C849)</f>
        <v>25000</v>
      </c>
      <c r="D848" s="59"/>
      <c r="E848" s="59"/>
      <c r="F848" s="60"/>
      <c r="G848" s="70"/>
    </row>
    <row r="849" spans="1:7" s="67" customFormat="1" x14ac:dyDescent="0.25">
      <c r="A849" s="52" t="s">
        <v>146</v>
      </c>
      <c r="B849" s="69" t="s">
        <v>147</v>
      </c>
      <c r="C849" s="28">
        <v>25000</v>
      </c>
      <c r="D849" s="86"/>
      <c r="E849" s="86"/>
      <c r="F849" s="66"/>
      <c r="G849" s="6"/>
    </row>
    <row r="850" spans="1:7" ht="13.5" thickBot="1" x14ac:dyDescent="0.3">
      <c r="A850" s="7"/>
      <c r="E850" s="42"/>
      <c r="F850" s="42"/>
    </row>
    <row r="851" spans="1:7" s="67" customFormat="1" x14ac:dyDescent="0.25">
      <c r="A851" s="1510" t="s">
        <v>264</v>
      </c>
      <c r="B851" s="1511"/>
      <c r="C851" s="13" t="s">
        <v>1</v>
      </c>
      <c r="D851" s="14" t="s">
        <v>265</v>
      </c>
      <c r="F851" s="66"/>
      <c r="G851" s="70"/>
    </row>
    <row r="852" spans="1:7" s="67" customFormat="1" ht="13.5" thickBot="1" x14ac:dyDescent="0.3">
      <c r="A852" s="1512"/>
      <c r="B852" s="1513"/>
      <c r="C852" s="99"/>
      <c r="D852" s="100"/>
      <c r="F852" s="66"/>
      <c r="G852" s="70"/>
    </row>
    <row r="853" spans="1:7" s="67" customFormat="1" x14ac:dyDescent="0.25">
      <c r="A853" s="1284" t="s">
        <v>266</v>
      </c>
      <c r="B853" s="1285"/>
      <c r="C853" s="1285"/>
      <c r="D853" s="1286"/>
      <c r="F853" s="66"/>
      <c r="G853" s="70"/>
    </row>
    <row r="854" spans="1:7" s="67" customFormat="1" x14ac:dyDescent="0.25">
      <c r="A854" s="1287"/>
      <c r="B854" s="1288"/>
      <c r="C854" s="1288"/>
      <c r="D854" s="1289"/>
      <c r="F854" s="66"/>
      <c r="G854" s="70"/>
    </row>
    <row r="855" spans="1:7" s="67" customFormat="1" x14ac:dyDescent="0.25">
      <c r="A855" s="1287"/>
      <c r="B855" s="1288"/>
      <c r="C855" s="1288"/>
      <c r="D855" s="1289"/>
      <c r="F855" s="66"/>
      <c r="G855" s="70"/>
    </row>
    <row r="856" spans="1:7" s="67" customFormat="1" x14ac:dyDescent="0.25">
      <c r="A856" s="1287"/>
      <c r="B856" s="1288"/>
      <c r="C856" s="1288"/>
      <c r="D856" s="1289"/>
      <c r="F856" s="66"/>
      <c r="G856" s="70"/>
    </row>
    <row r="857" spans="1:7" s="67" customFormat="1" x14ac:dyDescent="0.25">
      <c r="A857" s="1287"/>
      <c r="B857" s="1288"/>
      <c r="C857" s="1288"/>
      <c r="D857" s="1289"/>
      <c r="F857" s="66"/>
      <c r="G857" s="70"/>
    </row>
    <row r="858" spans="1:7" s="67" customFormat="1" x14ac:dyDescent="0.25">
      <c r="A858" s="1287"/>
      <c r="B858" s="1288"/>
      <c r="C858" s="1288"/>
      <c r="D858" s="1289"/>
      <c r="F858" s="66"/>
      <c r="G858" s="70"/>
    </row>
    <row r="859" spans="1:7" s="67" customFormat="1" ht="13.5" thickBot="1" x14ac:dyDescent="0.3">
      <c r="A859" s="1302"/>
      <c r="B859" s="1303"/>
      <c r="C859" s="1303"/>
      <c r="D859" s="1304"/>
      <c r="F859" s="66"/>
      <c r="G859" s="70"/>
    </row>
    <row r="860" spans="1:7" s="67" customFormat="1" x14ac:dyDescent="0.25">
      <c r="A860" s="26" t="s">
        <v>398</v>
      </c>
      <c r="B860" s="27"/>
      <c r="C860" s="28"/>
      <c r="D860" s="29"/>
      <c r="F860" s="66"/>
      <c r="G860" s="70"/>
    </row>
    <row r="861" spans="1:7" s="67" customFormat="1" x14ac:dyDescent="0.25">
      <c r="A861" s="26" t="s">
        <v>1122</v>
      </c>
      <c r="B861" s="27"/>
      <c r="C861" s="28"/>
      <c r="D861" s="29"/>
      <c r="F861" s="66"/>
      <c r="G861" s="70"/>
    </row>
    <row r="862" spans="1:7" s="67" customFormat="1" x14ac:dyDescent="0.25">
      <c r="A862" s="26" t="s">
        <v>1125</v>
      </c>
      <c r="B862" s="27"/>
      <c r="C862" s="28"/>
      <c r="D862" s="29"/>
      <c r="F862" s="66"/>
      <c r="G862" s="70"/>
    </row>
    <row r="863" spans="1:7" s="67" customFormat="1" ht="13.5" thickBot="1" x14ac:dyDescent="0.3">
      <c r="A863" s="30" t="s">
        <v>4</v>
      </c>
      <c r="B863" s="31"/>
      <c r="C863" s="32"/>
      <c r="D863" s="33"/>
      <c r="F863" s="66"/>
      <c r="G863" s="70"/>
    </row>
    <row r="864" spans="1:7" s="67" customFormat="1" ht="13.5" thickBot="1" x14ac:dyDescent="0.3">
      <c r="A864" s="34" t="s">
        <v>229</v>
      </c>
      <c r="B864" s="35"/>
      <c r="C864" s="37"/>
      <c r="D864" s="38">
        <f>C866+C882+C900</f>
        <v>1163100</v>
      </c>
      <c r="F864" s="66"/>
      <c r="G864" s="70"/>
    </row>
    <row r="865" spans="1:8" s="67" customFormat="1" ht="13.5" thickBot="1" x14ac:dyDescent="0.3">
      <c r="A865" s="52"/>
      <c r="B865" s="69"/>
      <c r="C865" s="28"/>
      <c r="D865" s="86"/>
      <c r="E865" s="86"/>
      <c r="F865" s="66"/>
      <c r="G865" s="70"/>
    </row>
    <row r="866" spans="1:8" s="5" customFormat="1" ht="13.5" thickBot="1" x14ac:dyDescent="0.3">
      <c r="A866" s="1290" t="s">
        <v>49</v>
      </c>
      <c r="B866" s="1291"/>
      <c r="C866" s="56">
        <f>C867+C869+C871+C873+C875+C877</f>
        <v>274800</v>
      </c>
      <c r="D866" s="40"/>
      <c r="E866" s="40"/>
      <c r="F866" s="4"/>
      <c r="G866" s="3"/>
    </row>
    <row r="867" spans="1:8" s="5" customFormat="1" x14ac:dyDescent="0.25">
      <c r="A867" s="39" t="s">
        <v>50</v>
      </c>
      <c r="B867" s="46" t="s">
        <v>51</v>
      </c>
      <c r="C867" s="58">
        <f>SUM(C868)</f>
        <v>35000</v>
      </c>
      <c r="D867" s="40"/>
      <c r="E867" s="40"/>
      <c r="F867" s="4"/>
      <c r="G867" s="3"/>
    </row>
    <row r="868" spans="1:8" s="5" customFormat="1" x14ac:dyDescent="0.25">
      <c r="A868" s="27" t="s">
        <v>52</v>
      </c>
      <c r="B868" s="27" t="s">
        <v>53</v>
      </c>
      <c r="C868" s="28">
        <v>35000</v>
      </c>
      <c r="D868" s="40"/>
      <c r="E868" s="40"/>
      <c r="F868" s="4"/>
      <c r="G868" s="3"/>
    </row>
    <row r="869" spans="1:8" s="5" customFormat="1" x14ac:dyDescent="0.25">
      <c r="A869" s="39" t="s">
        <v>150</v>
      </c>
      <c r="B869" s="77" t="s">
        <v>151</v>
      </c>
      <c r="C869" s="40">
        <f>SUM(C870)</f>
        <v>25000</v>
      </c>
      <c r="D869" s="40"/>
      <c r="E869" s="40"/>
      <c r="F869" s="4"/>
      <c r="G869" s="3"/>
    </row>
    <row r="870" spans="1:8" s="5" customFormat="1" x14ac:dyDescent="0.25">
      <c r="A870" s="27" t="s">
        <v>152</v>
      </c>
      <c r="B870" s="108" t="s">
        <v>153</v>
      </c>
      <c r="C870" s="28">
        <v>25000</v>
      </c>
      <c r="D870" s="40"/>
      <c r="E870" s="40"/>
      <c r="F870" s="4"/>
      <c r="G870" s="3"/>
    </row>
    <row r="871" spans="1:8" s="5" customFormat="1" x14ac:dyDescent="0.25">
      <c r="A871" s="39" t="s">
        <v>54</v>
      </c>
      <c r="B871" s="39" t="s">
        <v>55</v>
      </c>
      <c r="C871" s="40">
        <f>SUM(C872)</f>
        <v>58600</v>
      </c>
      <c r="D871" s="40"/>
      <c r="E871" s="40"/>
      <c r="F871" s="4"/>
      <c r="G871" s="3"/>
    </row>
    <row r="872" spans="1:8" s="5" customFormat="1" x14ac:dyDescent="0.25">
      <c r="A872" s="27" t="s">
        <v>56</v>
      </c>
      <c r="B872" s="52" t="s">
        <v>57</v>
      </c>
      <c r="C872" s="28">
        <v>58600</v>
      </c>
      <c r="D872" s="40"/>
      <c r="E872" s="40"/>
      <c r="F872" s="4"/>
      <c r="G872" s="3"/>
    </row>
    <row r="873" spans="1:8" s="5" customFormat="1" x14ac:dyDescent="0.25">
      <c r="A873" s="39" t="s">
        <v>58</v>
      </c>
      <c r="B873" s="68" t="s">
        <v>59</v>
      </c>
      <c r="C873" s="40">
        <f>SUM(C874)</f>
        <v>23700</v>
      </c>
      <c r="D873" s="40"/>
      <c r="E873" s="40"/>
      <c r="F873" s="4"/>
      <c r="G873" s="3"/>
    </row>
    <row r="874" spans="1:8" s="5" customFormat="1" x14ac:dyDescent="0.25">
      <c r="A874" s="27" t="s">
        <v>60</v>
      </c>
      <c r="B874" s="69" t="s">
        <v>61</v>
      </c>
      <c r="C874" s="28">
        <v>23700</v>
      </c>
      <c r="D874" s="40"/>
      <c r="E874" s="40"/>
      <c r="F874" s="4"/>
      <c r="G874" s="3"/>
    </row>
    <row r="875" spans="1:8" s="5" customFormat="1" x14ac:dyDescent="0.25">
      <c r="A875" s="68" t="s">
        <v>78</v>
      </c>
      <c r="B875" s="40" t="s">
        <v>79</v>
      </c>
      <c r="C875" s="40">
        <f>SUM(C876)</f>
        <v>5600</v>
      </c>
      <c r="D875" s="40"/>
      <c r="E875" s="40"/>
      <c r="F875" s="4"/>
      <c r="G875" s="3"/>
    </row>
    <row r="876" spans="1:8" s="5" customFormat="1" x14ac:dyDescent="0.25">
      <c r="A876" s="52" t="s">
        <v>82</v>
      </c>
      <c r="B876" s="28" t="s">
        <v>83</v>
      </c>
      <c r="C876" s="28">
        <v>5600</v>
      </c>
      <c r="D876" s="40"/>
      <c r="E876" s="40"/>
      <c r="F876" s="4"/>
      <c r="G876" s="3"/>
    </row>
    <row r="877" spans="1:8" s="5" customFormat="1" x14ac:dyDescent="0.25">
      <c r="A877" s="68" t="s">
        <v>84</v>
      </c>
      <c r="B877" s="83" t="s">
        <v>85</v>
      </c>
      <c r="C877" s="40">
        <f>SUM(C878:C880)</f>
        <v>126900</v>
      </c>
      <c r="D877" s="40"/>
      <c r="E877" s="40"/>
      <c r="F877" s="4"/>
      <c r="G877" s="3"/>
    </row>
    <row r="878" spans="1:8" s="5" customFormat="1" x14ac:dyDescent="0.25">
      <c r="A878" s="52" t="s">
        <v>88</v>
      </c>
      <c r="B878" s="28" t="s">
        <v>89</v>
      </c>
      <c r="C878" s="28">
        <v>17000</v>
      </c>
      <c r="D878" s="40"/>
      <c r="E878" s="40"/>
      <c r="F878" s="4"/>
      <c r="G878" s="3"/>
    </row>
    <row r="879" spans="1:8" s="5" customFormat="1" x14ac:dyDescent="0.25">
      <c r="A879" s="52" t="s">
        <v>90</v>
      </c>
      <c r="B879" s="69" t="s">
        <v>85</v>
      </c>
      <c r="C879" s="28">
        <v>34900</v>
      </c>
      <c r="D879" s="40"/>
      <c r="E879" s="40"/>
      <c r="F879" s="4"/>
      <c r="G879" s="3"/>
    </row>
    <row r="880" spans="1:8" s="68" customFormat="1" ht="13.5" customHeight="1" x14ac:dyDescent="0.25">
      <c r="A880" s="52" t="s">
        <v>91</v>
      </c>
      <c r="B880" s="81" t="s">
        <v>92</v>
      </c>
      <c r="C880" s="28">
        <v>75000</v>
      </c>
      <c r="D880" s="60"/>
      <c r="E880" s="63"/>
      <c r="F880" s="63"/>
      <c r="G880" s="79"/>
      <c r="H880" s="39"/>
    </row>
    <row r="881" spans="1:7" s="5" customFormat="1" ht="13.5" thickBot="1" x14ac:dyDescent="0.3">
      <c r="A881" s="52"/>
      <c r="B881" s="28"/>
      <c r="C881" s="69"/>
      <c r="D881" s="40"/>
      <c r="E881" s="40"/>
      <c r="F881" s="4"/>
      <c r="G881" s="3"/>
    </row>
    <row r="882" spans="1:7" s="5" customFormat="1" ht="13.5" thickBot="1" x14ac:dyDescent="0.3">
      <c r="A882" s="1274" t="s">
        <v>93</v>
      </c>
      <c r="B882" s="1275"/>
      <c r="C882" s="87">
        <f>C883+C885+C887+C890+C893</f>
        <v>853300</v>
      </c>
      <c r="D882" s="40"/>
      <c r="E882" s="40"/>
      <c r="F882" s="4"/>
      <c r="G882" s="3"/>
    </row>
    <row r="883" spans="1:7" s="5" customFormat="1" x14ac:dyDescent="0.25">
      <c r="A883" s="68" t="s">
        <v>94</v>
      </c>
      <c r="B883" s="46" t="s">
        <v>95</v>
      </c>
      <c r="C883" s="58">
        <f>SUM(C884)</f>
        <v>45000</v>
      </c>
      <c r="D883" s="40"/>
      <c r="E883" s="40"/>
      <c r="F883" s="4"/>
      <c r="G883" s="3"/>
    </row>
    <row r="884" spans="1:7" s="5" customFormat="1" x14ac:dyDescent="0.25">
      <c r="A884" s="52" t="s">
        <v>98</v>
      </c>
      <c r="B884" s="28" t="s">
        <v>99</v>
      </c>
      <c r="C884" s="28">
        <v>45000</v>
      </c>
      <c r="D884" s="40"/>
      <c r="E884" s="40"/>
      <c r="F884" s="4"/>
      <c r="G884" s="3"/>
    </row>
    <row r="885" spans="1:7" s="5" customFormat="1" x14ac:dyDescent="0.25">
      <c r="A885" s="39" t="s">
        <v>158</v>
      </c>
      <c r="B885" s="40" t="s">
        <v>101</v>
      </c>
      <c r="C885" s="40">
        <f>SUM(C886)</f>
        <v>26500</v>
      </c>
      <c r="D885" s="40"/>
      <c r="E885" s="40"/>
      <c r="F885" s="4"/>
      <c r="G885" s="3"/>
    </row>
    <row r="886" spans="1:7" s="5" customFormat="1" x14ac:dyDescent="0.25">
      <c r="A886" s="27" t="s">
        <v>104</v>
      </c>
      <c r="B886" s="27" t="s">
        <v>105</v>
      </c>
      <c r="C886" s="28">
        <v>26500</v>
      </c>
      <c r="D886" s="40"/>
      <c r="E886" s="40"/>
      <c r="F886" s="4"/>
      <c r="G886" s="3"/>
    </row>
    <row r="887" spans="1:7" s="5" customFormat="1" x14ac:dyDescent="0.25">
      <c r="A887" s="68" t="s">
        <v>106</v>
      </c>
      <c r="B887" s="40" t="s">
        <v>107</v>
      </c>
      <c r="C887" s="40">
        <f>SUM(C888:C889)</f>
        <v>205800</v>
      </c>
      <c r="D887" s="40"/>
      <c r="E887" s="40"/>
      <c r="F887" s="4"/>
      <c r="G887" s="3"/>
    </row>
    <row r="888" spans="1:7" s="5" customFormat="1" x14ac:dyDescent="0.25">
      <c r="A888" s="52" t="s">
        <v>108</v>
      </c>
      <c r="B888" s="27" t="s">
        <v>237</v>
      </c>
      <c r="C888" s="28">
        <v>5800</v>
      </c>
      <c r="D888" s="40"/>
      <c r="E888" s="40"/>
      <c r="F888" s="4"/>
      <c r="G888" s="3"/>
    </row>
    <row r="889" spans="1:7" s="5" customFormat="1" x14ac:dyDescent="0.25">
      <c r="A889" s="52" t="s">
        <v>110</v>
      </c>
      <c r="B889" s="27" t="s">
        <v>111</v>
      </c>
      <c r="C889" s="28">
        <v>200000</v>
      </c>
      <c r="D889" s="40"/>
      <c r="E889" s="40"/>
      <c r="F889" s="4"/>
      <c r="G889" s="3"/>
    </row>
    <row r="890" spans="1:7" s="5" customFormat="1" x14ac:dyDescent="0.25">
      <c r="A890" s="39" t="s">
        <v>112</v>
      </c>
      <c r="B890" s="39" t="s">
        <v>113</v>
      </c>
      <c r="C890" s="40">
        <f>SUM(C891:C892)</f>
        <v>115000</v>
      </c>
      <c r="D890" s="40"/>
      <c r="E890" s="40"/>
      <c r="F890" s="4"/>
      <c r="G890" s="3"/>
    </row>
    <row r="891" spans="1:7" s="5" customFormat="1" x14ac:dyDescent="0.25">
      <c r="A891" s="27" t="s">
        <v>210</v>
      </c>
      <c r="B891" s="27" t="s">
        <v>211</v>
      </c>
      <c r="C891" s="28">
        <v>90000</v>
      </c>
      <c r="D891" s="40"/>
      <c r="E891" s="40"/>
      <c r="F891" s="4"/>
      <c r="G891" s="3"/>
    </row>
    <row r="892" spans="1:7" s="5" customFormat="1" x14ac:dyDescent="0.25">
      <c r="A892" s="27" t="s">
        <v>114</v>
      </c>
      <c r="B892" s="27" t="s">
        <v>115</v>
      </c>
      <c r="C892" s="28">
        <v>25000</v>
      </c>
      <c r="D892" s="40"/>
      <c r="E892" s="40"/>
      <c r="F892" s="4"/>
      <c r="G892" s="3"/>
    </row>
    <row r="893" spans="1:7" s="5" customFormat="1" x14ac:dyDescent="0.25">
      <c r="A893" s="68" t="s">
        <v>119</v>
      </c>
      <c r="B893" s="40" t="s">
        <v>122</v>
      </c>
      <c r="C893" s="40">
        <f>SUM(C894:C898)</f>
        <v>461000</v>
      </c>
      <c r="D893" s="40"/>
      <c r="E893" s="40"/>
      <c r="F893" s="4"/>
      <c r="G893" s="3"/>
    </row>
    <row r="894" spans="1:7" s="5" customFormat="1" x14ac:dyDescent="0.25">
      <c r="A894" s="52" t="s">
        <v>163</v>
      </c>
      <c r="B894" s="28" t="s">
        <v>122</v>
      </c>
      <c r="C894" s="28">
        <v>270000</v>
      </c>
      <c r="D894" s="40"/>
      <c r="E894" s="40"/>
      <c r="F894" s="4"/>
      <c r="G894" s="3"/>
    </row>
    <row r="895" spans="1:7" s="5" customFormat="1" x14ac:dyDescent="0.25">
      <c r="A895" s="52" t="s">
        <v>212</v>
      </c>
      <c r="B895" s="28" t="s">
        <v>124</v>
      </c>
      <c r="C895" s="28">
        <v>18000</v>
      </c>
      <c r="D895" s="40"/>
      <c r="E895" s="40"/>
      <c r="F895" s="4"/>
      <c r="G895" s="3"/>
    </row>
    <row r="896" spans="1:7" s="5" customFormat="1" x14ac:dyDescent="0.25">
      <c r="A896" s="52" t="s">
        <v>164</v>
      </c>
      <c r="B896" s="81" t="s">
        <v>165</v>
      </c>
      <c r="C896" s="28">
        <v>45000</v>
      </c>
      <c r="D896" s="40"/>
      <c r="E896" s="40"/>
      <c r="F896" s="4"/>
      <c r="G896" s="3"/>
    </row>
    <row r="897" spans="1:7" s="5" customFormat="1" x14ac:dyDescent="0.25">
      <c r="A897" s="52" t="s">
        <v>125</v>
      </c>
      <c r="B897" s="27" t="s">
        <v>166</v>
      </c>
      <c r="C897" s="28">
        <v>98000</v>
      </c>
      <c r="D897" s="40"/>
      <c r="E897" s="40"/>
      <c r="F897" s="4"/>
      <c r="G897" s="3"/>
    </row>
    <row r="898" spans="1:7" s="5" customFormat="1" x14ac:dyDescent="0.25">
      <c r="A898" s="52" t="s">
        <v>127</v>
      </c>
      <c r="B898" s="28" t="s">
        <v>120</v>
      </c>
      <c r="C898" s="28">
        <v>30000</v>
      </c>
      <c r="D898" s="40"/>
      <c r="E898" s="40"/>
      <c r="F898" s="4"/>
      <c r="G898" s="3"/>
    </row>
    <row r="899" spans="1:7" s="5" customFormat="1" ht="13.5" thickBot="1" x14ac:dyDescent="0.3">
      <c r="A899" s="52"/>
      <c r="B899" s="28"/>
      <c r="C899" s="69"/>
      <c r="D899" s="40"/>
      <c r="E899" s="40"/>
      <c r="F899" s="4"/>
      <c r="G899" s="3"/>
    </row>
    <row r="900" spans="1:7" s="5" customFormat="1" ht="13.5" thickBot="1" x14ac:dyDescent="0.3">
      <c r="A900" s="1305" t="s">
        <v>135</v>
      </c>
      <c r="B900" s="1306"/>
      <c r="C900" s="93">
        <f>C901</f>
        <v>35000</v>
      </c>
      <c r="D900" s="40"/>
      <c r="E900" s="40"/>
      <c r="F900" s="4"/>
      <c r="G900" s="3"/>
    </row>
    <row r="901" spans="1:7" s="5" customFormat="1" x14ac:dyDescent="0.25">
      <c r="A901" s="68" t="s">
        <v>144</v>
      </c>
      <c r="B901" s="83" t="s">
        <v>145</v>
      </c>
      <c r="C901" s="58">
        <f>SUM(C902)</f>
        <v>35000</v>
      </c>
      <c r="D901" s="40"/>
      <c r="E901" s="40"/>
      <c r="F901" s="4"/>
      <c r="G901" s="3"/>
    </row>
    <row r="902" spans="1:7" s="5" customFormat="1" x14ac:dyDescent="0.25">
      <c r="A902" s="52" t="s">
        <v>146</v>
      </c>
      <c r="B902" s="69" t="s">
        <v>147</v>
      </c>
      <c r="C902" s="28">
        <v>35000</v>
      </c>
      <c r="D902" s="40"/>
      <c r="E902" s="40"/>
      <c r="F902" s="4"/>
      <c r="G902" s="3"/>
    </row>
    <row r="903" spans="1:7" s="5" customFormat="1" x14ac:dyDescent="0.25">
      <c r="A903" s="39"/>
      <c r="B903" s="39"/>
      <c r="C903" s="40"/>
      <c r="D903" s="40"/>
      <c r="E903" s="40"/>
      <c r="F903" s="4"/>
      <c r="G903" s="3"/>
    </row>
    <row r="904" spans="1:7" x14ac:dyDescent="0.25">
      <c r="G904" s="5"/>
    </row>
  </sheetData>
  <autoFilter ref="A1:E904" xr:uid="{00000000-0009-0000-0000-000007000000}"/>
  <mergeCells count="67">
    <mergeCell ref="A91:B91"/>
    <mergeCell ref="A6:E9"/>
    <mergeCell ref="A16:B16"/>
    <mergeCell ref="A39:B39"/>
    <mergeCell ref="A64:B64"/>
    <mergeCell ref="A84:B84"/>
    <mergeCell ref="A252:E258"/>
    <mergeCell ref="A101:E111"/>
    <mergeCell ref="A118:B118"/>
    <mergeCell ref="A141:B141"/>
    <mergeCell ref="A160:B160"/>
    <mergeCell ref="A165:B165"/>
    <mergeCell ref="A174:C175"/>
    <mergeCell ref="A176:E183"/>
    <mergeCell ref="A190:B190"/>
    <mergeCell ref="A221:B221"/>
    <mergeCell ref="A241:B241"/>
    <mergeCell ref="A250:C251"/>
    <mergeCell ref="A457:B457"/>
    <mergeCell ref="A265:B265"/>
    <mergeCell ref="A290:B290"/>
    <mergeCell ref="A309:B309"/>
    <mergeCell ref="A318:C319"/>
    <mergeCell ref="A320:E324"/>
    <mergeCell ref="A331:B331"/>
    <mergeCell ref="A358:B358"/>
    <mergeCell ref="A381:B381"/>
    <mergeCell ref="A394:E407"/>
    <mergeCell ref="A414:B414"/>
    <mergeCell ref="A437:B437"/>
    <mergeCell ref="A604:B604"/>
    <mergeCell ref="A488:B488"/>
    <mergeCell ref="A518:B518"/>
    <mergeCell ref="A537:B537"/>
    <mergeCell ref="A473:C474"/>
    <mergeCell ref="A475:E481"/>
    <mergeCell ref="A462:B462"/>
    <mergeCell ref="A546:C547"/>
    <mergeCell ref="A548:E554"/>
    <mergeCell ref="A561:B561"/>
    <mergeCell ref="A586:B586"/>
    <mergeCell ref="A716:B716"/>
    <mergeCell ref="A724:B725"/>
    <mergeCell ref="A726:D731"/>
    <mergeCell ref="A739:B739"/>
    <mergeCell ref="A612:D617"/>
    <mergeCell ref="A655:B655"/>
    <mergeCell ref="A663:B664"/>
    <mergeCell ref="A665:D674"/>
    <mergeCell ref="A681:B681"/>
    <mergeCell ref="A698:B698"/>
    <mergeCell ref="A4:C5"/>
    <mergeCell ref="A900:B900"/>
    <mergeCell ref="A784:B784"/>
    <mergeCell ref="A794:B794"/>
    <mergeCell ref="A803:B804"/>
    <mergeCell ref="A805:D811"/>
    <mergeCell ref="A818:B818"/>
    <mergeCell ref="A833:B833"/>
    <mergeCell ref="A847:B847"/>
    <mergeCell ref="A851:B852"/>
    <mergeCell ref="A853:D859"/>
    <mergeCell ref="A866:B866"/>
    <mergeCell ref="A882:B882"/>
    <mergeCell ref="A765:B765"/>
    <mergeCell ref="A624:B624"/>
    <mergeCell ref="A641:B641"/>
  </mergeCells>
  <pageMargins left="0.78740157480314965" right="0.19685039370078741" top="0.78740157480314965" bottom="0.78740157480314965" header="0.39370078740157483" footer="0.19685039370078741"/>
  <pageSetup paperSize="9" scale="90" orientation="portrait" r:id="rId1"/>
  <headerFooter alignWithMargins="0">
    <oddHeader>&amp;L&amp;"Arial Narrow,Normal"&amp;8Presupuesto Municipal 2020&amp;R&amp;"Arial Narrow,Normal"&amp;8MUNICIPALIDAD DE VILLA MARÍASecretaría de Economía y Finanzas</oddHeader>
  </headerFooter>
  <rowBreaks count="4" manualBreakCount="4">
    <brk id="54" max="4" man="1"/>
    <brk id="680" max="4" man="1"/>
    <brk id="793" max="4" man="1"/>
    <brk id="870"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29"/>
  <sheetViews>
    <sheetView workbookViewId="0">
      <selection activeCell="G4" sqref="G4:P68"/>
    </sheetView>
  </sheetViews>
  <sheetFormatPr baseColWidth="10" defaultRowHeight="12.5" x14ac:dyDescent="0.25"/>
  <cols>
    <col min="2" max="2" width="48.7265625" bestFit="1" customWidth="1"/>
    <col min="8" max="8" width="14.26953125" bestFit="1" customWidth="1"/>
    <col min="258" max="258" width="48.7265625" bestFit="1" customWidth="1"/>
    <col min="514" max="514" width="48.7265625" bestFit="1" customWidth="1"/>
    <col min="770" max="770" width="48.7265625" bestFit="1" customWidth="1"/>
    <col min="1026" max="1026" width="48.7265625" bestFit="1" customWidth="1"/>
    <col min="1282" max="1282" width="48.7265625" bestFit="1" customWidth="1"/>
    <col min="1538" max="1538" width="48.7265625" bestFit="1" customWidth="1"/>
    <col min="1794" max="1794" width="48.7265625" bestFit="1" customWidth="1"/>
    <col min="2050" max="2050" width="48.7265625" bestFit="1" customWidth="1"/>
    <col min="2306" max="2306" width="48.7265625" bestFit="1" customWidth="1"/>
    <col min="2562" max="2562" width="48.7265625" bestFit="1" customWidth="1"/>
    <col min="2818" max="2818" width="48.7265625" bestFit="1" customWidth="1"/>
    <col min="3074" max="3074" width="48.7265625" bestFit="1" customWidth="1"/>
    <col min="3330" max="3330" width="48.7265625" bestFit="1" customWidth="1"/>
    <col min="3586" max="3586" width="48.7265625" bestFit="1" customWidth="1"/>
    <col min="3842" max="3842" width="48.7265625" bestFit="1" customWidth="1"/>
    <col min="4098" max="4098" width="48.7265625" bestFit="1" customWidth="1"/>
    <col min="4354" max="4354" width="48.7265625" bestFit="1" customWidth="1"/>
    <col min="4610" max="4610" width="48.7265625" bestFit="1" customWidth="1"/>
    <col min="4866" max="4866" width="48.7265625" bestFit="1" customWidth="1"/>
    <col min="5122" max="5122" width="48.7265625" bestFit="1" customWidth="1"/>
    <col min="5378" max="5378" width="48.7265625" bestFit="1" customWidth="1"/>
    <col min="5634" max="5634" width="48.7265625" bestFit="1" customWidth="1"/>
    <col min="5890" max="5890" width="48.7265625" bestFit="1" customWidth="1"/>
    <col min="6146" max="6146" width="48.7265625" bestFit="1" customWidth="1"/>
    <col min="6402" max="6402" width="48.7265625" bestFit="1" customWidth="1"/>
    <col min="6658" max="6658" width="48.7265625" bestFit="1" customWidth="1"/>
    <col min="6914" max="6914" width="48.7265625" bestFit="1" customWidth="1"/>
    <col min="7170" max="7170" width="48.7265625" bestFit="1" customWidth="1"/>
    <col min="7426" max="7426" width="48.7265625" bestFit="1" customWidth="1"/>
    <col min="7682" max="7682" width="48.7265625" bestFit="1" customWidth="1"/>
    <col min="7938" max="7938" width="48.7265625" bestFit="1" customWidth="1"/>
    <col min="8194" max="8194" width="48.7265625" bestFit="1" customWidth="1"/>
    <col min="8450" max="8450" width="48.7265625" bestFit="1" customWidth="1"/>
    <col min="8706" max="8706" width="48.7265625" bestFit="1" customWidth="1"/>
    <col min="8962" max="8962" width="48.7265625" bestFit="1" customWidth="1"/>
    <col min="9218" max="9218" width="48.7265625" bestFit="1" customWidth="1"/>
    <col min="9474" max="9474" width="48.7265625" bestFit="1" customWidth="1"/>
    <col min="9730" max="9730" width="48.7265625" bestFit="1" customWidth="1"/>
    <col min="9986" max="9986" width="48.7265625" bestFit="1" customWidth="1"/>
    <col min="10242" max="10242" width="48.7265625" bestFit="1" customWidth="1"/>
    <col min="10498" max="10498" width="48.7265625" bestFit="1" customWidth="1"/>
    <col min="10754" max="10754" width="48.7265625" bestFit="1" customWidth="1"/>
    <col min="11010" max="11010" width="48.7265625" bestFit="1" customWidth="1"/>
    <col min="11266" max="11266" width="48.7265625" bestFit="1" customWidth="1"/>
    <col min="11522" max="11522" width="48.7265625" bestFit="1" customWidth="1"/>
    <col min="11778" max="11778" width="48.7265625" bestFit="1" customWidth="1"/>
    <col min="12034" max="12034" width="48.7265625" bestFit="1" customWidth="1"/>
    <col min="12290" max="12290" width="48.7265625" bestFit="1" customWidth="1"/>
    <col min="12546" max="12546" width="48.7265625" bestFit="1" customWidth="1"/>
    <col min="12802" max="12802" width="48.7265625" bestFit="1" customWidth="1"/>
    <col min="13058" max="13058" width="48.7265625" bestFit="1" customWidth="1"/>
    <col min="13314" max="13314" width="48.7265625" bestFit="1" customWidth="1"/>
    <col min="13570" max="13570" width="48.7265625" bestFit="1" customWidth="1"/>
    <col min="13826" max="13826" width="48.7265625" bestFit="1" customWidth="1"/>
    <col min="14082" max="14082" width="48.7265625" bestFit="1" customWidth="1"/>
    <col min="14338" max="14338" width="48.7265625" bestFit="1" customWidth="1"/>
    <col min="14594" max="14594" width="48.7265625" bestFit="1" customWidth="1"/>
    <col min="14850" max="14850" width="48.7265625" bestFit="1" customWidth="1"/>
    <col min="15106" max="15106" width="48.7265625" bestFit="1" customWidth="1"/>
    <col min="15362" max="15362" width="48.7265625" bestFit="1" customWidth="1"/>
    <col min="15618" max="15618" width="48.7265625" bestFit="1" customWidth="1"/>
    <col min="15874" max="15874" width="48.7265625" bestFit="1" customWidth="1"/>
    <col min="16130" max="16130" width="48.7265625" bestFit="1" customWidth="1"/>
  </cols>
  <sheetData>
    <row r="1" spans="1:9" ht="13" thickBot="1" x14ac:dyDescent="0.3"/>
    <row r="2" spans="1:9" s="67" customFormat="1" ht="13.5" customHeight="1" x14ac:dyDescent="0.3">
      <c r="A2" s="1278" t="s">
        <v>896</v>
      </c>
      <c r="B2" s="1279"/>
      <c r="C2" s="1280"/>
      <c r="D2" s="188" t="s">
        <v>1</v>
      </c>
      <c r="E2" s="189" t="s">
        <v>895</v>
      </c>
      <c r="F2" s="956"/>
      <c r="G2" s="304"/>
      <c r="H2" s="304"/>
      <c r="I2" s="304"/>
    </row>
    <row r="3" spans="1:9" s="67" customFormat="1" ht="13.5" thickBot="1" x14ac:dyDescent="0.35">
      <c r="A3" s="1281"/>
      <c r="B3" s="1282"/>
      <c r="C3" s="1283"/>
      <c r="D3" s="194"/>
      <c r="E3" s="195"/>
      <c r="F3" s="427"/>
      <c r="G3" s="304"/>
      <c r="H3" s="304"/>
      <c r="I3" s="304"/>
    </row>
    <row r="4" spans="1:9" s="67" customFormat="1" ht="13.5" customHeight="1" x14ac:dyDescent="0.3">
      <c r="A4" s="1284" t="s">
        <v>928</v>
      </c>
      <c r="B4" s="1269"/>
      <c r="C4" s="1269"/>
      <c r="D4" s="1269"/>
      <c r="E4" s="1270"/>
      <c r="F4" s="427"/>
      <c r="G4" s="304"/>
      <c r="H4" s="304"/>
      <c r="I4" s="304"/>
    </row>
    <row r="5" spans="1:9" s="67" customFormat="1" ht="13" x14ac:dyDescent="0.3">
      <c r="A5" s="1311"/>
      <c r="B5" s="1312"/>
      <c r="C5" s="1312"/>
      <c r="D5" s="1312"/>
      <c r="E5" s="1313"/>
      <c r="F5" s="427"/>
      <c r="G5" s="304"/>
      <c r="H5" s="304"/>
      <c r="I5" s="304"/>
    </row>
    <row r="6" spans="1:9" s="67" customFormat="1" ht="13" x14ac:dyDescent="0.3">
      <c r="A6" s="1311"/>
      <c r="B6" s="1312"/>
      <c r="C6" s="1312"/>
      <c r="D6" s="1312"/>
      <c r="E6" s="1313"/>
      <c r="F6" s="427"/>
      <c r="G6" s="304"/>
      <c r="H6" s="304"/>
      <c r="I6" s="304"/>
    </row>
    <row r="7" spans="1:9" s="67" customFormat="1" ht="13" x14ac:dyDescent="0.3">
      <c r="A7" s="1311"/>
      <c r="B7" s="1312"/>
      <c r="C7" s="1312"/>
      <c r="D7" s="1312"/>
      <c r="E7" s="1313"/>
      <c r="F7" s="427"/>
      <c r="G7" s="304"/>
      <c r="H7" s="978"/>
      <c r="I7" s="304"/>
    </row>
    <row r="8" spans="1:9" s="67" customFormat="1" ht="13" x14ac:dyDescent="0.3">
      <c r="A8" s="1311"/>
      <c r="B8" s="1312"/>
      <c r="C8" s="1312"/>
      <c r="D8" s="1312"/>
      <c r="E8" s="1313"/>
      <c r="F8" s="427"/>
      <c r="G8" s="304"/>
      <c r="H8" s="21"/>
      <c r="I8" s="304"/>
    </row>
    <row r="9" spans="1:9" s="67" customFormat="1" ht="13.5" thickBot="1" x14ac:dyDescent="0.35">
      <c r="A9" s="1311"/>
      <c r="B9" s="1312"/>
      <c r="C9" s="1312"/>
      <c r="D9" s="1312"/>
      <c r="E9" s="1313"/>
      <c r="F9" s="427"/>
      <c r="G9" s="304"/>
      <c r="H9" s="21"/>
      <c r="I9" s="304"/>
    </row>
    <row r="10" spans="1:9" s="67" customFormat="1" ht="13" x14ac:dyDescent="0.25">
      <c r="A10" s="202" t="s">
        <v>398</v>
      </c>
      <c r="B10" s="203"/>
      <c r="C10" s="204"/>
      <c r="D10" s="204"/>
      <c r="E10" s="205"/>
      <c r="F10" s="427"/>
      <c r="G10" s="925"/>
      <c r="H10" s="21"/>
      <c r="I10" s="925"/>
    </row>
    <row r="11" spans="1:9" s="67" customFormat="1" ht="13" x14ac:dyDescent="0.25">
      <c r="A11" s="206" t="s">
        <v>897</v>
      </c>
      <c r="B11" s="89"/>
      <c r="C11" s="76"/>
      <c r="D11" s="76"/>
      <c r="E11" s="207"/>
      <c r="F11" s="427"/>
      <c r="G11" s="925"/>
      <c r="H11" s="21"/>
      <c r="I11" s="925"/>
    </row>
    <row r="12" spans="1:9" s="67" customFormat="1" ht="13" x14ac:dyDescent="0.25">
      <c r="A12" s="26" t="s">
        <v>929</v>
      </c>
      <c r="B12" s="89"/>
      <c r="C12" s="76"/>
      <c r="D12" s="76"/>
      <c r="E12" s="207"/>
      <c r="F12" s="427"/>
      <c r="G12" s="925"/>
      <c r="H12" s="925"/>
      <c r="I12" s="925"/>
    </row>
    <row r="13" spans="1:9" s="67" customFormat="1" ht="13.5" thickBot="1" x14ac:dyDescent="0.3">
      <c r="A13" s="211" t="s">
        <v>888</v>
      </c>
      <c r="B13" s="212"/>
      <c r="C13" s="213"/>
      <c r="D13" s="213"/>
      <c r="E13" s="214"/>
      <c r="F13" s="427"/>
      <c r="G13" s="925"/>
      <c r="H13" s="925"/>
      <c r="I13" s="925"/>
    </row>
    <row r="14" spans="1:9" s="67" customFormat="1" ht="13.5" thickBot="1" x14ac:dyDescent="0.3">
      <c r="A14" s="218" t="s">
        <v>5</v>
      </c>
      <c r="B14" s="219"/>
      <c r="C14" s="220"/>
      <c r="D14" s="221"/>
      <c r="E14" s="222">
        <f>C16+C39+C61+C77+C82</f>
        <v>28551704.439999998</v>
      </c>
      <c r="F14" s="434"/>
      <c r="G14" s="434"/>
      <c r="H14" s="925"/>
      <c r="I14" s="925"/>
    </row>
    <row r="15" spans="1:9" s="67" customFormat="1" ht="13.5" thickBot="1" x14ac:dyDescent="0.3">
      <c r="A15" s="223"/>
      <c r="B15" s="223"/>
      <c r="C15" s="224"/>
      <c r="D15" s="224"/>
      <c r="E15" s="957"/>
      <c r="F15" s="427"/>
      <c r="G15" s="925"/>
      <c r="H15" s="925"/>
      <c r="I15" s="925"/>
    </row>
    <row r="16" spans="1:9" s="53" customFormat="1" ht="12.75" customHeight="1" thickBot="1" x14ac:dyDescent="0.3">
      <c r="A16" s="1359" t="s">
        <v>6</v>
      </c>
      <c r="B16" s="1360"/>
      <c r="C16" s="408">
        <f>C17+C24+C31</f>
        <v>22983194.439999998</v>
      </c>
      <c r="D16" s="40"/>
      <c r="F16" s="151"/>
      <c r="G16" s="700"/>
    </row>
    <row r="17" spans="1:16" s="701" customFormat="1" x14ac:dyDescent="0.25">
      <c r="A17" s="39" t="s">
        <v>7</v>
      </c>
      <c r="B17" s="46" t="s">
        <v>8</v>
      </c>
      <c r="C17" s="40">
        <f>SUM(C18:C23)</f>
        <v>1230607.3399999999</v>
      </c>
      <c r="D17" s="40"/>
      <c r="F17" s="153"/>
      <c r="G17" s="702"/>
      <c r="H17" s="702"/>
      <c r="I17" s="702"/>
      <c r="J17" s="702"/>
      <c r="K17" s="702"/>
    </row>
    <row r="18" spans="1:16" s="52" customFormat="1" ht="12.75" customHeight="1" x14ac:dyDescent="0.25">
      <c r="A18" s="27" t="s">
        <v>9</v>
      </c>
      <c r="B18" s="28" t="s">
        <v>10</v>
      </c>
      <c r="C18" s="28">
        <v>986241.62999999989</v>
      </c>
      <c r="D18" s="122"/>
      <c r="E18" s="40"/>
      <c r="F18" s="170"/>
    </row>
    <row r="19" spans="1:16" s="53" customFormat="1" ht="12.75" customHeight="1" x14ac:dyDescent="0.25">
      <c r="A19" s="27" t="s">
        <v>11</v>
      </c>
      <c r="B19" s="28" t="s">
        <v>12</v>
      </c>
      <c r="C19" s="28">
        <v>157723.26</v>
      </c>
      <c r="D19" s="122"/>
      <c r="E19" s="40"/>
      <c r="F19" s="170"/>
    </row>
    <row r="20" spans="1:16" s="53" customFormat="1" ht="12.75" customHeight="1" thickBot="1" x14ac:dyDescent="0.3">
      <c r="A20" s="27" t="s">
        <v>13</v>
      </c>
      <c r="B20" s="28" t="s">
        <v>14</v>
      </c>
      <c r="C20" s="28">
        <v>29376.45</v>
      </c>
      <c r="D20" s="122"/>
      <c r="E20" s="40"/>
      <c r="F20" s="170"/>
    </row>
    <row r="21" spans="1:16" s="53" customFormat="1" ht="12.75" customHeight="1" thickBot="1" x14ac:dyDescent="0.3">
      <c r="A21" s="27" t="s">
        <v>15</v>
      </c>
      <c r="B21" s="28" t="s">
        <v>16</v>
      </c>
      <c r="C21" s="28">
        <v>1</v>
      </c>
      <c r="D21" s="122"/>
      <c r="E21" s="83"/>
      <c r="F21" s="703"/>
      <c r="G21" s="955"/>
      <c r="H21" s="955"/>
      <c r="I21" s="955"/>
      <c r="J21" s="955"/>
      <c r="K21" s="955"/>
      <c r="L21" s="955"/>
      <c r="M21" s="955"/>
      <c r="N21" s="955"/>
      <c r="O21" s="955"/>
      <c r="P21" s="955"/>
    </row>
    <row r="22" spans="1:16" s="52" customFormat="1" ht="12.75" customHeight="1" x14ac:dyDescent="0.25">
      <c r="A22" s="27" t="s">
        <v>17</v>
      </c>
      <c r="B22" s="28" t="s">
        <v>18</v>
      </c>
      <c r="C22" s="28">
        <v>57264</v>
      </c>
      <c r="D22" s="122"/>
      <c r="E22" s="83"/>
      <c r="F22" s="703"/>
      <c r="G22" s="69"/>
      <c r="H22" s="69"/>
      <c r="I22" s="69"/>
      <c r="K22" s="69"/>
    </row>
    <row r="23" spans="1:16" s="53" customFormat="1" ht="12.75" customHeight="1" x14ac:dyDescent="0.25">
      <c r="A23" s="27" t="s">
        <v>19</v>
      </c>
      <c r="B23" s="28" t="s">
        <v>20</v>
      </c>
      <c r="C23" s="28">
        <v>1</v>
      </c>
      <c r="D23" s="122"/>
      <c r="E23" s="83"/>
      <c r="F23" s="105"/>
    </row>
    <row r="24" spans="1:16" s="53" customFormat="1" ht="12.75" customHeight="1" x14ac:dyDescent="0.25">
      <c r="A24" s="39" t="s">
        <v>21</v>
      </c>
      <c r="B24" s="40" t="s">
        <v>22</v>
      </c>
      <c r="C24" s="40">
        <f>SUM(C25:C30)</f>
        <v>12389305.959999999</v>
      </c>
      <c r="D24" s="122"/>
      <c r="E24" s="83"/>
      <c r="F24" s="105"/>
    </row>
    <row r="25" spans="1:16" s="52" customFormat="1" ht="12.75" customHeight="1" x14ac:dyDescent="0.25">
      <c r="A25" s="27" t="s">
        <v>23</v>
      </c>
      <c r="B25" s="28" t="s">
        <v>24</v>
      </c>
      <c r="C25" s="28">
        <v>10342529.58</v>
      </c>
      <c r="D25" s="122"/>
      <c r="E25" s="83"/>
      <c r="F25" s="161"/>
      <c r="G25" s="27"/>
      <c r="H25" s="27"/>
    </row>
    <row r="26" spans="1:16" s="53" customFormat="1" ht="12.75" customHeight="1" x14ac:dyDescent="0.25">
      <c r="A26" s="27" t="s">
        <v>25</v>
      </c>
      <c r="B26" s="28" t="s">
        <v>26</v>
      </c>
      <c r="C26" s="28">
        <v>1729502.7</v>
      </c>
      <c r="D26" s="122"/>
      <c r="E26" s="83"/>
      <c r="F26" s="703"/>
    </row>
    <row r="27" spans="1:16" s="53" customFormat="1" ht="12.75" customHeight="1" x14ac:dyDescent="0.25">
      <c r="A27" s="27" t="s">
        <v>27</v>
      </c>
      <c r="B27" s="28" t="s">
        <v>28</v>
      </c>
      <c r="C27" s="28">
        <v>317270.68</v>
      </c>
      <c r="D27" s="122"/>
      <c r="E27" s="83"/>
      <c r="F27" s="703"/>
    </row>
    <row r="28" spans="1:16" s="53" customFormat="1" ht="12.75" customHeight="1" x14ac:dyDescent="0.25">
      <c r="A28" s="27" t="s">
        <v>29</v>
      </c>
      <c r="B28" s="28" t="s">
        <v>30</v>
      </c>
      <c r="C28" s="28">
        <v>1</v>
      </c>
      <c r="D28" s="122"/>
      <c r="E28" s="83"/>
      <c r="F28" s="703"/>
    </row>
    <row r="29" spans="1:16" s="52" customFormat="1" ht="12.75" customHeight="1" x14ac:dyDescent="0.25">
      <c r="A29" s="27" t="s">
        <v>31</v>
      </c>
      <c r="B29" s="28" t="s">
        <v>32</v>
      </c>
      <c r="C29" s="28">
        <v>1</v>
      </c>
      <c r="D29" s="122"/>
      <c r="E29" s="83"/>
      <c r="F29" s="703"/>
    </row>
    <row r="30" spans="1:16" s="53" customFormat="1" ht="12.75" customHeight="1" x14ac:dyDescent="0.25">
      <c r="A30" s="27" t="s">
        <v>33</v>
      </c>
      <c r="B30" s="28" t="s">
        <v>34</v>
      </c>
      <c r="C30" s="28">
        <v>1</v>
      </c>
      <c r="D30" s="122"/>
      <c r="E30" s="83"/>
      <c r="F30" s="105"/>
    </row>
    <row r="31" spans="1:16" s="53" customFormat="1" ht="12.75" customHeight="1" x14ac:dyDescent="0.25">
      <c r="A31" s="39" t="s">
        <v>35</v>
      </c>
      <c r="B31" s="40" t="s">
        <v>36</v>
      </c>
      <c r="C31" s="40">
        <f>SUM(C32:C37)</f>
        <v>9363281.1400000006</v>
      </c>
      <c r="D31" s="122"/>
      <c r="E31" s="83"/>
      <c r="F31" s="105"/>
    </row>
    <row r="32" spans="1:16" s="52" customFormat="1" ht="12.75" customHeight="1" x14ac:dyDescent="0.25">
      <c r="A32" s="27" t="s">
        <v>37</v>
      </c>
      <c r="B32" s="28" t="s">
        <v>38</v>
      </c>
      <c r="C32" s="28">
        <v>7768969.9000000004</v>
      </c>
      <c r="D32" s="122"/>
      <c r="E32" s="83"/>
      <c r="F32" s="704"/>
      <c r="G32" s="704"/>
    </row>
    <row r="33" spans="1:9" s="53" customFormat="1" ht="12.75" customHeight="1" x14ac:dyDescent="0.25">
      <c r="A33" s="27" t="s">
        <v>39</v>
      </c>
      <c r="B33" s="28" t="s">
        <v>40</v>
      </c>
      <c r="C33" s="28">
        <v>1288582.3900000001</v>
      </c>
      <c r="D33" s="122"/>
      <c r="E33" s="83"/>
      <c r="G33" s="704"/>
    </row>
    <row r="34" spans="1:9" s="53" customFormat="1" ht="12.75" customHeight="1" x14ac:dyDescent="0.25">
      <c r="A34" s="27" t="s">
        <v>41</v>
      </c>
      <c r="B34" s="28" t="s">
        <v>42</v>
      </c>
      <c r="C34" s="28">
        <v>236422.85</v>
      </c>
      <c r="D34" s="122"/>
      <c r="E34" s="83"/>
      <c r="F34" s="262"/>
      <c r="G34" s="262"/>
    </row>
    <row r="35" spans="1:9" s="53" customFormat="1" ht="12.75" customHeight="1" x14ac:dyDescent="0.25">
      <c r="A35" s="27" t="s">
        <v>43</v>
      </c>
      <c r="B35" s="28" t="s">
        <v>44</v>
      </c>
      <c r="C35" s="28">
        <v>1</v>
      </c>
      <c r="D35" s="122"/>
      <c r="E35" s="83"/>
      <c r="F35" s="262"/>
      <c r="G35" s="262"/>
    </row>
    <row r="36" spans="1:9" s="53" customFormat="1" ht="12.75" customHeight="1" x14ac:dyDescent="0.25">
      <c r="A36" s="27" t="s">
        <v>45</v>
      </c>
      <c r="B36" s="28" t="s">
        <v>46</v>
      </c>
      <c r="C36" s="28">
        <v>69304</v>
      </c>
      <c r="D36" s="122"/>
      <c r="E36" s="83"/>
      <c r="F36" s="704"/>
      <c r="G36" s="704"/>
    </row>
    <row r="37" spans="1:9" s="53" customFormat="1" ht="12.75" customHeight="1" x14ac:dyDescent="0.25">
      <c r="A37" s="27" t="s">
        <v>47</v>
      </c>
      <c r="B37" s="28" t="s">
        <v>48</v>
      </c>
      <c r="C37" s="28">
        <v>1</v>
      </c>
      <c r="D37" s="122"/>
      <c r="E37" s="83"/>
      <c r="F37" s="704"/>
      <c r="G37" s="704"/>
    </row>
    <row r="38" spans="1:9" s="67" customFormat="1" ht="13.5" thickBot="1" x14ac:dyDescent="0.35">
      <c r="A38" s="89"/>
      <c r="B38" s="154"/>
      <c r="C38" s="247"/>
      <c r="D38" s="170"/>
      <c r="E38" s="236"/>
      <c r="F38" s="249"/>
      <c r="G38" s="84"/>
      <c r="H38" s="84"/>
      <c r="I38" s="84"/>
    </row>
    <row r="39" spans="1:9" s="67" customFormat="1" ht="13.5" thickBot="1" x14ac:dyDescent="0.35">
      <c r="A39" s="1309" t="s">
        <v>49</v>
      </c>
      <c r="B39" s="1310"/>
      <c r="C39" s="235">
        <f>(C40+C42+C45+C47+C54+C56)</f>
        <v>400620</v>
      </c>
      <c r="D39" s="232"/>
      <c r="E39" s="958"/>
      <c r="F39" s="249"/>
      <c r="G39" s="84"/>
      <c r="H39" s="84"/>
      <c r="I39" s="84"/>
    </row>
    <row r="40" spans="1:9" s="67" customFormat="1" ht="13" x14ac:dyDescent="0.3">
      <c r="A40" s="39" t="s">
        <v>50</v>
      </c>
      <c r="B40" s="46" t="s">
        <v>51</v>
      </c>
      <c r="C40" s="327">
        <f>SUM(C41)</f>
        <v>35500</v>
      </c>
      <c r="D40" s="229"/>
      <c r="E40" s="948"/>
      <c r="F40" s="94"/>
      <c r="G40" s="329"/>
      <c r="H40" s="329"/>
      <c r="I40" s="329"/>
    </row>
    <row r="41" spans="1:9" s="67" customFormat="1" ht="13" x14ac:dyDescent="0.3">
      <c r="A41" s="27" t="s">
        <v>52</v>
      </c>
      <c r="B41" s="81" t="s">
        <v>357</v>
      </c>
      <c r="C41" s="76">
        <v>35500</v>
      </c>
      <c r="D41" s="154"/>
      <c r="E41" s="236"/>
      <c r="F41" s="249"/>
      <c r="G41" s="84"/>
      <c r="H41" s="84"/>
      <c r="I41" s="84"/>
    </row>
    <row r="42" spans="1:9" s="67" customFormat="1" ht="13" x14ac:dyDescent="0.3">
      <c r="A42" s="39" t="s">
        <v>54</v>
      </c>
      <c r="B42" s="71" t="s">
        <v>55</v>
      </c>
      <c r="C42" s="224">
        <f>SUM(C43:C44)</f>
        <v>96400</v>
      </c>
      <c r="D42" s="330"/>
      <c r="E42" s="84"/>
      <c r="F42" s="249"/>
      <c r="G42" s="84"/>
      <c r="H42" s="84"/>
      <c r="I42" s="84"/>
    </row>
    <row r="43" spans="1:9" s="81" customFormat="1" ht="13.5" customHeight="1" x14ac:dyDescent="0.25">
      <c r="A43" s="27" t="s">
        <v>321</v>
      </c>
      <c r="B43" s="75" t="s">
        <v>322</v>
      </c>
      <c r="C43" s="28">
        <v>50600</v>
      </c>
      <c r="E43" s="40"/>
      <c r="F43" s="165"/>
      <c r="G43" s="95"/>
    </row>
    <row r="44" spans="1:9" s="67" customFormat="1" ht="13" x14ac:dyDescent="0.3">
      <c r="A44" s="27" t="s">
        <v>56</v>
      </c>
      <c r="B44" s="81" t="s">
        <v>57</v>
      </c>
      <c r="C44" s="28">
        <v>45800</v>
      </c>
      <c r="D44" s="84"/>
      <c r="E44" s="84"/>
      <c r="F44" s="165"/>
      <c r="G44" s="40"/>
      <c r="H44" s="81"/>
      <c r="I44" s="81"/>
    </row>
    <row r="45" spans="1:9" s="67" customFormat="1" ht="13" x14ac:dyDescent="0.3">
      <c r="A45" s="39" t="s">
        <v>58</v>
      </c>
      <c r="B45" s="71" t="s">
        <v>59</v>
      </c>
      <c r="C45" s="40">
        <f>SUM(C46)</f>
        <v>25680</v>
      </c>
      <c r="D45" s="84"/>
      <c r="E45" s="84"/>
      <c r="F45" s="165"/>
      <c r="G45" s="40"/>
      <c r="H45" s="81"/>
      <c r="I45" s="81"/>
    </row>
    <row r="46" spans="1:9" s="67" customFormat="1" ht="13" x14ac:dyDescent="0.3">
      <c r="A46" s="27" t="s">
        <v>60</v>
      </c>
      <c r="B46" s="81" t="s">
        <v>61</v>
      </c>
      <c r="C46" s="76">
        <v>25680</v>
      </c>
      <c r="D46" s="81"/>
      <c r="E46" s="81"/>
      <c r="F46" s="247"/>
      <c r="G46" s="236"/>
      <c r="H46" s="84"/>
      <c r="I46" s="84"/>
    </row>
    <row r="47" spans="1:9" s="67" customFormat="1" ht="13" x14ac:dyDescent="0.3">
      <c r="A47" s="39" t="s">
        <v>62</v>
      </c>
      <c r="B47" s="83" t="s">
        <v>63</v>
      </c>
      <c r="C47" s="224">
        <f>SUM(C48:C48)</f>
        <v>16000</v>
      </c>
      <c r="D47" s="81"/>
      <c r="E47" s="81"/>
      <c r="F47" s="247"/>
      <c r="G47" s="236"/>
      <c r="H47" s="84"/>
      <c r="I47" s="84"/>
    </row>
    <row r="48" spans="1:9" s="67" customFormat="1" ht="13" x14ac:dyDescent="0.3">
      <c r="A48" s="27" t="s">
        <v>64</v>
      </c>
      <c r="B48" s="75" t="s">
        <v>65</v>
      </c>
      <c r="C48" s="76">
        <v>16000</v>
      </c>
      <c r="D48" s="81"/>
      <c r="E48" s="81"/>
      <c r="F48" s="247"/>
      <c r="G48" s="236"/>
      <c r="H48" s="84"/>
      <c r="I48" s="84"/>
    </row>
    <row r="49" spans="1:9" s="67" customFormat="1" ht="13.5" hidden="1" customHeight="1" x14ac:dyDescent="0.3">
      <c r="A49" s="39" t="s">
        <v>66</v>
      </c>
      <c r="B49" s="71" t="s">
        <v>154</v>
      </c>
      <c r="C49" s="224">
        <f>SUM(C50:C53)</f>
        <v>0</v>
      </c>
      <c r="D49" s="81"/>
      <c r="E49" s="81"/>
      <c r="F49" s="247"/>
      <c r="G49" s="236"/>
      <c r="H49" s="84"/>
      <c r="I49" s="84"/>
    </row>
    <row r="50" spans="1:9" s="67" customFormat="1" ht="13.5" hidden="1" customHeight="1" x14ac:dyDescent="0.3">
      <c r="A50" s="27" t="s">
        <v>202</v>
      </c>
      <c r="B50" s="81" t="s">
        <v>364</v>
      </c>
      <c r="C50" s="76">
        <v>0</v>
      </c>
      <c r="D50" s="81"/>
      <c r="E50" s="81"/>
      <c r="F50" s="247"/>
      <c r="G50" s="236"/>
      <c r="H50" s="84"/>
      <c r="I50" s="84"/>
    </row>
    <row r="51" spans="1:9" s="67" customFormat="1" ht="13.5" hidden="1" customHeight="1" x14ac:dyDescent="0.3">
      <c r="A51" s="27" t="s">
        <v>204</v>
      </c>
      <c r="B51" s="81" t="s">
        <v>205</v>
      </c>
      <c r="C51" s="76">
        <v>0</v>
      </c>
      <c r="D51" s="81"/>
      <c r="E51" s="935" t="s">
        <v>889</v>
      </c>
      <c r="F51" s="247"/>
      <c r="G51" s="236"/>
      <c r="H51" s="84"/>
      <c r="I51" s="84"/>
    </row>
    <row r="52" spans="1:9" s="67" customFormat="1" ht="13.5" hidden="1" customHeight="1" x14ac:dyDescent="0.3">
      <c r="A52" s="27" t="s">
        <v>178</v>
      </c>
      <c r="B52" s="81" t="s">
        <v>365</v>
      </c>
      <c r="C52" s="76">
        <v>0</v>
      </c>
      <c r="D52" s="81"/>
      <c r="E52" s="81"/>
      <c r="F52" s="247"/>
      <c r="G52" s="236"/>
      <c r="H52" s="84"/>
      <c r="I52" s="84"/>
    </row>
    <row r="53" spans="1:9" s="67" customFormat="1" ht="13.5" hidden="1" customHeight="1" x14ac:dyDescent="0.3">
      <c r="A53" s="27" t="s">
        <v>156</v>
      </c>
      <c r="B53" s="81" t="s">
        <v>180</v>
      </c>
      <c r="C53" s="76">
        <v>0</v>
      </c>
      <c r="D53" s="81"/>
      <c r="E53" s="81"/>
      <c r="F53" s="247"/>
      <c r="G53" s="236"/>
      <c r="H53" s="84"/>
      <c r="I53" s="84"/>
    </row>
    <row r="54" spans="1:9" s="67" customFormat="1" ht="13" x14ac:dyDescent="0.3">
      <c r="A54" s="68" t="s">
        <v>78</v>
      </c>
      <c r="B54" s="71" t="s">
        <v>79</v>
      </c>
      <c r="C54" s="224">
        <f>SUM(C55:C55)</f>
        <v>25100</v>
      </c>
      <c r="D54" s="81"/>
      <c r="E54" s="81"/>
      <c r="F54" s="81"/>
      <c r="G54" s="236"/>
      <c r="H54" s="84"/>
      <c r="I54" s="84"/>
    </row>
    <row r="55" spans="1:9" s="67" customFormat="1" ht="13" x14ac:dyDescent="0.3">
      <c r="A55" s="27" t="s">
        <v>82</v>
      </c>
      <c r="B55" s="81" t="s">
        <v>83</v>
      </c>
      <c r="C55" s="76">
        <v>25100</v>
      </c>
      <c r="D55" s="81"/>
      <c r="E55" s="236"/>
      <c r="F55" s="249"/>
      <c r="G55" s="84"/>
      <c r="H55" s="84"/>
      <c r="I55" s="84"/>
    </row>
    <row r="56" spans="1:9" s="67" customFormat="1" ht="13" x14ac:dyDescent="0.3">
      <c r="A56" s="68" t="s">
        <v>84</v>
      </c>
      <c r="B56" s="83" t="s">
        <v>273</v>
      </c>
      <c r="C56" s="224">
        <f>SUM(C57:C59)</f>
        <v>201940</v>
      </c>
      <c r="D56" s="236"/>
      <c r="E56" s="236"/>
      <c r="F56" s="249"/>
      <c r="G56" s="84"/>
      <c r="H56" s="84"/>
      <c r="I56" s="84"/>
    </row>
    <row r="57" spans="1:9" s="75" customFormat="1" ht="13.5" customHeight="1" x14ac:dyDescent="0.25">
      <c r="A57" s="27" t="s">
        <v>86</v>
      </c>
      <c r="B57" s="81" t="s">
        <v>87</v>
      </c>
      <c r="C57" s="28">
        <v>90000</v>
      </c>
      <c r="F57" s="108"/>
      <c r="G57" s="109"/>
    </row>
    <row r="58" spans="1:9" s="67" customFormat="1" ht="13" x14ac:dyDescent="0.3">
      <c r="A58" s="27" t="s">
        <v>274</v>
      </c>
      <c r="B58" s="81" t="s">
        <v>85</v>
      </c>
      <c r="C58" s="76">
        <v>11940</v>
      </c>
      <c r="D58" s="247"/>
      <c r="E58" s="236"/>
      <c r="F58" s="249"/>
      <c r="G58" s="84"/>
      <c r="H58" s="84"/>
      <c r="I58" s="84"/>
    </row>
    <row r="59" spans="1:9" s="67" customFormat="1" ht="13" x14ac:dyDescent="0.25">
      <c r="A59" s="52" t="s">
        <v>223</v>
      </c>
      <c r="B59" s="81" t="s">
        <v>92</v>
      </c>
      <c r="C59" s="28">
        <v>100000</v>
      </c>
      <c r="E59" s="63"/>
      <c r="F59" s="63"/>
      <c r="G59" s="70"/>
    </row>
    <row r="60" spans="1:9" s="67" customFormat="1" ht="13.5" thickBot="1" x14ac:dyDescent="0.35">
      <c r="A60" s="27"/>
      <c r="B60" s="81"/>
      <c r="C60" s="76"/>
      <c r="D60" s="247"/>
      <c r="E60" s="236"/>
      <c r="F60" s="249"/>
      <c r="G60" s="84"/>
      <c r="H60" s="84"/>
      <c r="I60" s="84"/>
    </row>
    <row r="61" spans="1:9" s="67" customFormat="1" ht="13.5" thickBot="1" x14ac:dyDescent="0.35">
      <c r="A61" s="1307" t="s">
        <v>93</v>
      </c>
      <c r="B61" s="1308"/>
      <c r="C61" s="241">
        <f>C62+C64+C66+C69+C71</f>
        <v>4694170</v>
      </c>
      <c r="D61" s="236"/>
      <c r="E61" s="236"/>
      <c r="F61" s="249"/>
      <c r="G61" s="84"/>
      <c r="H61" s="84"/>
      <c r="I61" s="84"/>
    </row>
    <row r="62" spans="1:9" s="67" customFormat="1" ht="13" x14ac:dyDescent="0.3">
      <c r="A62" s="223" t="s">
        <v>94</v>
      </c>
      <c r="B62" s="46" t="s">
        <v>95</v>
      </c>
      <c r="C62" s="327">
        <f>SUM(C63:C63)</f>
        <v>31000</v>
      </c>
      <c r="D62" s="229"/>
      <c r="E62" s="229"/>
      <c r="F62" s="94"/>
      <c r="G62" s="329"/>
      <c r="H62" s="329"/>
      <c r="I62" s="329"/>
    </row>
    <row r="63" spans="1:9" s="67" customFormat="1" ht="13" x14ac:dyDescent="0.3">
      <c r="A63" s="89" t="s">
        <v>98</v>
      </c>
      <c r="B63" s="81" t="s">
        <v>367</v>
      </c>
      <c r="C63" s="76">
        <v>31000</v>
      </c>
      <c r="D63" s="76"/>
      <c r="E63" s="85"/>
      <c r="F63" s="94"/>
      <c r="G63" s="260"/>
      <c r="H63" s="260"/>
      <c r="I63" s="260"/>
    </row>
    <row r="64" spans="1:9" s="67" customFormat="1" ht="13" x14ac:dyDescent="0.25">
      <c r="A64" s="223" t="s">
        <v>158</v>
      </c>
      <c r="B64" s="223" t="s">
        <v>101</v>
      </c>
      <c r="C64" s="40">
        <f>SUM(C65:C65)</f>
        <v>30140</v>
      </c>
      <c r="D64" s="292"/>
      <c r="E64" s="83"/>
      <c r="F64" s="94"/>
      <c r="G64" s="95"/>
      <c r="H64" s="81"/>
      <c r="I64" s="75"/>
    </row>
    <row r="65" spans="1:10" s="67" customFormat="1" ht="13" x14ac:dyDescent="0.25">
      <c r="A65" s="89" t="s">
        <v>104</v>
      </c>
      <c r="B65" s="89" t="s">
        <v>105</v>
      </c>
      <c r="C65" s="28">
        <v>30140</v>
      </c>
      <c r="D65" s="82"/>
      <c r="E65" s="83"/>
      <c r="F65" s="249"/>
      <c r="G65" s="95"/>
      <c r="H65" s="95"/>
      <c r="I65" s="75"/>
    </row>
    <row r="66" spans="1:10" s="67" customFormat="1" ht="13" x14ac:dyDescent="0.3">
      <c r="A66" s="39" t="s">
        <v>106</v>
      </c>
      <c r="B66" s="223" t="s">
        <v>107</v>
      </c>
      <c r="C66" s="224">
        <f>SUM(C67:C68)</f>
        <v>2266100</v>
      </c>
      <c r="D66" s="76"/>
      <c r="E66" s="85"/>
      <c r="F66" s="94"/>
      <c r="G66" s="260"/>
      <c r="H66" s="260"/>
      <c r="I66" s="260"/>
    </row>
    <row r="67" spans="1:10" s="67" customFormat="1" ht="13" x14ac:dyDescent="0.3">
      <c r="A67" s="89" t="s">
        <v>108</v>
      </c>
      <c r="B67" s="89" t="s">
        <v>109</v>
      </c>
      <c r="C67" s="76">
        <v>16100</v>
      </c>
      <c r="D67" s="260"/>
      <c r="E67" s="85"/>
      <c r="F67" s="94"/>
      <c r="G67" s="260"/>
      <c r="H67" s="260"/>
      <c r="I67" s="260"/>
    </row>
    <row r="68" spans="1:10" s="67" customFormat="1" ht="13" x14ac:dyDescent="0.3">
      <c r="A68" s="89" t="s">
        <v>110</v>
      </c>
      <c r="B68" s="81" t="s">
        <v>111</v>
      </c>
      <c r="C68" s="76">
        <v>2250000</v>
      </c>
      <c r="D68" s="260"/>
      <c r="E68" s="85"/>
      <c r="F68" s="85"/>
      <c r="G68" s="260"/>
      <c r="H68" s="260"/>
      <c r="I68" s="260"/>
    </row>
    <row r="69" spans="1:10" s="67" customFormat="1" ht="13" x14ac:dyDescent="0.3">
      <c r="A69" s="39" t="s">
        <v>279</v>
      </c>
      <c r="B69" s="40" t="s">
        <v>117</v>
      </c>
      <c r="C69" s="224">
        <f>SUM(C70)</f>
        <v>53480</v>
      </c>
      <c r="D69" s="260"/>
      <c r="E69" s="85"/>
      <c r="F69" s="85"/>
      <c r="G69" s="260"/>
      <c r="H69" s="260"/>
      <c r="I69" s="260"/>
    </row>
    <row r="70" spans="1:10" s="67" customFormat="1" ht="13" x14ac:dyDescent="0.3">
      <c r="A70" s="52" t="s">
        <v>118</v>
      </c>
      <c r="B70" s="81" t="s">
        <v>117</v>
      </c>
      <c r="C70" s="76">
        <v>53480</v>
      </c>
      <c r="D70" s="84"/>
      <c r="E70" s="85"/>
      <c r="F70" s="332"/>
      <c r="G70" s="333"/>
      <c r="H70" s="247"/>
      <c r="I70" s="260"/>
    </row>
    <row r="71" spans="1:10" s="67" customFormat="1" ht="13" x14ac:dyDescent="0.3">
      <c r="A71" s="39" t="s">
        <v>119</v>
      </c>
      <c r="B71" s="77" t="s">
        <v>122</v>
      </c>
      <c r="C71" s="224">
        <f>SUM(C72:C75)</f>
        <v>2313450</v>
      </c>
      <c r="D71" s="84"/>
      <c r="E71" s="85"/>
      <c r="F71" s="85"/>
      <c r="G71" s="260"/>
      <c r="H71" s="249"/>
      <c r="I71" s="260"/>
    </row>
    <row r="72" spans="1:10" s="67" customFormat="1" ht="13" x14ac:dyDescent="0.3">
      <c r="A72" s="52" t="s">
        <v>121</v>
      </c>
      <c r="B72" s="81" t="s">
        <v>122</v>
      </c>
      <c r="C72" s="76">
        <v>1950000</v>
      </c>
      <c r="D72" s="260"/>
      <c r="E72" s="236"/>
      <c r="F72" s="260"/>
      <c r="G72" s="84"/>
      <c r="H72" s="84"/>
      <c r="I72" s="84"/>
    </row>
    <row r="73" spans="1:10" s="67" customFormat="1" ht="13" x14ac:dyDescent="0.3">
      <c r="A73" s="52" t="s">
        <v>123</v>
      </c>
      <c r="B73" s="81" t="s">
        <v>360</v>
      </c>
      <c r="C73" s="76">
        <v>17550</v>
      </c>
      <c r="D73" s="247"/>
      <c r="E73" s="84"/>
      <c r="F73" s="249"/>
      <c r="G73" s="236"/>
      <c r="H73" s="84"/>
      <c r="I73" s="84"/>
    </row>
    <row r="74" spans="1:10" s="67" customFormat="1" ht="13" x14ac:dyDescent="0.3">
      <c r="A74" s="89" t="s">
        <v>125</v>
      </c>
      <c r="B74" s="81" t="s">
        <v>166</v>
      </c>
      <c r="C74" s="76">
        <v>260000</v>
      </c>
      <c r="D74" s="84"/>
      <c r="E74" s="236"/>
      <c r="F74" s="249"/>
      <c r="G74" s="84"/>
      <c r="H74" s="247"/>
      <c r="I74" s="84"/>
    </row>
    <row r="75" spans="1:10" s="75" customFormat="1" ht="13.5" customHeight="1" x14ac:dyDescent="0.3">
      <c r="A75" s="52" t="s">
        <v>127</v>
      </c>
      <c r="B75" s="28" t="s">
        <v>120</v>
      </c>
      <c r="C75" s="28">
        <v>85900</v>
      </c>
      <c r="D75" s="90"/>
      <c r="F75" s="104"/>
      <c r="G75" s="960"/>
      <c r="H75" s="81"/>
      <c r="J75" s="255"/>
    </row>
    <row r="76" spans="1:10" s="67" customFormat="1" ht="13.5" thickBot="1" x14ac:dyDescent="0.35">
      <c r="A76" s="89"/>
      <c r="B76" s="108"/>
      <c r="C76" s="76"/>
      <c r="D76" s="247"/>
      <c r="E76" s="236"/>
      <c r="F76" s="249"/>
      <c r="G76" s="84"/>
      <c r="H76" s="84"/>
      <c r="I76" s="84"/>
    </row>
    <row r="77" spans="1:10" s="67" customFormat="1" ht="13.5" thickBot="1" x14ac:dyDescent="0.35">
      <c r="A77" s="1298" t="s">
        <v>128</v>
      </c>
      <c r="B77" s="1299"/>
      <c r="C77" s="334">
        <f>C78</f>
        <v>400000</v>
      </c>
      <c r="D77" s="247"/>
      <c r="E77" s="236"/>
      <c r="F77" s="249"/>
      <c r="G77" s="84"/>
      <c r="H77" s="84"/>
      <c r="I77" s="84"/>
    </row>
    <row r="78" spans="1:10" s="67" customFormat="1" ht="13" x14ac:dyDescent="0.3">
      <c r="A78" s="223" t="s">
        <v>129</v>
      </c>
      <c r="B78" s="228" t="s">
        <v>130</v>
      </c>
      <c r="C78" s="327">
        <f>SUM(C79:C80)</f>
        <v>400000</v>
      </c>
      <c r="D78" s="254"/>
      <c r="E78" s="229"/>
      <c r="F78" s="94"/>
      <c r="G78" s="329"/>
      <c r="H78" s="329"/>
      <c r="I78" s="329"/>
    </row>
    <row r="79" spans="1:10" s="67" customFormat="1" ht="13" x14ac:dyDescent="0.3">
      <c r="A79" s="89" t="s">
        <v>563</v>
      </c>
      <c r="B79" s="94" t="s">
        <v>564</v>
      </c>
      <c r="C79" s="76">
        <v>260000</v>
      </c>
      <c r="D79" s="254"/>
      <c r="E79" s="229"/>
      <c r="F79" s="94"/>
      <c r="G79" s="329"/>
      <c r="H79" s="329"/>
      <c r="I79" s="329"/>
    </row>
    <row r="80" spans="1:10" s="67" customFormat="1" ht="13" x14ac:dyDescent="0.3">
      <c r="A80" s="89" t="s">
        <v>133</v>
      </c>
      <c r="B80" s="81" t="s">
        <v>285</v>
      </c>
      <c r="C80" s="76">
        <v>140000</v>
      </c>
      <c r="D80" s="76"/>
      <c r="E80" s="85"/>
      <c r="F80" s="94"/>
      <c r="G80" s="260"/>
      <c r="H80" s="260"/>
      <c r="I80" s="260"/>
    </row>
    <row r="81" spans="1:11" s="67" customFormat="1" ht="13.5" thickBot="1" x14ac:dyDescent="0.35">
      <c r="A81" s="154"/>
      <c r="B81" s="154"/>
      <c r="C81" s="76"/>
      <c r="D81" s="247"/>
      <c r="E81" s="236"/>
      <c r="F81" s="249"/>
      <c r="G81" s="84"/>
      <c r="H81" s="84"/>
      <c r="I81" s="84"/>
    </row>
    <row r="82" spans="1:11" s="67" customFormat="1" ht="13.5" thickBot="1" x14ac:dyDescent="0.35">
      <c r="A82" s="1300" t="s">
        <v>135</v>
      </c>
      <c r="B82" s="1301"/>
      <c r="C82" s="256">
        <f>(C83+C87)</f>
        <v>73720</v>
      </c>
      <c r="D82" s="247"/>
      <c r="E82" s="236"/>
      <c r="F82" s="249"/>
      <c r="G82" s="84"/>
      <c r="H82" s="84"/>
      <c r="I82" s="84"/>
    </row>
    <row r="83" spans="1:11" s="67" customFormat="1" ht="13" x14ac:dyDescent="0.3">
      <c r="A83" s="68" t="s">
        <v>136</v>
      </c>
      <c r="B83" s="46" t="s">
        <v>137</v>
      </c>
      <c r="C83" s="224">
        <f>SUM(C84:C86)</f>
        <v>63600</v>
      </c>
      <c r="D83" s="924"/>
      <c r="E83" s="72"/>
      <c r="F83" s="437"/>
      <c r="G83" s="74"/>
      <c r="H83" s="74"/>
      <c r="I83" s="74"/>
    </row>
    <row r="84" spans="1:11" s="67" customFormat="1" ht="13" x14ac:dyDescent="0.3">
      <c r="A84" s="52" t="s">
        <v>138</v>
      </c>
      <c r="B84" s="81" t="s">
        <v>139</v>
      </c>
      <c r="C84" s="76">
        <v>23100</v>
      </c>
      <c r="D84" s="247"/>
      <c r="E84" s="236"/>
      <c r="F84" s="249"/>
      <c r="G84" s="84"/>
      <c r="H84" s="84"/>
      <c r="I84" s="84"/>
    </row>
    <row r="85" spans="1:11" s="67" customFormat="1" ht="13" x14ac:dyDescent="0.3">
      <c r="A85" s="52" t="s">
        <v>140</v>
      </c>
      <c r="B85" s="81" t="s">
        <v>141</v>
      </c>
      <c r="C85" s="76">
        <v>10500</v>
      </c>
      <c r="D85" s="247"/>
      <c r="E85" s="236"/>
      <c r="F85" s="249"/>
      <c r="G85" s="84"/>
      <c r="H85" s="84"/>
      <c r="I85" s="84"/>
    </row>
    <row r="86" spans="1:11" s="75" customFormat="1" ht="13.5" customHeight="1" x14ac:dyDescent="0.25">
      <c r="A86" s="52" t="s">
        <v>142</v>
      </c>
      <c r="B86" s="69" t="s">
        <v>143</v>
      </c>
      <c r="C86" s="28">
        <v>30000</v>
      </c>
      <c r="D86" s="82"/>
      <c r="E86" s="83"/>
      <c r="F86" s="94"/>
      <c r="G86" s="95"/>
      <c r="H86" s="81"/>
    </row>
    <row r="87" spans="1:11" s="67" customFormat="1" ht="13" x14ac:dyDescent="0.3">
      <c r="A87" s="68" t="s">
        <v>144</v>
      </c>
      <c r="B87" s="83" t="s">
        <v>318</v>
      </c>
      <c r="C87" s="224">
        <f>SUM(C88)</f>
        <v>10120</v>
      </c>
      <c r="D87" s="247"/>
      <c r="E87" s="236"/>
      <c r="F87" s="249"/>
      <c r="G87" s="84"/>
      <c r="H87" s="84"/>
      <c r="I87" s="84"/>
    </row>
    <row r="88" spans="1:11" s="67" customFormat="1" ht="13" x14ac:dyDescent="0.3">
      <c r="A88" s="52" t="s">
        <v>146</v>
      </c>
      <c r="B88" s="81" t="s">
        <v>147</v>
      </c>
      <c r="C88" s="76">
        <v>10120</v>
      </c>
      <c r="D88" s="247"/>
      <c r="E88" s="236"/>
      <c r="F88" s="249"/>
      <c r="G88" s="84"/>
      <c r="H88" s="84"/>
      <c r="I88" s="84"/>
    </row>
    <row r="89" spans="1:11" ht="13" thickBot="1" x14ac:dyDescent="0.3"/>
    <row r="90" spans="1:11" s="980" customFormat="1" ht="13.5" customHeight="1" x14ac:dyDescent="0.25">
      <c r="A90" s="1330" t="s">
        <v>898</v>
      </c>
      <c r="B90" s="1331"/>
      <c r="C90" s="1332"/>
      <c r="D90" s="315" t="s">
        <v>1</v>
      </c>
      <c r="E90" s="316">
        <v>1802</v>
      </c>
      <c r="F90" s="979"/>
    </row>
    <row r="91" spans="1:11" s="980" customFormat="1" ht="13.5" thickBot="1" x14ac:dyDescent="0.3">
      <c r="A91" s="1333"/>
      <c r="B91" s="1334"/>
      <c r="C91" s="1335"/>
      <c r="D91" s="319"/>
      <c r="E91" s="320"/>
      <c r="F91" s="981"/>
    </row>
    <row r="92" spans="1:11" ht="13.5" customHeight="1" x14ac:dyDescent="0.25">
      <c r="A92" s="1268" t="s">
        <v>899</v>
      </c>
      <c r="B92" s="1269"/>
      <c r="C92" s="1269"/>
      <c r="D92" s="1269"/>
      <c r="E92" s="1270"/>
      <c r="F92" s="302"/>
      <c r="G92" s="191"/>
      <c r="H92" s="191"/>
      <c r="I92" s="191"/>
      <c r="J92" s="191"/>
      <c r="K92" s="191"/>
    </row>
    <row r="93" spans="1:11" ht="13.5" customHeight="1" x14ac:dyDescent="0.25">
      <c r="A93" s="1311"/>
      <c r="B93" s="1312"/>
      <c r="C93" s="1312"/>
      <c r="D93" s="1312"/>
      <c r="E93" s="1313"/>
      <c r="F93" s="302"/>
      <c r="G93" s="191"/>
      <c r="H93" s="191"/>
      <c r="I93" s="191"/>
      <c r="J93" s="191"/>
      <c r="K93" s="191"/>
    </row>
    <row r="94" spans="1:11" ht="13.5" customHeight="1" x14ac:dyDescent="0.25">
      <c r="A94" s="1311"/>
      <c r="B94" s="1312"/>
      <c r="C94" s="1312"/>
      <c r="D94" s="1312"/>
      <c r="E94" s="1313"/>
      <c r="F94" s="302"/>
      <c r="G94" s="191"/>
      <c r="H94" s="191"/>
      <c r="I94" s="191"/>
      <c r="J94" s="191"/>
      <c r="K94" s="191"/>
    </row>
    <row r="95" spans="1:11" ht="13.5" customHeight="1" x14ac:dyDescent="0.25">
      <c r="A95" s="1311"/>
      <c r="B95" s="1312"/>
      <c r="C95" s="1312"/>
      <c r="D95" s="1312"/>
      <c r="E95" s="1313"/>
      <c r="F95" s="302"/>
      <c r="G95" s="191"/>
      <c r="H95" s="191"/>
      <c r="I95" s="191"/>
      <c r="J95" s="191"/>
      <c r="K95" s="191"/>
    </row>
    <row r="96" spans="1:11" ht="13.5" customHeight="1" thickBot="1" x14ac:dyDescent="0.3">
      <c r="A96" s="1311"/>
      <c r="B96" s="1312"/>
      <c r="C96" s="1312"/>
      <c r="D96" s="1312"/>
      <c r="E96" s="1313"/>
      <c r="F96" s="109"/>
      <c r="G96" s="191"/>
      <c r="H96" s="191"/>
      <c r="I96" s="191"/>
      <c r="J96" s="191"/>
      <c r="K96" s="191"/>
    </row>
    <row r="97" spans="1:11" ht="13.5" customHeight="1" x14ac:dyDescent="0.25">
      <c r="A97" s="22" t="s">
        <v>398</v>
      </c>
      <c r="B97" s="23"/>
      <c r="C97" s="378"/>
      <c r="D97" s="379"/>
      <c r="E97" s="380"/>
      <c r="F97" s="302"/>
      <c r="G97" s="191"/>
      <c r="H97" s="191"/>
      <c r="I97" s="191"/>
      <c r="J97" s="191"/>
      <c r="K97" s="191"/>
    </row>
    <row r="98" spans="1:11" ht="13.5" customHeight="1" x14ac:dyDescent="0.25">
      <c r="A98" s="206" t="s">
        <v>930</v>
      </c>
      <c r="B98" s="27"/>
      <c r="C98" s="321"/>
      <c r="D98" s="322"/>
      <c r="E98" s="323"/>
      <c r="F98" s="302"/>
      <c r="G98" s="191"/>
      <c r="H98" s="191"/>
      <c r="I98" s="191"/>
      <c r="J98" s="191"/>
      <c r="K98" s="191"/>
    </row>
    <row r="99" spans="1:11" ht="13.5" customHeight="1" x14ac:dyDescent="0.25">
      <c r="A99" s="206" t="s">
        <v>929</v>
      </c>
      <c r="B99" s="27"/>
      <c r="C99" s="321"/>
      <c r="D99" s="322"/>
      <c r="E99" s="323"/>
      <c r="F99" s="302"/>
      <c r="G99" s="191"/>
      <c r="H99" s="191"/>
      <c r="I99" s="191"/>
      <c r="J99" s="191"/>
      <c r="K99" s="191"/>
    </row>
    <row r="100" spans="1:11" ht="13" thickBot="1" x14ac:dyDescent="0.3">
      <c r="A100" s="30" t="s">
        <v>311</v>
      </c>
      <c r="B100" s="31"/>
      <c r="C100" s="324"/>
      <c r="D100" s="325"/>
      <c r="E100" s="326"/>
      <c r="F100" s="302"/>
      <c r="G100" s="191"/>
      <c r="H100" s="191"/>
      <c r="I100" s="191"/>
      <c r="J100" s="191"/>
      <c r="K100" s="191"/>
    </row>
    <row r="101" spans="1:11" ht="13" thickBot="1" x14ac:dyDescent="0.3">
      <c r="A101" s="34" t="s">
        <v>312</v>
      </c>
      <c r="B101" s="35"/>
      <c r="C101" s="36" t="s">
        <v>219</v>
      </c>
      <c r="D101" s="37" t="s">
        <v>219</v>
      </c>
      <c r="E101" s="864">
        <f>(C103+C118+C132)</f>
        <v>879110</v>
      </c>
      <c r="F101" s="302"/>
      <c r="G101" s="191"/>
      <c r="H101" s="191"/>
      <c r="I101" s="191"/>
      <c r="J101" s="191"/>
      <c r="K101" s="191"/>
    </row>
    <row r="102" spans="1:11" ht="13" thickBot="1" x14ac:dyDescent="0.3">
      <c r="A102" s="52"/>
      <c r="B102" s="52"/>
      <c r="C102" s="342"/>
      <c r="D102" s="342"/>
      <c r="E102" s="225"/>
      <c r="F102" s="225"/>
      <c r="G102" s="191"/>
      <c r="H102" s="191"/>
      <c r="I102" s="191"/>
      <c r="J102" s="191"/>
      <c r="K102" s="191"/>
    </row>
    <row r="103" spans="1:11" s="239" customFormat="1" ht="13" thickBot="1" x14ac:dyDescent="0.3">
      <c r="A103" s="1290" t="s">
        <v>49</v>
      </c>
      <c r="B103" s="1291"/>
      <c r="C103" s="56">
        <f>C104+C106+C108+C110+C113</f>
        <v>455920</v>
      </c>
      <c r="D103" s="69"/>
      <c r="E103" s="450"/>
      <c r="F103" s="109"/>
      <c r="G103" s="238"/>
      <c r="H103" s="238"/>
      <c r="I103" s="238"/>
      <c r="J103" s="238"/>
      <c r="K103" s="238"/>
    </row>
    <row r="104" spans="1:11" s="466" customFormat="1" ht="13.5" customHeight="1" x14ac:dyDescent="0.25">
      <c r="A104" s="39" t="s">
        <v>50</v>
      </c>
      <c r="B104" s="46" t="s">
        <v>51</v>
      </c>
      <c r="C104" s="58">
        <f>SUM(C105)</f>
        <v>58440</v>
      </c>
      <c r="D104" s="165"/>
      <c r="F104" s="452"/>
      <c r="G104" s="417"/>
      <c r="H104" s="419"/>
      <c r="I104" s="419"/>
      <c r="J104" s="419"/>
      <c r="K104" s="419"/>
    </row>
    <row r="105" spans="1:11" s="239" customFormat="1" ht="13.5" customHeight="1" x14ac:dyDescent="0.25">
      <c r="A105" s="27" t="s">
        <v>52</v>
      </c>
      <c r="B105" s="81" t="s">
        <v>357</v>
      </c>
      <c r="C105" s="28">
        <v>58440</v>
      </c>
      <c r="D105" s="69"/>
      <c r="F105" s="69"/>
      <c r="G105" s="109"/>
      <c r="H105" s="238"/>
      <c r="I105" s="238"/>
      <c r="J105" s="238"/>
      <c r="K105" s="238"/>
    </row>
    <row r="106" spans="1:11" s="239" customFormat="1" ht="13.5" customHeight="1" x14ac:dyDescent="0.25">
      <c r="A106" s="39" t="s">
        <v>54</v>
      </c>
      <c r="B106" s="71" t="s">
        <v>55</v>
      </c>
      <c r="C106" s="40">
        <f>SUM(C107)</f>
        <v>31280</v>
      </c>
      <c r="D106" s="69"/>
      <c r="F106" s="69"/>
      <c r="G106" s="109"/>
      <c r="H106" s="238"/>
      <c r="I106" s="238"/>
      <c r="J106" s="238"/>
      <c r="K106" s="238"/>
    </row>
    <row r="107" spans="1:11" s="239" customFormat="1" ht="13.5" customHeight="1" x14ac:dyDescent="0.25">
      <c r="A107" s="27" t="s">
        <v>56</v>
      </c>
      <c r="B107" s="81" t="s">
        <v>57</v>
      </c>
      <c r="C107" s="28">
        <v>31280</v>
      </c>
      <c r="D107" s="69"/>
      <c r="F107" s="69"/>
      <c r="G107" s="109"/>
      <c r="H107" s="238"/>
      <c r="I107" s="238"/>
      <c r="J107" s="238"/>
      <c r="K107" s="238"/>
    </row>
    <row r="108" spans="1:11" s="239" customFormat="1" ht="13.5" customHeight="1" x14ac:dyDescent="0.25">
      <c r="A108" s="39" t="s">
        <v>58</v>
      </c>
      <c r="B108" s="71" t="s">
        <v>59</v>
      </c>
      <c r="C108" s="40">
        <f>SUM(C109)</f>
        <v>21600</v>
      </c>
      <c r="D108" s="69"/>
      <c r="F108" s="40"/>
      <c r="G108" s="231"/>
      <c r="H108" s="238"/>
      <c r="I108" s="238"/>
      <c r="J108" s="238"/>
      <c r="K108" s="238"/>
    </row>
    <row r="109" spans="1:11" s="239" customFormat="1" ht="13.5" customHeight="1" x14ac:dyDescent="0.25">
      <c r="A109" s="27" t="s">
        <v>60</v>
      </c>
      <c r="B109" s="81" t="s">
        <v>61</v>
      </c>
      <c r="C109" s="28">
        <v>21600</v>
      </c>
      <c r="D109" s="83"/>
      <c r="F109" s="40"/>
      <c r="G109" s="231"/>
      <c r="H109" s="238"/>
      <c r="I109" s="238"/>
      <c r="J109" s="238"/>
      <c r="K109" s="238"/>
    </row>
    <row r="110" spans="1:11" s="239" customFormat="1" ht="13.5" customHeight="1" x14ac:dyDescent="0.25">
      <c r="A110" s="68" t="s">
        <v>78</v>
      </c>
      <c r="B110" s="77" t="s">
        <v>79</v>
      </c>
      <c r="C110" s="40">
        <f>SUM(C111:C112)</f>
        <v>76500</v>
      </c>
      <c r="D110" s="83"/>
      <c r="E110" s="69"/>
      <c r="F110" s="109"/>
      <c r="G110" s="238"/>
      <c r="H110" s="238"/>
      <c r="I110" s="238"/>
      <c r="J110" s="238"/>
      <c r="K110" s="238"/>
    </row>
    <row r="111" spans="1:11" s="239" customFormat="1" ht="13.5" customHeight="1" x14ac:dyDescent="0.25">
      <c r="A111" s="52" t="s">
        <v>80</v>
      </c>
      <c r="B111" s="81" t="s">
        <v>81</v>
      </c>
      <c r="C111" s="28">
        <v>45200</v>
      </c>
      <c r="D111" s="83"/>
      <c r="E111" s="69"/>
      <c r="F111" s="109"/>
      <c r="G111" s="238"/>
      <c r="H111" s="238"/>
      <c r="I111" s="238"/>
      <c r="J111" s="238"/>
      <c r="K111" s="238"/>
    </row>
    <row r="112" spans="1:11" s="239" customFormat="1" ht="13.5" customHeight="1" x14ac:dyDescent="0.25">
      <c r="A112" s="52" t="s">
        <v>82</v>
      </c>
      <c r="B112" s="81" t="s">
        <v>83</v>
      </c>
      <c r="C112" s="28">
        <v>31300</v>
      </c>
      <c r="D112" s="83"/>
      <c r="E112" s="69"/>
      <c r="F112" s="109"/>
      <c r="G112" s="238"/>
      <c r="H112" s="238"/>
      <c r="I112" s="238"/>
      <c r="J112" s="238"/>
      <c r="K112" s="238"/>
    </row>
    <row r="113" spans="1:11" s="239" customFormat="1" ht="13.5" customHeight="1" x14ac:dyDescent="0.25">
      <c r="A113" s="68" t="s">
        <v>84</v>
      </c>
      <c r="B113" s="83" t="s">
        <v>273</v>
      </c>
      <c r="C113" s="40">
        <f>SUM(C114:C116)</f>
        <v>268100</v>
      </c>
      <c r="D113" s="83"/>
      <c r="E113" s="69"/>
      <c r="F113" s="109"/>
      <c r="G113" s="238"/>
      <c r="H113" s="238"/>
      <c r="I113" s="238"/>
      <c r="J113" s="238"/>
      <c r="K113" s="238"/>
    </row>
    <row r="114" spans="1:11" s="75" customFormat="1" ht="13.5" customHeight="1" x14ac:dyDescent="0.25">
      <c r="A114" s="27" t="s">
        <v>86</v>
      </c>
      <c r="B114" s="81" t="s">
        <v>87</v>
      </c>
      <c r="C114" s="28">
        <v>20300</v>
      </c>
      <c r="F114" s="108"/>
      <c r="G114" s="109"/>
    </row>
    <row r="115" spans="1:11" s="239" customFormat="1" ht="13.5" customHeight="1" x14ac:dyDescent="0.25">
      <c r="A115" s="27" t="s">
        <v>274</v>
      </c>
      <c r="B115" s="81" t="s">
        <v>85</v>
      </c>
      <c r="C115" s="28">
        <v>150000</v>
      </c>
      <c r="D115" s="83"/>
      <c r="E115" s="83"/>
      <c r="F115" s="109"/>
      <c r="G115" s="238"/>
      <c r="H115" s="238"/>
      <c r="I115" s="238"/>
      <c r="J115" s="238"/>
      <c r="K115" s="238"/>
    </row>
    <row r="116" spans="1:11" s="75" customFormat="1" ht="13.5" customHeight="1" x14ac:dyDescent="0.25">
      <c r="A116" s="27" t="s">
        <v>91</v>
      </c>
      <c r="B116" s="81" t="s">
        <v>92</v>
      </c>
      <c r="C116" s="28">
        <v>97800</v>
      </c>
      <c r="F116" s="108"/>
      <c r="G116" s="109"/>
    </row>
    <row r="117" spans="1:11" s="239" customFormat="1" ht="13" thickBot="1" x14ac:dyDescent="0.3">
      <c r="A117" s="52"/>
      <c r="B117" s="81"/>
      <c r="C117" s="69"/>
      <c r="D117" s="69"/>
      <c r="E117" s="83"/>
      <c r="F117" s="109"/>
      <c r="G117" s="238"/>
      <c r="H117" s="238"/>
      <c r="I117" s="238"/>
      <c r="J117" s="238"/>
      <c r="K117" s="238"/>
    </row>
    <row r="118" spans="1:11" s="239" customFormat="1" ht="13" thickBot="1" x14ac:dyDescent="0.3">
      <c r="A118" s="1274" t="s">
        <v>93</v>
      </c>
      <c r="B118" s="1275"/>
      <c r="C118" s="87">
        <f>C119+C121+C123+C125</f>
        <v>395190</v>
      </c>
      <c r="D118" s="69"/>
      <c r="E118" s="69"/>
      <c r="F118" s="109"/>
      <c r="G118" s="238"/>
      <c r="H118" s="238"/>
      <c r="I118" s="238"/>
      <c r="J118" s="238"/>
      <c r="K118" s="238"/>
    </row>
    <row r="119" spans="1:11" s="75" customFormat="1" ht="13.5" customHeight="1" x14ac:dyDescent="0.3">
      <c r="A119" s="244" t="s">
        <v>94</v>
      </c>
      <c r="B119" s="46" t="s">
        <v>95</v>
      </c>
      <c r="C119" s="40">
        <f>C120</f>
        <v>61390</v>
      </c>
      <c r="F119" s="265"/>
      <c r="G119" s="252"/>
      <c r="H119" s="232"/>
    </row>
    <row r="120" spans="1:11" s="75" customFormat="1" ht="13.5" customHeight="1" x14ac:dyDescent="0.25">
      <c r="A120" s="52" t="s">
        <v>98</v>
      </c>
      <c r="B120" s="28" t="s">
        <v>99</v>
      </c>
      <c r="C120" s="28">
        <v>61390</v>
      </c>
      <c r="E120" s="63"/>
      <c r="F120" s="90"/>
      <c r="G120" s="960"/>
      <c r="H120" s="95"/>
    </row>
    <row r="121" spans="1:11" s="466" customFormat="1" ht="13.5" customHeight="1" x14ac:dyDescent="0.25">
      <c r="A121" s="244" t="s">
        <v>106</v>
      </c>
      <c r="B121" s="223" t="s">
        <v>107</v>
      </c>
      <c r="C121" s="58">
        <f>SUM(C122)</f>
        <v>20000</v>
      </c>
      <c r="D121" s="165"/>
      <c r="E121" s="165"/>
      <c r="F121" s="417"/>
      <c r="G121" s="419"/>
      <c r="H121" s="419"/>
      <c r="I121" s="419"/>
      <c r="J121" s="419"/>
      <c r="K121" s="419"/>
    </row>
    <row r="122" spans="1:11" s="239" customFormat="1" ht="13.5" customHeight="1" x14ac:dyDescent="0.25">
      <c r="A122" s="154" t="s">
        <v>110</v>
      </c>
      <c r="B122" s="154" t="s">
        <v>111</v>
      </c>
      <c r="C122" s="28">
        <v>20000</v>
      </c>
      <c r="E122" s="69"/>
      <c r="F122" s="109"/>
      <c r="G122" s="238"/>
      <c r="H122" s="238"/>
      <c r="I122" s="238"/>
      <c r="J122" s="238"/>
      <c r="K122" s="238"/>
    </row>
    <row r="123" spans="1:11" s="239" customFormat="1" ht="13.5" customHeight="1" x14ac:dyDescent="0.25">
      <c r="A123" s="223" t="s">
        <v>279</v>
      </c>
      <c r="B123" s="77" t="s">
        <v>117</v>
      </c>
      <c r="C123" s="40">
        <f>SUM(C124)</f>
        <v>66000</v>
      </c>
      <c r="D123" s="69"/>
      <c r="E123" s="69"/>
      <c r="F123" s="109"/>
      <c r="G123" s="238"/>
      <c r="H123" s="238"/>
      <c r="I123" s="238"/>
      <c r="J123" s="238"/>
      <c r="K123" s="238"/>
    </row>
    <row r="124" spans="1:11" s="239" customFormat="1" ht="13.5" customHeight="1" x14ac:dyDescent="0.25">
      <c r="A124" s="89" t="s">
        <v>348</v>
      </c>
      <c r="B124" s="81" t="s">
        <v>349</v>
      </c>
      <c r="C124" s="28">
        <v>66000</v>
      </c>
      <c r="D124" s="69"/>
      <c r="E124" s="69"/>
      <c r="F124" s="109"/>
      <c r="G124" s="238"/>
      <c r="H124" s="238"/>
      <c r="I124" s="238"/>
      <c r="J124" s="238"/>
      <c r="K124" s="238"/>
    </row>
    <row r="125" spans="1:11" s="466" customFormat="1" ht="13.5" customHeight="1" x14ac:dyDescent="0.25">
      <c r="A125" s="39" t="s">
        <v>119</v>
      </c>
      <c r="B125" s="68" t="s">
        <v>122</v>
      </c>
      <c r="C125" s="58">
        <f>SUM(C126:C130)</f>
        <v>247800</v>
      </c>
      <c r="D125" s="165"/>
      <c r="E125" s="165"/>
      <c r="F125" s="417"/>
      <c r="G125" s="419"/>
      <c r="H125" s="419"/>
      <c r="I125" s="419"/>
      <c r="J125" s="419"/>
      <c r="K125" s="419"/>
    </row>
    <row r="126" spans="1:11" s="239" customFormat="1" ht="13.5" customHeight="1" x14ac:dyDescent="0.25">
      <c r="A126" s="27" t="s">
        <v>121</v>
      </c>
      <c r="B126" s="52" t="s">
        <v>122</v>
      </c>
      <c r="C126" s="28">
        <v>20000</v>
      </c>
      <c r="E126" s="69"/>
      <c r="F126" s="69"/>
      <c r="G126" s="238"/>
      <c r="H126" s="238"/>
      <c r="I126" s="238"/>
      <c r="J126" s="238"/>
      <c r="K126" s="238"/>
    </row>
    <row r="127" spans="1:11" s="239" customFormat="1" ht="13.5" customHeight="1" x14ac:dyDescent="0.25">
      <c r="A127" s="27" t="s">
        <v>123</v>
      </c>
      <c r="B127" s="52" t="s">
        <v>124</v>
      </c>
      <c r="C127" s="28">
        <v>10500</v>
      </c>
      <c r="D127" s="69"/>
      <c r="E127" s="69"/>
      <c r="F127" s="109"/>
      <c r="G127" s="238"/>
      <c r="H127" s="238"/>
      <c r="I127" s="238"/>
      <c r="J127" s="238"/>
      <c r="K127" s="238"/>
    </row>
    <row r="128" spans="1:11" s="239" customFormat="1" ht="13.5" customHeight="1" x14ac:dyDescent="0.25">
      <c r="A128" s="27" t="s">
        <v>164</v>
      </c>
      <c r="B128" s="81" t="s">
        <v>165</v>
      </c>
      <c r="C128" s="28">
        <v>35600</v>
      </c>
      <c r="D128" s="69"/>
      <c r="E128" s="69"/>
      <c r="F128" s="109"/>
      <c r="G128" s="238"/>
      <c r="H128" s="238"/>
      <c r="I128" s="238"/>
      <c r="J128" s="238"/>
      <c r="K128" s="238"/>
    </row>
    <row r="129" spans="1:11" s="239" customFormat="1" ht="13.5" customHeight="1" x14ac:dyDescent="0.25">
      <c r="A129" s="27" t="s">
        <v>125</v>
      </c>
      <c r="B129" s="154" t="s">
        <v>166</v>
      </c>
      <c r="C129" s="28">
        <v>95800</v>
      </c>
      <c r="D129" s="69"/>
      <c r="E129" s="69"/>
      <c r="F129" s="109"/>
      <c r="G129" s="238"/>
      <c r="H129" s="238"/>
      <c r="I129" s="238"/>
      <c r="J129" s="238"/>
      <c r="K129" s="238"/>
    </row>
    <row r="130" spans="1:11" s="75" customFormat="1" ht="13.5" customHeight="1" x14ac:dyDescent="0.3">
      <c r="A130" s="52" t="s">
        <v>127</v>
      </c>
      <c r="B130" s="28" t="s">
        <v>120</v>
      </c>
      <c r="C130" s="28">
        <v>85900</v>
      </c>
      <c r="D130" s="90"/>
      <c r="F130" s="104"/>
      <c r="G130" s="960"/>
      <c r="H130" s="81"/>
      <c r="J130" s="255"/>
    </row>
    <row r="131" spans="1:11" s="239" customFormat="1" ht="13" thickBot="1" x14ac:dyDescent="0.3">
      <c r="A131" s="52"/>
      <c r="B131" s="52"/>
      <c r="C131" s="69"/>
      <c r="D131" s="69"/>
      <c r="E131" s="69"/>
      <c r="F131" s="109"/>
      <c r="G131" s="238"/>
      <c r="H131" s="238"/>
      <c r="I131" s="238"/>
      <c r="J131" s="238"/>
      <c r="K131" s="238"/>
    </row>
    <row r="132" spans="1:11" s="239" customFormat="1" ht="13" thickBot="1" x14ac:dyDescent="0.3">
      <c r="A132" s="1305" t="s">
        <v>135</v>
      </c>
      <c r="B132" s="1306"/>
      <c r="C132" s="144">
        <f>C133+C135</f>
        <v>28000</v>
      </c>
      <c r="D132" s="69"/>
      <c r="E132" s="69"/>
      <c r="F132" s="109"/>
      <c r="G132" s="238"/>
      <c r="H132" s="238"/>
      <c r="I132" s="238"/>
      <c r="J132" s="238"/>
      <c r="K132" s="238"/>
    </row>
    <row r="133" spans="1:11" s="466" customFormat="1" ht="13.5" customHeight="1" x14ac:dyDescent="0.25">
      <c r="A133" s="68" t="s">
        <v>136</v>
      </c>
      <c r="B133" s="46" t="s">
        <v>137</v>
      </c>
      <c r="C133" s="58">
        <f>SUM(C134:C134)</f>
        <v>19300</v>
      </c>
      <c r="D133" s="165"/>
      <c r="E133" s="165"/>
      <c r="F133" s="417"/>
      <c r="G133" s="419"/>
      <c r="H133" s="419"/>
      <c r="I133" s="419"/>
      <c r="J133" s="419"/>
      <c r="K133" s="419"/>
    </row>
    <row r="134" spans="1:11" s="239" customFormat="1" ht="13.5" customHeight="1" x14ac:dyDescent="0.25">
      <c r="A134" s="52" t="s">
        <v>138</v>
      </c>
      <c r="B134" s="81" t="s">
        <v>139</v>
      </c>
      <c r="C134" s="28">
        <v>19300</v>
      </c>
      <c r="D134" s="69"/>
      <c r="E134" s="69"/>
      <c r="F134" s="109"/>
      <c r="G134" s="238"/>
      <c r="H134" s="238"/>
      <c r="I134" s="238"/>
      <c r="J134" s="238"/>
      <c r="K134" s="238"/>
    </row>
    <row r="135" spans="1:11" s="239" customFormat="1" ht="13.5" customHeight="1" x14ac:dyDescent="0.25">
      <c r="A135" s="68" t="s">
        <v>144</v>
      </c>
      <c r="B135" s="83" t="s">
        <v>318</v>
      </c>
      <c r="C135" s="40">
        <f>SUM(C136)</f>
        <v>8700</v>
      </c>
      <c r="D135" s="69"/>
      <c r="E135" s="69"/>
      <c r="F135" s="109"/>
      <c r="G135" s="238"/>
      <c r="H135" s="238"/>
      <c r="I135" s="238"/>
      <c r="J135" s="238"/>
      <c r="K135" s="238"/>
    </row>
    <row r="136" spans="1:11" s="239" customFormat="1" ht="13.5" customHeight="1" x14ac:dyDescent="0.25">
      <c r="A136" s="52" t="s">
        <v>146</v>
      </c>
      <c r="B136" s="81" t="s">
        <v>147</v>
      </c>
      <c r="C136" s="28">
        <v>8700</v>
      </c>
      <c r="D136" s="69"/>
      <c r="E136" s="69"/>
      <c r="F136" s="109"/>
      <c r="G136" s="238"/>
      <c r="H136" s="238"/>
      <c r="I136" s="238"/>
      <c r="J136" s="238"/>
      <c r="K136" s="238"/>
    </row>
    <row r="137" spans="1:11" s="239" customFormat="1" ht="13.5" customHeight="1" thickBot="1" x14ac:dyDescent="0.3">
      <c r="A137" s="52"/>
      <c r="B137" s="81"/>
      <c r="C137" s="28"/>
      <c r="D137" s="69"/>
      <c r="E137" s="69"/>
      <c r="F137" s="109"/>
      <c r="G137" s="238"/>
      <c r="H137" s="238"/>
      <c r="I137" s="238"/>
      <c r="J137" s="238"/>
      <c r="K137" s="238"/>
    </row>
    <row r="138" spans="1:11" s="209" customFormat="1" ht="13.5" customHeight="1" x14ac:dyDescent="0.25">
      <c r="A138" s="1278" t="s">
        <v>900</v>
      </c>
      <c r="B138" s="1279"/>
      <c r="C138" s="1280"/>
      <c r="D138" s="315" t="s">
        <v>1</v>
      </c>
      <c r="E138" s="316">
        <v>1803</v>
      </c>
      <c r="F138" s="959"/>
    </row>
    <row r="139" spans="1:11" s="209" customFormat="1" ht="13.5" thickBot="1" x14ac:dyDescent="0.3">
      <c r="A139" s="1281"/>
      <c r="B139" s="1282"/>
      <c r="C139" s="1283"/>
      <c r="D139" s="319"/>
      <c r="E139" s="320"/>
      <c r="F139" s="395"/>
    </row>
    <row r="140" spans="1:11" ht="13.5" customHeight="1" x14ac:dyDescent="0.25">
      <c r="A140" s="1268" t="s">
        <v>901</v>
      </c>
      <c r="B140" s="1269"/>
      <c r="C140" s="1269"/>
      <c r="D140" s="1269"/>
      <c r="E140" s="1270"/>
      <c r="F140" s="302"/>
      <c r="G140" s="191"/>
      <c r="H140" s="191"/>
      <c r="I140" s="191"/>
      <c r="J140" s="191"/>
      <c r="K140" s="191"/>
    </row>
    <row r="141" spans="1:11" ht="13.5" customHeight="1" x14ac:dyDescent="0.25">
      <c r="A141" s="1311"/>
      <c r="B141" s="1312"/>
      <c r="C141" s="1312"/>
      <c r="D141" s="1312"/>
      <c r="E141" s="1313"/>
      <c r="F141" s="302"/>
      <c r="G141" s="191"/>
      <c r="H141" s="191"/>
      <c r="I141" s="191"/>
      <c r="J141" s="191"/>
      <c r="K141" s="191"/>
    </row>
    <row r="142" spans="1:11" ht="13.5" customHeight="1" x14ac:dyDescent="0.25">
      <c r="A142" s="1311"/>
      <c r="B142" s="1312"/>
      <c r="C142" s="1312"/>
      <c r="D142" s="1312"/>
      <c r="E142" s="1313"/>
      <c r="F142" s="302"/>
      <c r="G142" s="191"/>
      <c r="H142" s="191"/>
      <c r="I142" s="191"/>
      <c r="J142" s="191"/>
      <c r="K142" s="191"/>
    </row>
    <row r="143" spans="1:11" ht="13.5" customHeight="1" thickBot="1" x14ac:dyDescent="0.3">
      <c r="A143" s="1311"/>
      <c r="B143" s="1312"/>
      <c r="C143" s="1312"/>
      <c r="D143" s="1312"/>
      <c r="E143" s="1313"/>
      <c r="F143" s="109"/>
      <c r="G143" s="191"/>
      <c r="H143" s="191"/>
      <c r="I143" s="191"/>
      <c r="J143" s="191"/>
      <c r="K143" s="191"/>
    </row>
    <row r="144" spans="1:11" ht="13.5" customHeight="1" x14ac:dyDescent="0.25">
      <c r="A144" s="22" t="s">
        <v>398</v>
      </c>
      <c r="B144" s="23"/>
      <c r="C144" s="378"/>
      <c r="D144" s="379"/>
      <c r="E144" s="380"/>
      <c r="F144" s="302"/>
      <c r="G144" s="191"/>
      <c r="H144" s="191"/>
      <c r="I144" s="191"/>
      <c r="J144" s="191"/>
      <c r="K144" s="191"/>
    </row>
    <row r="145" spans="1:11" ht="13.5" customHeight="1" x14ac:dyDescent="0.25">
      <c r="A145" s="206" t="s">
        <v>890</v>
      </c>
      <c r="B145" s="27"/>
      <c r="C145" s="321"/>
      <c r="D145" s="322"/>
      <c r="E145" s="323"/>
      <c r="F145" s="302"/>
      <c r="G145" s="191"/>
      <c r="H145" s="191"/>
      <c r="I145" s="191"/>
      <c r="J145" s="191"/>
      <c r="K145" s="191"/>
    </row>
    <row r="146" spans="1:11" ht="13.5" customHeight="1" x14ac:dyDescent="0.25">
      <c r="A146" s="206" t="s">
        <v>891</v>
      </c>
      <c r="B146" s="27"/>
      <c r="C146" s="321"/>
      <c r="D146" s="322"/>
      <c r="E146" s="323"/>
      <c r="F146" s="302"/>
      <c r="G146" s="191"/>
      <c r="H146" s="191"/>
      <c r="I146" s="191"/>
      <c r="J146" s="191"/>
      <c r="K146" s="191"/>
    </row>
    <row r="147" spans="1:11" ht="13" thickBot="1" x14ac:dyDescent="0.3">
      <c r="A147" s="30" t="s">
        <v>311</v>
      </c>
      <c r="B147" s="31"/>
      <c r="C147" s="324"/>
      <c r="D147" s="325"/>
      <c r="E147" s="326"/>
      <c r="F147" s="302"/>
      <c r="G147" s="191"/>
      <c r="H147" s="191"/>
      <c r="I147" s="191"/>
      <c r="J147" s="191"/>
      <c r="K147" s="191"/>
    </row>
    <row r="148" spans="1:11" ht="13" thickBot="1" x14ac:dyDescent="0.3">
      <c r="A148" s="34" t="s">
        <v>312</v>
      </c>
      <c r="B148" s="35"/>
      <c r="C148" s="36" t="s">
        <v>219</v>
      </c>
      <c r="D148" s="37" t="s">
        <v>219</v>
      </c>
      <c r="E148" s="38">
        <f>(C150+C166+C180)</f>
        <v>1284530</v>
      </c>
      <c r="F148" s="302"/>
      <c r="G148" s="191"/>
      <c r="H148" s="191"/>
      <c r="I148" s="191"/>
      <c r="J148" s="191"/>
      <c r="K148" s="191"/>
    </row>
    <row r="149" spans="1:11" ht="13" thickBot="1" x14ac:dyDescent="0.3">
      <c r="A149" s="52"/>
      <c r="B149" s="52"/>
      <c r="C149" s="342"/>
      <c r="D149" s="342"/>
      <c r="E149" s="225"/>
      <c r="F149" s="225"/>
      <c r="G149" s="191"/>
      <c r="H149" s="191"/>
      <c r="I149" s="191"/>
      <c r="J149" s="191"/>
      <c r="K149" s="191"/>
    </row>
    <row r="150" spans="1:11" s="239" customFormat="1" ht="13" thickBot="1" x14ac:dyDescent="0.3">
      <c r="A150" s="1290" t="s">
        <v>49</v>
      </c>
      <c r="B150" s="1291"/>
      <c r="C150" s="56">
        <f>C151+C153+C155+C157+C160</f>
        <v>431340</v>
      </c>
      <c r="D150" s="69"/>
      <c r="E150" s="450"/>
      <c r="F150" s="109"/>
      <c r="G150" s="238"/>
      <c r="H150" s="238"/>
      <c r="I150" s="238"/>
      <c r="J150" s="238"/>
      <c r="K150" s="238"/>
    </row>
    <row r="151" spans="1:11" s="466" customFormat="1" ht="13.5" customHeight="1" x14ac:dyDescent="0.25">
      <c r="A151" s="39" t="s">
        <v>50</v>
      </c>
      <c r="B151" s="46" t="s">
        <v>51</v>
      </c>
      <c r="C151" s="58">
        <f>SUM(C152)</f>
        <v>58440</v>
      </c>
      <c r="D151" s="165"/>
      <c r="F151" s="452"/>
      <c r="G151" s="417"/>
      <c r="H151" s="419"/>
      <c r="I151" s="419"/>
      <c r="J151" s="419"/>
      <c r="K151" s="419"/>
    </row>
    <row r="152" spans="1:11" s="239" customFormat="1" ht="13.5" customHeight="1" x14ac:dyDescent="0.25">
      <c r="A152" s="27" t="s">
        <v>52</v>
      </c>
      <c r="B152" s="81" t="s">
        <v>357</v>
      </c>
      <c r="C152" s="28">
        <v>58440</v>
      </c>
      <c r="D152" s="69"/>
      <c r="F152" s="69"/>
      <c r="G152" s="109"/>
      <c r="H152" s="238"/>
      <c r="I152" s="238"/>
      <c r="J152" s="238"/>
      <c r="K152" s="238"/>
    </row>
    <row r="153" spans="1:11" s="239" customFormat="1" ht="13.5" customHeight="1" x14ac:dyDescent="0.25">
      <c r="A153" s="39" t="s">
        <v>54</v>
      </c>
      <c r="B153" s="71" t="s">
        <v>55</v>
      </c>
      <c r="C153" s="40">
        <f>SUM(C154)</f>
        <v>31280</v>
      </c>
      <c r="D153" s="69"/>
      <c r="F153" s="69"/>
      <c r="G153" s="109"/>
      <c r="H153" s="238"/>
      <c r="I153" s="238"/>
      <c r="J153" s="238"/>
      <c r="K153" s="238"/>
    </row>
    <row r="154" spans="1:11" s="239" customFormat="1" ht="13.5" customHeight="1" x14ac:dyDescent="0.25">
      <c r="A154" s="27" t="s">
        <v>56</v>
      </c>
      <c r="B154" s="81" t="s">
        <v>57</v>
      </c>
      <c r="C154" s="28">
        <v>31280</v>
      </c>
      <c r="D154" s="69"/>
      <c r="F154" s="69"/>
      <c r="G154" s="109"/>
      <c r="H154" s="238"/>
      <c r="I154" s="238"/>
      <c r="J154" s="238"/>
      <c r="K154" s="238"/>
    </row>
    <row r="155" spans="1:11" s="239" customFormat="1" ht="13.5" customHeight="1" x14ac:dyDescent="0.25">
      <c r="A155" s="39" t="s">
        <v>58</v>
      </c>
      <c r="B155" s="71" t="s">
        <v>59</v>
      </c>
      <c r="C155" s="40">
        <f>SUM(C156)</f>
        <v>19000</v>
      </c>
      <c r="D155" s="69"/>
      <c r="F155" s="40"/>
      <c r="G155" s="231"/>
      <c r="H155" s="238"/>
      <c r="I155" s="238"/>
      <c r="J155" s="238"/>
      <c r="K155" s="238"/>
    </row>
    <row r="156" spans="1:11" s="239" customFormat="1" ht="13.5" customHeight="1" x14ac:dyDescent="0.25">
      <c r="A156" s="27" t="s">
        <v>60</v>
      </c>
      <c r="B156" s="81" t="s">
        <v>61</v>
      </c>
      <c r="C156" s="28">
        <v>19000</v>
      </c>
      <c r="D156" s="83"/>
      <c r="F156" s="40"/>
      <c r="G156" s="231"/>
      <c r="H156" s="238"/>
      <c r="I156" s="238"/>
      <c r="J156" s="238"/>
      <c r="K156" s="238"/>
    </row>
    <row r="157" spans="1:11" s="239" customFormat="1" ht="13.5" customHeight="1" x14ac:dyDescent="0.25">
      <c r="A157" s="68" t="s">
        <v>78</v>
      </c>
      <c r="B157" s="77" t="s">
        <v>79</v>
      </c>
      <c r="C157" s="40">
        <f>SUM(C158:C159)</f>
        <v>89400</v>
      </c>
      <c r="D157" s="83"/>
      <c r="E157" s="69"/>
      <c r="F157" s="109"/>
      <c r="G157" s="238"/>
      <c r="H157" s="238"/>
      <c r="I157" s="238"/>
      <c r="J157" s="238"/>
      <c r="K157" s="238"/>
    </row>
    <row r="158" spans="1:11" s="239" customFormat="1" ht="13.5" customHeight="1" x14ac:dyDescent="0.25">
      <c r="A158" s="52" t="s">
        <v>80</v>
      </c>
      <c r="B158" s="81" t="s">
        <v>81</v>
      </c>
      <c r="C158" s="28">
        <v>57000</v>
      </c>
      <c r="D158" s="83"/>
      <c r="E158" s="69"/>
      <c r="F158" s="109"/>
      <c r="G158" s="238"/>
      <c r="H158" s="238"/>
      <c r="I158" s="238"/>
      <c r="J158" s="238"/>
      <c r="K158" s="238"/>
    </row>
    <row r="159" spans="1:11" s="239" customFormat="1" ht="13.5" customHeight="1" x14ac:dyDescent="0.25">
      <c r="A159" s="52" t="s">
        <v>82</v>
      </c>
      <c r="B159" s="81" t="s">
        <v>83</v>
      </c>
      <c r="C159" s="28">
        <v>32400</v>
      </c>
      <c r="D159" s="83"/>
      <c r="E159" s="69"/>
      <c r="F159" s="109"/>
      <c r="G159" s="238"/>
      <c r="H159" s="238"/>
      <c r="I159" s="238"/>
      <c r="J159" s="238"/>
      <c r="K159" s="238"/>
    </row>
    <row r="160" spans="1:11" s="239" customFormat="1" ht="13.5" customHeight="1" x14ac:dyDescent="0.25">
      <c r="A160" s="68" t="s">
        <v>84</v>
      </c>
      <c r="B160" s="83" t="s">
        <v>273</v>
      </c>
      <c r="C160" s="40">
        <f>SUM(C161:C164)</f>
        <v>233220</v>
      </c>
      <c r="D160" s="83"/>
      <c r="E160" s="69"/>
      <c r="F160" s="109"/>
      <c r="G160" s="238"/>
      <c r="H160" s="238"/>
      <c r="I160" s="238"/>
      <c r="J160" s="238"/>
      <c r="K160" s="238"/>
    </row>
    <row r="161" spans="1:11" s="75" customFormat="1" ht="13.5" customHeight="1" x14ac:dyDescent="0.25">
      <c r="A161" s="27" t="s">
        <v>86</v>
      </c>
      <c r="B161" s="81" t="s">
        <v>87</v>
      </c>
      <c r="C161" s="28">
        <v>27760</v>
      </c>
      <c r="F161" s="108"/>
      <c r="G161" s="109"/>
    </row>
    <row r="162" spans="1:11" s="239" customFormat="1" ht="13.5" customHeight="1" x14ac:dyDescent="0.25">
      <c r="A162" s="27" t="s">
        <v>88</v>
      </c>
      <c r="B162" s="81" t="s">
        <v>89</v>
      </c>
      <c r="C162" s="28">
        <v>86600</v>
      </c>
      <c r="D162" s="83"/>
      <c r="E162" s="69"/>
      <c r="F162" s="109"/>
      <c r="G162" s="238"/>
      <c r="H162" s="238"/>
      <c r="I162" s="238"/>
      <c r="J162" s="238"/>
      <c r="K162" s="238"/>
    </row>
    <row r="163" spans="1:11" s="239" customFormat="1" ht="13.5" customHeight="1" x14ac:dyDescent="0.25">
      <c r="A163" s="27" t="s">
        <v>274</v>
      </c>
      <c r="B163" s="81" t="s">
        <v>85</v>
      </c>
      <c r="C163" s="28">
        <v>21060</v>
      </c>
      <c r="D163" s="83"/>
      <c r="E163" s="83"/>
      <c r="F163" s="109"/>
      <c r="G163" s="238"/>
      <c r="H163" s="238"/>
      <c r="I163" s="238"/>
      <c r="J163" s="238"/>
      <c r="K163" s="238"/>
    </row>
    <row r="164" spans="1:11" s="75" customFormat="1" ht="13.5" customHeight="1" x14ac:dyDescent="0.25">
      <c r="A164" s="27" t="s">
        <v>91</v>
      </c>
      <c r="B164" s="81" t="s">
        <v>92</v>
      </c>
      <c r="C164" s="28">
        <v>97800</v>
      </c>
      <c r="F164" s="108"/>
      <c r="G164" s="109"/>
    </row>
    <row r="165" spans="1:11" s="239" customFormat="1" ht="13" thickBot="1" x14ac:dyDescent="0.3">
      <c r="A165" s="52"/>
      <c r="B165" s="81"/>
      <c r="C165" s="69"/>
      <c r="D165" s="69"/>
      <c r="E165" s="83"/>
      <c r="F165" s="109"/>
      <c r="G165" s="238"/>
      <c r="H165" s="238"/>
      <c r="I165" s="238"/>
      <c r="J165" s="238"/>
      <c r="K165" s="238"/>
    </row>
    <row r="166" spans="1:11" s="239" customFormat="1" ht="13" thickBot="1" x14ac:dyDescent="0.3">
      <c r="A166" s="1274" t="s">
        <v>93</v>
      </c>
      <c r="B166" s="1275"/>
      <c r="C166" s="87">
        <f>C167+C169+C171+C173</f>
        <v>825190</v>
      </c>
      <c r="D166" s="69"/>
      <c r="E166" s="69"/>
      <c r="F166" s="109"/>
      <c r="G166" s="238"/>
      <c r="H166" s="238"/>
      <c r="I166" s="238"/>
      <c r="J166" s="238"/>
      <c r="K166" s="238"/>
    </row>
    <row r="167" spans="1:11" s="75" customFormat="1" ht="13.5" customHeight="1" x14ac:dyDescent="0.3">
      <c r="A167" s="244" t="s">
        <v>94</v>
      </c>
      <c r="B167" s="46" t="s">
        <v>95</v>
      </c>
      <c r="C167" s="40">
        <f>C168</f>
        <v>61390</v>
      </c>
      <c r="F167" s="265"/>
      <c r="G167" s="252"/>
      <c r="H167" s="232"/>
    </row>
    <row r="168" spans="1:11" s="75" customFormat="1" ht="13.5" customHeight="1" x14ac:dyDescent="0.25">
      <c r="A168" s="52" t="s">
        <v>98</v>
      </c>
      <c r="B168" s="28" t="s">
        <v>99</v>
      </c>
      <c r="C168" s="28">
        <v>61390</v>
      </c>
      <c r="E168" s="63"/>
      <c r="F168" s="90"/>
      <c r="G168" s="960"/>
      <c r="H168" s="95"/>
    </row>
    <row r="169" spans="1:11" s="466" customFormat="1" ht="13.5" customHeight="1" x14ac:dyDescent="0.25">
      <c r="A169" s="244" t="s">
        <v>106</v>
      </c>
      <c r="B169" s="223" t="s">
        <v>107</v>
      </c>
      <c r="C169" s="58">
        <f>SUM(C170)</f>
        <v>20000</v>
      </c>
      <c r="D169" s="165"/>
      <c r="E169" s="165"/>
      <c r="F169" s="417"/>
      <c r="G169" s="419"/>
      <c r="H169" s="419"/>
      <c r="I169" s="419"/>
      <c r="J169" s="419"/>
      <c r="K169" s="419"/>
    </row>
    <row r="170" spans="1:11" s="239" customFormat="1" ht="13.5" customHeight="1" x14ac:dyDescent="0.25">
      <c r="A170" s="154" t="s">
        <v>110</v>
      </c>
      <c r="B170" s="154" t="s">
        <v>111</v>
      </c>
      <c r="C170" s="28">
        <v>20000</v>
      </c>
      <c r="E170" s="69"/>
      <c r="F170" s="109"/>
      <c r="G170" s="238"/>
      <c r="H170" s="238"/>
      <c r="I170" s="238"/>
      <c r="J170" s="238"/>
      <c r="K170" s="238"/>
    </row>
    <row r="171" spans="1:11" s="239" customFormat="1" ht="13.5" customHeight="1" x14ac:dyDescent="0.25">
      <c r="A171" s="223" t="s">
        <v>279</v>
      </c>
      <c r="B171" s="77" t="s">
        <v>117</v>
      </c>
      <c r="C171" s="40">
        <f>SUM(C172)</f>
        <v>66000</v>
      </c>
      <c r="D171" s="69"/>
      <c r="E171" s="69"/>
      <c r="F171" s="109"/>
      <c r="G171" s="238"/>
      <c r="H171" s="238"/>
      <c r="I171" s="238"/>
      <c r="J171" s="238"/>
      <c r="K171" s="238"/>
    </row>
    <row r="172" spans="1:11" s="239" customFormat="1" ht="13.5" customHeight="1" x14ac:dyDescent="0.25">
      <c r="A172" s="89" t="s">
        <v>348</v>
      </c>
      <c r="B172" s="81" t="s">
        <v>349</v>
      </c>
      <c r="C172" s="28">
        <v>66000</v>
      </c>
      <c r="D172" s="69"/>
      <c r="E172" s="69"/>
      <c r="F172" s="109"/>
      <c r="G172" s="238"/>
      <c r="H172" s="238"/>
      <c r="I172" s="238"/>
      <c r="J172" s="238"/>
      <c r="K172" s="238"/>
    </row>
    <row r="173" spans="1:11" s="466" customFormat="1" ht="13.5" customHeight="1" x14ac:dyDescent="0.25">
      <c r="A173" s="39" t="s">
        <v>119</v>
      </c>
      <c r="B173" s="68" t="s">
        <v>122</v>
      </c>
      <c r="C173" s="58">
        <f>SUM(C174:C178)</f>
        <v>677800</v>
      </c>
      <c r="D173" s="165"/>
      <c r="E173" s="165"/>
      <c r="F173" s="417"/>
      <c r="G173" s="419"/>
      <c r="H173" s="419"/>
      <c r="I173" s="419"/>
      <c r="J173" s="419"/>
      <c r="K173" s="419"/>
    </row>
    <row r="174" spans="1:11" s="239" customFormat="1" ht="13.5" customHeight="1" x14ac:dyDescent="0.25">
      <c r="A174" s="27" t="s">
        <v>121</v>
      </c>
      <c r="B174" s="52" t="s">
        <v>122</v>
      </c>
      <c r="C174" s="28">
        <v>450000</v>
      </c>
      <c r="E174" s="69"/>
      <c r="F174" s="69"/>
      <c r="G174" s="238"/>
      <c r="H174" s="238"/>
      <c r="I174" s="238"/>
      <c r="J174" s="238"/>
      <c r="K174" s="238"/>
    </row>
    <row r="175" spans="1:11" s="239" customFormat="1" ht="13.5" customHeight="1" x14ac:dyDescent="0.25">
      <c r="A175" s="27" t="s">
        <v>123</v>
      </c>
      <c r="B175" s="52" t="s">
        <v>124</v>
      </c>
      <c r="C175" s="28">
        <v>10500</v>
      </c>
      <c r="D175" s="69"/>
      <c r="E175" s="69"/>
      <c r="F175" s="109"/>
      <c r="G175" s="238"/>
      <c r="H175" s="238"/>
      <c r="I175" s="238"/>
      <c r="J175" s="238"/>
      <c r="K175" s="238"/>
    </row>
    <row r="176" spans="1:11" s="239" customFormat="1" ht="13.5" customHeight="1" x14ac:dyDescent="0.25">
      <c r="A176" s="27" t="s">
        <v>164</v>
      </c>
      <c r="B176" s="81" t="s">
        <v>165</v>
      </c>
      <c r="C176" s="28">
        <v>35600</v>
      </c>
      <c r="D176" s="69"/>
      <c r="E176" s="69"/>
      <c r="F176" s="109"/>
      <c r="G176" s="238"/>
      <c r="H176" s="238"/>
      <c r="I176" s="238"/>
      <c r="J176" s="238"/>
      <c r="K176" s="238"/>
    </row>
    <row r="177" spans="1:11" s="239" customFormat="1" ht="13.5" customHeight="1" x14ac:dyDescent="0.25">
      <c r="A177" s="27" t="s">
        <v>125</v>
      </c>
      <c r="B177" s="154" t="s">
        <v>166</v>
      </c>
      <c r="C177" s="28">
        <v>95800</v>
      </c>
      <c r="D177" s="69"/>
      <c r="E177" s="69"/>
      <c r="F177" s="109"/>
      <c r="G177" s="238"/>
      <c r="H177" s="238"/>
      <c r="I177" s="238"/>
      <c r="J177" s="238"/>
      <c r="K177" s="238"/>
    </row>
    <row r="178" spans="1:11" s="75" customFormat="1" ht="13.5" customHeight="1" x14ac:dyDescent="0.3">
      <c r="A178" s="52" t="s">
        <v>127</v>
      </c>
      <c r="B178" s="28" t="s">
        <v>120</v>
      </c>
      <c r="C178" s="28">
        <v>85900</v>
      </c>
      <c r="D178" s="90"/>
      <c r="F178" s="104"/>
      <c r="G178" s="960"/>
      <c r="H178" s="81"/>
      <c r="J178" s="255"/>
    </row>
    <row r="179" spans="1:11" s="239" customFormat="1" ht="13" thickBot="1" x14ac:dyDescent="0.3">
      <c r="A179" s="52"/>
      <c r="B179" s="52"/>
      <c r="C179" s="69"/>
      <c r="D179" s="69"/>
      <c r="E179" s="69"/>
      <c r="F179" s="109"/>
      <c r="G179" s="238"/>
      <c r="H179" s="238"/>
      <c r="I179" s="238"/>
      <c r="J179" s="238"/>
      <c r="K179" s="238"/>
    </row>
    <row r="180" spans="1:11" s="239" customFormat="1" ht="13" thickBot="1" x14ac:dyDescent="0.3">
      <c r="A180" s="1305" t="s">
        <v>135</v>
      </c>
      <c r="B180" s="1306"/>
      <c r="C180" s="144">
        <f>C181+C183</f>
        <v>28000</v>
      </c>
      <c r="D180" s="69"/>
      <c r="E180" s="69"/>
      <c r="F180" s="109"/>
      <c r="G180" s="238"/>
      <c r="H180" s="238"/>
      <c r="I180" s="238"/>
      <c r="J180" s="238"/>
      <c r="K180" s="238"/>
    </row>
    <row r="181" spans="1:11" s="466" customFormat="1" ht="13.5" customHeight="1" x14ac:dyDescent="0.25">
      <c r="A181" s="68" t="s">
        <v>136</v>
      </c>
      <c r="B181" s="46" t="s">
        <v>137</v>
      </c>
      <c r="C181" s="58">
        <f>SUM(C182:C182)</f>
        <v>19300</v>
      </c>
      <c r="D181" s="165"/>
      <c r="E181" s="165"/>
      <c r="F181" s="417"/>
      <c r="G181" s="419"/>
      <c r="H181" s="419"/>
      <c r="I181" s="419"/>
      <c r="J181" s="419"/>
      <c r="K181" s="419"/>
    </row>
    <row r="182" spans="1:11" s="239" customFormat="1" ht="13.5" customHeight="1" x14ac:dyDescent="0.25">
      <c r="A182" s="52" t="s">
        <v>138</v>
      </c>
      <c r="B182" s="81" t="s">
        <v>139</v>
      </c>
      <c r="C182" s="28">
        <v>19300</v>
      </c>
      <c r="D182" s="69"/>
      <c r="E182" s="69"/>
      <c r="F182" s="109"/>
      <c r="G182" s="238"/>
      <c r="H182" s="238"/>
      <c r="I182" s="238"/>
      <c r="J182" s="238"/>
      <c r="K182" s="238"/>
    </row>
    <row r="183" spans="1:11" s="239" customFormat="1" ht="13.5" customHeight="1" x14ac:dyDescent="0.25">
      <c r="A183" s="68" t="s">
        <v>144</v>
      </c>
      <c r="B183" s="83" t="s">
        <v>318</v>
      </c>
      <c r="C183" s="40">
        <f>SUM(C184)</f>
        <v>8700</v>
      </c>
      <c r="D183" s="69"/>
      <c r="E183" s="69"/>
      <c r="F183" s="109"/>
      <c r="G183" s="238"/>
      <c r="H183" s="238"/>
      <c r="I183" s="238"/>
      <c r="J183" s="238"/>
      <c r="K183" s="238"/>
    </row>
    <row r="184" spans="1:11" s="239" customFormat="1" ht="13.5" customHeight="1" x14ac:dyDescent="0.25">
      <c r="A184" s="52" t="s">
        <v>146</v>
      </c>
      <c r="B184" s="81" t="s">
        <v>147</v>
      </c>
      <c r="C184" s="28">
        <v>8700</v>
      </c>
      <c r="D184" s="69"/>
      <c r="E184" s="69"/>
      <c r="F184" s="109"/>
      <c r="G184" s="238"/>
      <c r="H184" s="238"/>
      <c r="I184" s="238"/>
      <c r="J184" s="238"/>
      <c r="K184" s="238"/>
    </row>
    <row r="185" spans="1:11" ht="13" thickBot="1" x14ac:dyDescent="0.3"/>
    <row r="186" spans="1:11" s="286" customFormat="1" ht="13" x14ac:dyDescent="0.3">
      <c r="A186" s="1278" t="s">
        <v>902</v>
      </c>
      <c r="B186" s="1279"/>
      <c r="C186" s="1280"/>
      <c r="D186" s="13" t="s">
        <v>1</v>
      </c>
      <c r="E186" s="282">
        <v>1804</v>
      </c>
      <c r="F186" s="200"/>
    </row>
    <row r="187" spans="1:11" s="286" customFormat="1" ht="13.5" thickBot="1" x14ac:dyDescent="0.35">
      <c r="A187" s="1281"/>
      <c r="B187" s="1282"/>
      <c r="C187" s="1283"/>
      <c r="D187" s="18"/>
      <c r="E187" s="284"/>
      <c r="F187" s="200"/>
    </row>
    <row r="188" spans="1:11" s="286" customFormat="1" ht="13" x14ac:dyDescent="0.3">
      <c r="A188" s="1284" t="s">
        <v>903</v>
      </c>
      <c r="B188" s="1285"/>
      <c r="C188" s="1285"/>
      <c r="D188" s="1285"/>
      <c r="E188" s="1286"/>
      <c r="F188" s="200"/>
    </row>
    <row r="189" spans="1:11" s="286" customFormat="1" ht="13" x14ac:dyDescent="0.3">
      <c r="A189" s="1287"/>
      <c r="B189" s="1288"/>
      <c r="C189" s="1288"/>
      <c r="D189" s="1288"/>
      <c r="E189" s="1289"/>
      <c r="F189" s="200"/>
    </row>
    <row r="190" spans="1:11" s="286" customFormat="1" ht="13" x14ac:dyDescent="0.3">
      <c r="A190" s="1287"/>
      <c r="B190" s="1288"/>
      <c r="C190" s="1288"/>
      <c r="D190" s="1288"/>
      <c r="E190" s="1289"/>
      <c r="F190" s="200"/>
    </row>
    <row r="191" spans="1:11" s="286" customFormat="1" ht="13" x14ac:dyDescent="0.3">
      <c r="A191" s="1287"/>
      <c r="B191" s="1288"/>
      <c r="C191" s="1288"/>
      <c r="D191" s="1288"/>
      <c r="E191" s="1289"/>
      <c r="F191" s="200"/>
    </row>
    <row r="192" spans="1:11" s="286" customFormat="1" ht="13.5" thickBot="1" x14ac:dyDescent="0.35">
      <c r="A192" s="1287"/>
      <c r="B192" s="1288"/>
      <c r="C192" s="1288"/>
      <c r="D192" s="1288"/>
      <c r="E192" s="1289"/>
      <c r="F192" s="200"/>
    </row>
    <row r="193" spans="1:8" s="286" customFormat="1" ht="13" x14ac:dyDescent="0.3">
      <c r="A193" s="22" t="s">
        <v>398</v>
      </c>
      <c r="B193" s="961"/>
      <c r="C193" s="962"/>
      <c r="D193" s="963"/>
      <c r="E193" s="964"/>
      <c r="F193" s="200"/>
    </row>
    <row r="194" spans="1:8" s="354" customFormat="1" ht="13" x14ac:dyDescent="0.3">
      <c r="A194" s="26" t="s">
        <v>904</v>
      </c>
      <c r="B194" s="355"/>
      <c r="C194" s="95"/>
      <c r="D194" s="58"/>
      <c r="E194" s="285"/>
      <c r="F194" s="353"/>
    </row>
    <row r="195" spans="1:8" s="354" customFormat="1" ht="11.25" customHeight="1" x14ac:dyDescent="0.3">
      <c r="A195" s="26" t="s">
        <v>905</v>
      </c>
      <c r="B195" s="40"/>
      <c r="C195" s="95"/>
      <c r="D195" s="58"/>
      <c r="E195" s="285"/>
      <c r="F195" s="353"/>
    </row>
    <row r="196" spans="1:8" s="286" customFormat="1" ht="13.5" customHeight="1" thickBot="1" x14ac:dyDescent="0.35">
      <c r="A196" s="26" t="s">
        <v>892</v>
      </c>
      <c r="B196" s="355"/>
      <c r="C196" s="95"/>
      <c r="D196" s="58"/>
      <c r="E196" s="285"/>
      <c r="F196" s="200"/>
    </row>
    <row r="197" spans="1:8" s="286" customFormat="1" ht="13.5" customHeight="1" thickBot="1" x14ac:dyDescent="0.35">
      <c r="A197" s="34" t="s">
        <v>312</v>
      </c>
      <c r="B197" s="965"/>
      <c r="C197" s="966"/>
      <c r="D197" s="863"/>
      <c r="E197" s="38">
        <f>+C199+C212+C227</f>
        <v>679120</v>
      </c>
      <c r="F197" s="200"/>
    </row>
    <row r="198" spans="1:8" s="286" customFormat="1" ht="13.5" customHeight="1" thickBot="1" x14ac:dyDescent="0.35">
      <c r="B198" s="383"/>
      <c r="C198" s="383"/>
      <c r="D198" s="266"/>
      <c r="E198" s="366"/>
      <c r="F198" s="200"/>
    </row>
    <row r="199" spans="1:8" s="286" customFormat="1" ht="13.5" customHeight="1" thickBot="1" x14ac:dyDescent="0.35">
      <c r="A199" s="1290" t="s">
        <v>49</v>
      </c>
      <c r="B199" s="1291"/>
      <c r="C199" s="56">
        <f>C200+C202+C204+C206</f>
        <v>264970</v>
      </c>
      <c r="D199" s="266"/>
      <c r="E199" s="383"/>
      <c r="F199" s="200"/>
    </row>
    <row r="200" spans="1:8" s="286" customFormat="1" ht="13.5" customHeight="1" x14ac:dyDescent="0.3">
      <c r="A200" s="39" t="s">
        <v>50</v>
      </c>
      <c r="B200" s="46" t="s">
        <v>51</v>
      </c>
      <c r="C200" s="40">
        <f>SUM(C201)</f>
        <v>40000</v>
      </c>
      <c r="F200" s="266"/>
      <c r="G200" s="383"/>
      <c r="H200" s="200"/>
    </row>
    <row r="201" spans="1:8" s="286" customFormat="1" ht="13.5" customHeight="1" x14ac:dyDescent="0.3">
      <c r="A201" s="27" t="s">
        <v>52</v>
      </c>
      <c r="B201" s="81" t="s">
        <v>357</v>
      </c>
      <c r="C201" s="28">
        <v>40000</v>
      </c>
      <c r="F201" s="254"/>
      <c r="G201" s="383"/>
      <c r="H201" s="200"/>
    </row>
    <row r="202" spans="1:8" s="354" customFormat="1" ht="13" x14ac:dyDescent="0.3">
      <c r="A202" s="39" t="s">
        <v>54</v>
      </c>
      <c r="B202" s="71" t="s">
        <v>55</v>
      </c>
      <c r="C202" s="40">
        <f>SUM(C203)</f>
        <v>28750</v>
      </c>
      <c r="F202" s="266"/>
      <c r="G202" s="967"/>
      <c r="H202" s="353"/>
    </row>
    <row r="203" spans="1:8" s="354" customFormat="1" ht="13" x14ac:dyDescent="0.3">
      <c r="A203" s="27" t="s">
        <v>56</v>
      </c>
      <c r="B203" s="81" t="s">
        <v>57</v>
      </c>
      <c r="C203" s="28">
        <v>28750</v>
      </c>
      <c r="F203" s="266"/>
      <c r="G203" s="967"/>
      <c r="H203" s="353"/>
    </row>
    <row r="204" spans="1:8" s="354" customFormat="1" ht="13" x14ac:dyDescent="0.3">
      <c r="A204" s="39" t="s">
        <v>58</v>
      </c>
      <c r="B204" s="71" t="s">
        <v>59</v>
      </c>
      <c r="C204" s="40">
        <f>SUM(C205)</f>
        <v>33880</v>
      </c>
      <c r="F204" s="266"/>
      <c r="G204" s="967"/>
      <c r="H204" s="353"/>
    </row>
    <row r="205" spans="1:8" s="75" customFormat="1" ht="13" x14ac:dyDescent="0.3">
      <c r="A205" s="27" t="s">
        <v>60</v>
      </c>
      <c r="B205" s="69" t="s">
        <v>61</v>
      </c>
      <c r="C205" s="28">
        <v>33880</v>
      </c>
      <c r="F205" s="265"/>
      <c r="G205" s="252"/>
      <c r="H205" s="232"/>
    </row>
    <row r="206" spans="1:8" s="75" customFormat="1" ht="13" x14ac:dyDescent="0.3">
      <c r="A206" s="68" t="s">
        <v>84</v>
      </c>
      <c r="B206" s="83" t="s">
        <v>85</v>
      </c>
      <c r="C206" s="40">
        <f>SUM(C207:C210)</f>
        <v>162340</v>
      </c>
      <c r="F206" s="265"/>
      <c r="G206" s="252"/>
      <c r="H206" s="232"/>
    </row>
    <row r="207" spans="1:8" s="75" customFormat="1" ht="13.5" customHeight="1" x14ac:dyDescent="0.25">
      <c r="A207" s="27" t="s">
        <v>86</v>
      </c>
      <c r="B207" s="81" t="s">
        <v>87</v>
      </c>
      <c r="C207" s="28">
        <v>27760</v>
      </c>
      <c r="F207" s="108"/>
      <c r="G207" s="109"/>
    </row>
    <row r="208" spans="1:8" s="75" customFormat="1" ht="13" x14ac:dyDescent="0.3">
      <c r="A208" s="27" t="s">
        <v>88</v>
      </c>
      <c r="B208" s="81" t="s">
        <v>89</v>
      </c>
      <c r="C208" s="28">
        <v>23780</v>
      </c>
      <c r="F208" s="265"/>
      <c r="G208" s="252"/>
      <c r="H208" s="232"/>
    </row>
    <row r="209" spans="1:8" s="75" customFormat="1" ht="13" x14ac:dyDescent="0.3">
      <c r="A209" s="52" t="s">
        <v>90</v>
      </c>
      <c r="B209" s="69" t="s">
        <v>85</v>
      </c>
      <c r="C209" s="28">
        <v>25800</v>
      </c>
      <c r="F209" s="265"/>
      <c r="G209" s="252"/>
      <c r="H209" s="232"/>
    </row>
    <row r="210" spans="1:8" s="75" customFormat="1" ht="13.5" customHeight="1" x14ac:dyDescent="0.25">
      <c r="A210" s="27" t="s">
        <v>91</v>
      </c>
      <c r="B210" s="81" t="s">
        <v>92</v>
      </c>
      <c r="C210" s="28">
        <v>85000</v>
      </c>
      <c r="F210" s="108"/>
      <c r="G210" s="109"/>
    </row>
    <row r="211" spans="1:8" s="75" customFormat="1" ht="13.5" customHeight="1" thickBot="1" x14ac:dyDescent="0.35">
      <c r="A211" s="52"/>
      <c r="B211" s="69"/>
      <c r="C211" s="69"/>
      <c r="F211" s="265"/>
      <c r="G211" s="252"/>
      <c r="H211" s="232"/>
    </row>
    <row r="212" spans="1:8" s="75" customFormat="1" ht="13.5" customHeight="1" thickBot="1" x14ac:dyDescent="0.35">
      <c r="A212" s="1274" t="s">
        <v>93</v>
      </c>
      <c r="B212" s="1275"/>
      <c r="C212" s="87">
        <f>C213+C215+C217+C219+C221</f>
        <v>338650</v>
      </c>
      <c r="F212" s="265"/>
      <c r="G212" s="252"/>
      <c r="H212" s="232"/>
    </row>
    <row r="213" spans="1:8" s="75" customFormat="1" ht="13.5" customHeight="1" x14ac:dyDescent="0.3">
      <c r="A213" s="244" t="s">
        <v>94</v>
      </c>
      <c r="B213" s="46" t="s">
        <v>95</v>
      </c>
      <c r="C213" s="40">
        <f>C214</f>
        <v>62400</v>
      </c>
      <c r="F213" s="265"/>
      <c r="G213" s="252"/>
      <c r="H213" s="232"/>
    </row>
    <row r="214" spans="1:8" s="75" customFormat="1" ht="13.5" customHeight="1" x14ac:dyDescent="0.3">
      <c r="A214" s="154" t="s">
        <v>98</v>
      </c>
      <c r="B214" s="81" t="s">
        <v>99</v>
      </c>
      <c r="C214" s="28">
        <v>62400</v>
      </c>
      <c r="F214" s="292"/>
      <c r="G214" s="252"/>
      <c r="H214" s="232"/>
    </row>
    <row r="215" spans="1:8" s="75" customFormat="1" ht="13.5" customHeight="1" x14ac:dyDescent="0.3">
      <c r="A215" s="244" t="s">
        <v>158</v>
      </c>
      <c r="B215" s="77" t="s">
        <v>893</v>
      </c>
      <c r="C215" s="40">
        <f>SUM(C216)</f>
        <v>15300</v>
      </c>
      <c r="F215" s="292"/>
      <c r="G215" s="252"/>
      <c r="H215" s="232"/>
    </row>
    <row r="216" spans="1:8" s="75" customFormat="1" ht="13.5" customHeight="1" x14ac:dyDescent="0.3">
      <c r="A216" s="154" t="s">
        <v>104</v>
      </c>
      <c r="B216" s="81" t="s">
        <v>105</v>
      </c>
      <c r="C216" s="28">
        <v>15300</v>
      </c>
      <c r="F216" s="292"/>
      <c r="G216" s="252"/>
      <c r="H216" s="232"/>
    </row>
    <row r="217" spans="1:8" s="81" customFormat="1" ht="13" x14ac:dyDescent="0.3">
      <c r="A217" s="244" t="s">
        <v>106</v>
      </c>
      <c r="B217" s="223" t="s">
        <v>107</v>
      </c>
      <c r="C217" s="40">
        <f>SUM(C218)</f>
        <v>20000</v>
      </c>
      <c r="F217" s="266"/>
      <c r="G217" s="267"/>
      <c r="H217" s="229"/>
    </row>
    <row r="218" spans="1:8" s="75" customFormat="1" ht="13" x14ac:dyDescent="0.3">
      <c r="A218" s="154" t="s">
        <v>110</v>
      </c>
      <c r="B218" s="154" t="s">
        <v>111</v>
      </c>
      <c r="C218" s="28">
        <v>20000</v>
      </c>
      <c r="F218" s="69"/>
      <c r="G218" s="252"/>
      <c r="H218" s="232"/>
    </row>
    <row r="219" spans="1:8" s="75" customFormat="1" ht="13" x14ac:dyDescent="0.3">
      <c r="A219" s="223" t="s">
        <v>112</v>
      </c>
      <c r="B219" s="77" t="s">
        <v>113</v>
      </c>
      <c r="C219" s="40">
        <f>SUM(C220)</f>
        <v>24700</v>
      </c>
      <c r="F219" s="265"/>
      <c r="G219" s="252"/>
      <c r="H219" s="232"/>
    </row>
    <row r="220" spans="1:8" s="75" customFormat="1" ht="13" x14ac:dyDescent="0.3">
      <c r="A220" s="89" t="s">
        <v>277</v>
      </c>
      <c r="B220" s="81" t="s">
        <v>278</v>
      </c>
      <c r="C220" s="28">
        <v>24700</v>
      </c>
      <c r="F220" s="265"/>
      <c r="G220" s="252"/>
      <c r="H220" s="232"/>
    </row>
    <row r="221" spans="1:8" s="75" customFormat="1" ht="13" x14ac:dyDescent="0.3">
      <c r="A221" s="244" t="s">
        <v>119</v>
      </c>
      <c r="B221" s="244" t="s">
        <v>122</v>
      </c>
      <c r="C221" s="40">
        <f>SUM(C222:C225)</f>
        <v>216250</v>
      </c>
      <c r="D221" s="265"/>
      <c r="E221" s="252"/>
      <c r="F221" s="232"/>
    </row>
    <row r="222" spans="1:8" s="75" customFormat="1" ht="13" x14ac:dyDescent="0.3">
      <c r="A222" s="154" t="s">
        <v>121</v>
      </c>
      <c r="B222" s="154" t="s">
        <v>122</v>
      </c>
      <c r="C222" s="28">
        <v>20000</v>
      </c>
      <c r="D222" s="265"/>
      <c r="E222" s="252"/>
      <c r="F222" s="232"/>
    </row>
    <row r="223" spans="1:8" s="75" customFormat="1" ht="13" x14ac:dyDescent="0.3">
      <c r="A223" s="154" t="s">
        <v>123</v>
      </c>
      <c r="B223" s="154" t="s">
        <v>124</v>
      </c>
      <c r="C223" s="28">
        <v>26250</v>
      </c>
      <c r="D223" s="265"/>
      <c r="E223" s="252"/>
      <c r="F223" s="232"/>
    </row>
    <row r="224" spans="1:8" s="84" customFormat="1" ht="13" x14ac:dyDescent="0.3">
      <c r="A224" s="89" t="s">
        <v>125</v>
      </c>
      <c r="B224" s="81" t="s">
        <v>166</v>
      </c>
      <c r="C224" s="76">
        <v>104500</v>
      </c>
      <c r="E224" s="236"/>
      <c r="F224" s="249"/>
      <c r="H224" s="247"/>
    </row>
    <row r="225" spans="1:9" s="75" customFormat="1" ht="13" x14ac:dyDescent="0.3">
      <c r="A225" s="154" t="s">
        <v>127</v>
      </c>
      <c r="B225" s="154" t="s">
        <v>120</v>
      </c>
      <c r="C225" s="28">
        <v>65500</v>
      </c>
      <c r="D225" s="265"/>
      <c r="E225" s="252"/>
      <c r="F225" s="232"/>
    </row>
    <row r="226" spans="1:9" s="75" customFormat="1" ht="13.5" customHeight="1" thickBot="1" x14ac:dyDescent="0.35">
      <c r="A226" s="154"/>
      <c r="B226" s="154"/>
      <c r="C226" s="69"/>
      <c r="D226" s="265"/>
      <c r="E226" s="252"/>
      <c r="F226" s="232"/>
    </row>
    <row r="227" spans="1:9" s="75" customFormat="1" ht="13.5" customHeight="1" thickBot="1" x14ac:dyDescent="0.35">
      <c r="A227" s="1305" t="s">
        <v>135</v>
      </c>
      <c r="B227" s="1306"/>
      <c r="C227" s="144">
        <f>C228+C232+C230</f>
        <v>75500</v>
      </c>
      <c r="D227" s="265"/>
      <c r="E227" s="252"/>
      <c r="F227" s="232"/>
    </row>
    <row r="228" spans="1:9" s="75" customFormat="1" ht="13.5" customHeight="1" x14ac:dyDescent="0.3">
      <c r="A228" s="68" t="s">
        <v>136</v>
      </c>
      <c r="B228" s="46" t="s">
        <v>137</v>
      </c>
      <c r="C228" s="58">
        <f>SUM(C229)</f>
        <v>60000</v>
      </c>
      <c r="D228" s="265"/>
      <c r="E228" s="252"/>
      <c r="F228" s="232"/>
    </row>
    <row r="229" spans="1:9" s="75" customFormat="1" ht="13.5" customHeight="1" x14ac:dyDescent="0.3">
      <c r="A229" s="52" t="s">
        <v>138</v>
      </c>
      <c r="B229" s="81" t="s">
        <v>139</v>
      </c>
      <c r="C229" s="28">
        <v>60000</v>
      </c>
      <c r="D229" s="265"/>
      <c r="E229" s="252"/>
      <c r="F229" s="232"/>
    </row>
    <row r="230" spans="1:9" s="75" customFormat="1" ht="13.5" hidden="1" customHeight="1" x14ac:dyDescent="0.3">
      <c r="A230" s="68" t="s">
        <v>305</v>
      </c>
      <c r="B230" s="68" t="s">
        <v>306</v>
      </c>
      <c r="C230" s="40">
        <f>SUM(C231)</f>
        <v>0</v>
      </c>
      <c r="D230" s="265"/>
      <c r="E230" s="252"/>
      <c r="F230" s="232"/>
    </row>
    <row r="231" spans="1:9" s="75" customFormat="1" ht="13.5" hidden="1" customHeight="1" x14ac:dyDescent="0.3">
      <c r="A231" s="52" t="s">
        <v>307</v>
      </c>
      <c r="B231" s="52" t="s">
        <v>306</v>
      </c>
      <c r="C231" s="28"/>
      <c r="D231" s="265"/>
      <c r="E231" s="252"/>
      <c r="F231" s="232"/>
    </row>
    <row r="232" spans="1:9" s="81" customFormat="1" ht="13" x14ac:dyDescent="0.3">
      <c r="A232" s="68" t="s">
        <v>144</v>
      </c>
      <c r="B232" s="83" t="s">
        <v>145</v>
      </c>
      <c r="C232" s="40">
        <f>SUM(C233)</f>
        <v>15500</v>
      </c>
      <c r="D232" s="266"/>
      <c r="E232" s="267"/>
      <c r="F232" s="229"/>
    </row>
    <row r="233" spans="1:9" s="84" customFormat="1" ht="13" x14ac:dyDescent="0.3">
      <c r="A233" s="52" t="s">
        <v>146</v>
      </c>
      <c r="B233" s="69" t="s">
        <v>147</v>
      </c>
      <c r="C233" s="28">
        <v>15500</v>
      </c>
      <c r="D233" s="265"/>
      <c r="E233" s="252"/>
      <c r="F233" s="232"/>
    </row>
    <row r="234" spans="1:9" ht="13" thickBot="1" x14ac:dyDescent="0.3"/>
    <row r="235" spans="1:9" s="67" customFormat="1" ht="13.5" customHeight="1" x14ac:dyDescent="0.3">
      <c r="A235" s="1278" t="s">
        <v>906</v>
      </c>
      <c r="B235" s="1279"/>
      <c r="C235" s="1280"/>
      <c r="D235" s="188" t="s">
        <v>1</v>
      </c>
      <c r="E235" s="189" t="s">
        <v>907</v>
      </c>
      <c r="F235" s="956"/>
      <c r="G235" s="304"/>
      <c r="H235" s="304"/>
      <c r="I235" s="304"/>
    </row>
    <row r="236" spans="1:9" s="67" customFormat="1" ht="13.5" thickBot="1" x14ac:dyDescent="0.35">
      <c r="A236" s="1281"/>
      <c r="B236" s="1282"/>
      <c r="C236" s="1283"/>
      <c r="D236" s="194"/>
      <c r="E236" s="195"/>
      <c r="F236" s="427"/>
      <c r="G236" s="304"/>
      <c r="H236" s="304"/>
      <c r="I236" s="304"/>
    </row>
    <row r="237" spans="1:9" s="67" customFormat="1" ht="13.5" customHeight="1" x14ac:dyDescent="0.3">
      <c r="A237" s="1268" t="s">
        <v>908</v>
      </c>
      <c r="B237" s="1269"/>
      <c r="C237" s="1269"/>
      <c r="D237" s="1269"/>
      <c r="E237" s="1270"/>
      <c r="F237" s="427"/>
      <c r="G237" s="304"/>
      <c r="H237" s="304"/>
      <c r="I237" s="304"/>
    </row>
    <row r="238" spans="1:9" s="67" customFormat="1" ht="13" x14ac:dyDescent="0.3">
      <c r="A238" s="1311"/>
      <c r="B238" s="1312"/>
      <c r="C238" s="1312"/>
      <c r="D238" s="1312"/>
      <c r="E238" s="1313"/>
      <c r="F238" s="427"/>
      <c r="G238" s="304"/>
      <c r="H238" s="304"/>
      <c r="I238" s="304"/>
    </row>
    <row r="239" spans="1:9" s="67" customFormat="1" ht="13" x14ac:dyDescent="0.3">
      <c r="A239" s="1311"/>
      <c r="B239" s="1312"/>
      <c r="C239" s="1312"/>
      <c r="D239" s="1312"/>
      <c r="E239" s="1313"/>
      <c r="F239" s="427"/>
      <c r="G239" s="304"/>
      <c r="H239" s="304"/>
      <c r="I239" s="304"/>
    </row>
    <row r="240" spans="1:9" s="67" customFormat="1" ht="13" x14ac:dyDescent="0.3">
      <c r="A240" s="1311"/>
      <c r="B240" s="1312"/>
      <c r="C240" s="1312"/>
      <c r="D240" s="1312"/>
      <c r="E240" s="1313"/>
      <c r="F240" s="427"/>
      <c r="G240" s="304"/>
      <c r="H240" s="304"/>
      <c r="I240" s="304"/>
    </row>
    <row r="241" spans="1:9" s="67" customFormat="1" ht="13" x14ac:dyDescent="0.3">
      <c r="A241" s="1311"/>
      <c r="B241" s="1312"/>
      <c r="C241" s="1312"/>
      <c r="D241" s="1312"/>
      <c r="E241" s="1313"/>
      <c r="F241" s="427"/>
      <c r="G241" s="304"/>
      <c r="H241" s="304"/>
      <c r="I241" s="304"/>
    </row>
    <row r="242" spans="1:9" s="67" customFormat="1" ht="13" x14ac:dyDescent="0.3">
      <c r="A242" s="1311"/>
      <c r="B242" s="1312"/>
      <c r="C242" s="1312"/>
      <c r="D242" s="1312"/>
      <c r="E242" s="1313"/>
      <c r="F242" s="427"/>
      <c r="G242" s="304"/>
      <c r="H242" s="304"/>
      <c r="I242" s="304"/>
    </row>
    <row r="243" spans="1:9" s="67" customFormat="1" ht="13.5" thickBot="1" x14ac:dyDescent="0.35">
      <c r="A243" s="1271"/>
      <c r="B243" s="1272"/>
      <c r="C243" s="1272"/>
      <c r="D243" s="1272"/>
      <c r="E243" s="1273"/>
      <c r="F243" s="427"/>
      <c r="G243" s="304"/>
      <c r="H243" s="304"/>
      <c r="I243" s="304"/>
    </row>
    <row r="244" spans="1:9" s="67" customFormat="1" ht="13" x14ac:dyDescent="0.25">
      <c r="A244" s="202" t="s">
        <v>398</v>
      </c>
      <c r="B244" s="203"/>
      <c r="C244" s="204"/>
      <c r="D244" s="204"/>
      <c r="E244" s="205"/>
      <c r="F244" s="427"/>
      <c r="G244" s="925"/>
      <c r="H244" s="925"/>
      <c r="I244" s="925"/>
    </row>
    <row r="245" spans="1:9" s="67" customFormat="1" ht="13" x14ac:dyDescent="0.25">
      <c r="A245" s="206" t="s">
        <v>887</v>
      </c>
      <c r="B245" s="89"/>
      <c r="C245" s="76"/>
      <c r="D245" s="76"/>
      <c r="E245" s="207"/>
      <c r="F245" s="427"/>
      <c r="G245" s="925"/>
      <c r="H245" s="925"/>
      <c r="I245" s="925"/>
    </row>
    <row r="246" spans="1:9" s="67" customFormat="1" ht="13" x14ac:dyDescent="0.25">
      <c r="A246" s="26" t="s">
        <v>909</v>
      </c>
      <c r="B246" s="89"/>
      <c r="C246" s="76"/>
      <c r="D246" s="76"/>
      <c r="E246" s="207"/>
      <c r="F246" s="427"/>
      <c r="G246" s="925"/>
      <c r="H246" s="925"/>
      <c r="I246" s="925"/>
    </row>
    <row r="247" spans="1:9" s="67" customFormat="1" ht="13.5" thickBot="1" x14ac:dyDescent="0.3">
      <c r="A247" s="211" t="s">
        <v>888</v>
      </c>
      <c r="B247" s="212"/>
      <c r="C247" s="213"/>
      <c r="D247" s="213"/>
      <c r="E247" s="214"/>
      <c r="F247" s="427"/>
      <c r="G247" s="925"/>
      <c r="H247" s="925"/>
      <c r="I247" s="925"/>
    </row>
    <row r="248" spans="1:9" s="67" customFormat="1" ht="13.5" thickBot="1" x14ac:dyDescent="0.3">
      <c r="A248" s="218" t="s">
        <v>5</v>
      </c>
      <c r="B248" s="219"/>
      <c r="C248" s="220"/>
      <c r="D248" s="221"/>
      <c r="E248" s="222">
        <f>+C251+C272+C288+C293</f>
        <v>1914770</v>
      </c>
      <c r="F248" s="434"/>
      <c r="G248" s="434"/>
      <c r="H248" s="925"/>
      <c r="I248" s="925"/>
    </row>
    <row r="249" spans="1:9" s="67" customFormat="1" ht="13" x14ac:dyDescent="0.25">
      <c r="A249" s="223"/>
      <c r="B249" s="223"/>
      <c r="C249" s="224"/>
      <c r="D249" s="224"/>
      <c r="E249" s="957"/>
      <c r="F249" s="427"/>
      <c r="G249" s="925"/>
      <c r="H249" s="925"/>
      <c r="I249" s="925"/>
    </row>
    <row r="250" spans="1:9" s="67" customFormat="1" ht="13.5" thickBot="1" x14ac:dyDescent="0.35">
      <c r="A250" s="89"/>
      <c r="B250" s="154"/>
      <c r="C250" s="247"/>
      <c r="D250" s="170"/>
      <c r="E250" s="236"/>
      <c r="F250" s="249"/>
      <c r="G250" s="84"/>
      <c r="H250" s="84"/>
      <c r="I250" s="84"/>
    </row>
    <row r="251" spans="1:9" s="67" customFormat="1" ht="13.5" thickBot="1" x14ac:dyDescent="0.35">
      <c r="A251" s="1309" t="s">
        <v>49</v>
      </c>
      <c r="B251" s="1310"/>
      <c r="C251" s="235">
        <f>(C252+C254+C256+C258+C265+C267)</f>
        <v>287780</v>
      </c>
      <c r="D251" s="232"/>
      <c r="E251" s="958"/>
      <c r="F251" s="249"/>
      <c r="G251" s="84"/>
      <c r="H251" s="84"/>
      <c r="I251" s="84"/>
    </row>
    <row r="252" spans="1:9" s="67" customFormat="1" ht="13" x14ac:dyDescent="0.3">
      <c r="A252" s="39" t="s">
        <v>50</v>
      </c>
      <c r="B252" s="46" t="s">
        <v>51</v>
      </c>
      <c r="C252" s="327">
        <f>SUM(C253)</f>
        <v>35500</v>
      </c>
      <c r="D252" s="229"/>
      <c r="E252" s="948"/>
      <c r="F252" s="94"/>
      <c r="G252" s="329"/>
      <c r="H252" s="329"/>
      <c r="I252" s="329"/>
    </row>
    <row r="253" spans="1:9" s="67" customFormat="1" ht="13" x14ac:dyDescent="0.3">
      <c r="A253" s="27" t="s">
        <v>52</v>
      </c>
      <c r="B253" s="81" t="s">
        <v>357</v>
      </c>
      <c r="C253" s="76">
        <v>35500</v>
      </c>
      <c r="D253" s="154"/>
      <c r="E253" s="236"/>
      <c r="F253" s="249"/>
      <c r="G253" s="84"/>
      <c r="H253" s="84"/>
      <c r="I253" s="84"/>
    </row>
    <row r="254" spans="1:9" s="67" customFormat="1" ht="13" x14ac:dyDescent="0.3">
      <c r="A254" s="39" t="s">
        <v>54</v>
      </c>
      <c r="B254" s="71" t="s">
        <v>55</v>
      </c>
      <c r="C254" s="224">
        <f>SUM(C255:C255)</f>
        <v>45800</v>
      </c>
      <c r="D254" s="330"/>
      <c r="E254" s="84"/>
      <c r="F254" s="249"/>
      <c r="G254" s="84"/>
      <c r="H254" s="84"/>
      <c r="I254" s="84"/>
    </row>
    <row r="255" spans="1:9" s="67" customFormat="1" ht="13" x14ac:dyDescent="0.3">
      <c r="A255" s="27" t="s">
        <v>56</v>
      </c>
      <c r="B255" s="81" t="s">
        <v>57</v>
      </c>
      <c r="C255" s="28">
        <v>45800</v>
      </c>
      <c r="D255" s="84"/>
      <c r="E255" s="84"/>
      <c r="F255" s="165"/>
      <c r="G255" s="40"/>
      <c r="H255" s="81"/>
      <c r="I255" s="81"/>
    </row>
    <row r="256" spans="1:9" s="67" customFormat="1" ht="13" x14ac:dyDescent="0.3">
      <c r="A256" s="39" t="s">
        <v>58</v>
      </c>
      <c r="B256" s="71" t="s">
        <v>59</v>
      </c>
      <c r="C256" s="40">
        <f>SUM(C257)</f>
        <v>25680</v>
      </c>
      <c r="D256" s="84"/>
      <c r="E256" s="84"/>
      <c r="F256" s="165"/>
      <c r="G256" s="40"/>
      <c r="H256" s="81"/>
      <c r="I256" s="81"/>
    </row>
    <row r="257" spans="1:9" s="67" customFormat="1" ht="13" x14ac:dyDescent="0.3">
      <c r="A257" s="27" t="s">
        <v>60</v>
      </c>
      <c r="B257" s="81" t="s">
        <v>61</v>
      </c>
      <c r="C257" s="76">
        <v>25680</v>
      </c>
      <c r="D257" s="81"/>
      <c r="E257" s="81"/>
      <c r="F257" s="247"/>
      <c r="G257" s="236"/>
      <c r="H257" s="84"/>
      <c r="I257" s="84"/>
    </row>
    <row r="258" spans="1:9" s="67" customFormat="1" ht="13" x14ac:dyDescent="0.3">
      <c r="A258" s="39" t="s">
        <v>62</v>
      </c>
      <c r="B258" s="83" t="s">
        <v>63</v>
      </c>
      <c r="C258" s="224">
        <f>SUM(C259:C259)</f>
        <v>16000</v>
      </c>
      <c r="D258" s="81"/>
      <c r="E258" s="81"/>
      <c r="F258" s="247"/>
      <c r="G258" s="236"/>
      <c r="H258" s="84"/>
      <c r="I258" s="84"/>
    </row>
    <row r="259" spans="1:9" s="67" customFormat="1" ht="13" x14ac:dyDescent="0.3">
      <c r="A259" s="27" t="s">
        <v>64</v>
      </c>
      <c r="B259" s="75" t="s">
        <v>65</v>
      </c>
      <c r="C259" s="76">
        <v>16000</v>
      </c>
      <c r="D259" s="81"/>
      <c r="E259" s="81"/>
      <c r="F259" s="247"/>
      <c r="G259" s="236"/>
      <c r="H259" s="84"/>
      <c r="I259" s="84"/>
    </row>
    <row r="260" spans="1:9" s="67" customFormat="1" ht="13.5" hidden="1" customHeight="1" x14ac:dyDescent="0.3">
      <c r="A260" s="39" t="s">
        <v>66</v>
      </c>
      <c r="B260" s="71" t="s">
        <v>154</v>
      </c>
      <c r="C260" s="224">
        <f>SUM(C261:C264)</f>
        <v>0</v>
      </c>
      <c r="D260" s="81"/>
      <c r="E260" s="81"/>
      <c r="F260" s="247"/>
      <c r="G260" s="236"/>
      <c r="H260" s="84"/>
      <c r="I260" s="84"/>
    </row>
    <row r="261" spans="1:9" s="67" customFormat="1" ht="13.5" hidden="1" customHeight="1" x14ac:dyDescent="0.3">
      <c r="A261" s="27" t="s">
        <v>202</v>
      </c>
      <c r="B261" s="81" t="s">
        <v>364</v>
      </c>
      <c r="C261" s="76">
        <v>0</v>
      </c>
      <c r="D261" s="81"/>
      <c r="E261" s="81"/>
      <c r="F261" s="247"/>
      <c r="G261" s="236"/>
      <c r="H261" s="84"/>
      <c r="I261" s="84"/>
    </row>
    <row r="262" spans="1:9" s="67" customFormat="1" ht="13.5" hidden="1" customHeight="1" x14ac:dyDescent="0.3">
      <c r="A262" s="27" t="s">
        <v>204</v>
      </c>
      <c r="B262" s="81" t="s">
        <v>205</v>
      </c>
      <c r="C262" s="76">
        <v>0</v>
      </c>
      <c r="D262" s="81"/>
      <c r="E262" s="935" t="s">
        <v>889</v>
      </c>
      <c r="F262" s="247"/>
      <c r="G262" s="236"/>
      <c r="H262" s="84"/>
      <c r="I262" s="84"/>
    </row>
    <row r="263" spans="1:9" s="67" customFormat="1" ht="13.5" hidden="1" customHeight="1" x14ac:dyDescent="0.3">
      <c r="A263" s="27" t="s">
        <v>178</v>
      </c>
      <c r="B263" s="81" t="s">
        <v>365</v>
      </c>
      <c r="C263" s="76">
        <v>0</v>
      </c>
      <c r="D263" s="81"/>
      <c r="E263" s="81"/>
      <c r="F263" s="247"/>
      <c r="G263" s="236"/>
      <c r="H263" s="84"/>
      <c r="I263" s="84"/>
    </row>
    <row r="264" spans="1:9" s="67" customFormat="1" ht="13.5" hidden="1" customHeight="1" x14ac:dyDescent="0.3">
      <c r="A264" s="27" t="s">
        <v>156</v>
      </c>
      <c r="B264" s="81" t="s">
        <v>180</v>
      </c>
      <c r="C264" s="76">
        <v>0</v>
      </c>
      <c r="D264" s="81"/>
      <c r="E264" s="81"/>
      <c r="F264" s="247"/>
      <c r="G264" s="236"/>
      <c r="H264" s="84"/>
      <c r="I264" s="84"/>
    </row>
    <row r="265" spans="1:9" s="67" customFormat="1" ht="13" x14ac:dyDescent="0.3">
      <c r="A265" s="68" t="s">
        <v>78</v>
      </c>
      <c r="B265" s="71" t="s">
        <v>79</v>
      </c>
      <c r="C265" s="224">
        <f>SUM(C266:C266)</f>
        <v>25100</v>
      </c>
      <c r="D265" s="81"/>
      <c r="E265" s="81"/>
      <c r="F265" s="81"/>
      <c r="G265" s="236"/>
      <c r="H265" s="84"/>
      <c r="I265" s="84"/>
    </row>
    <row r="266" spans="1:9" s="67" customFormat="1" ht="13" x14ac:dyDescent="0.3">
      <c r="A266" s="27" t="s">
        <v>82</v>
      </c>
      <c r="B266" s="81" t="s">
        <v>83</v>
      </c>
      <c r="C266" s="76">
        <v>25100</v>
      </c>
      <c r="D266" s="81"/>
      <c r="E266" s="236"/>
      <c r="F266" s="249"/>
      <c r="G266" s="84"/>
      <c r="H266" s="84"/>
      <c r="I266" s="84"/>
    </row>
    <row r="267" spans="1:9" s="67" customFormat="1" ht="13" x14ac:dyDescent="0.3">
      <c r="A267" s="68" t="s">
        <v>84</v>
      </c>
      <c r="B267" s="83" t="s">
        <v>273</v>
      </c>
      <c r="C267" s="224">
        <f>SUM(C268:C270)</f>
        <v>139700</v>
      </c>
      <c r="D267" s="236"/>
      <c r="E267" s="236"/>
      <c r="F267" s="249"/>
      <c r="G267" s="84"/>
      <c r="H267" s="84"/>
      <c r="I267" s="84"/>
    </row>
    <row r="268" spans="1:9" s="75" customFormat="1" ht="13.5" customHeight="1" x14ac:dyDescent="0.25">
      <c r="A268" s="27" t="s">
        <v>86</v>
      </c>
      <c r="B268" s="81" t="s">
        <v>87</v>
      </c>
      <c r="C268" s="28">
        <v>27760</v>
      </c>
      <c r="F268" s="108"/>
      <c r="G268" s="109"/>
    </row>
    <row r="269" spans="1:9" s="67" customFormat="1" ht="13" x14ac:dyDescent="0.3">
      <c r="A269" s="27" t="s">
        <v>274</v>
      </c>
      <c r="B269" s="81" t="s">
        <v>85</v>
      </c>
      <c r="C269" s="76">
        <v>11940</v>
      </c>
      <c r="D269" s="247"/>
      <c r="E269" s="236"/>
      <c r="F269" s="249"/>
      <c r="G269" s="84"/>
      <c r="H269" s="84"/>
      <c r="I269" s="84"/>
    </row>
    <row r="270" spans="1:9" s="67" customFormat="1" ht="13" x14ac:dyDescent="0.25">
      <c r="A270" s="52" t="s">
        <v>223</v>
      </c>
      <c r="B270" s="81" t="s">
        <v>92</v>
      </c>
      <c r="C270" s="28">
        <v>100000</v>
      </c>
      <c r="E270" s="63"/>
      <c r="F270" s="63"/>
      <c r="G270" s="70"/>
    </row>
    <row r="271" spans="1:9" s="67" customFormat="1" ht="13.5" thickBot="1" x14ac:dyDescent="0.35">
      <c r="A271" s="27"/>
      <c r="B271" s="81"/>
      <c r="C271" s="76"/>
      <c r="D271" s="247"/>
      <c r="E271" s="236"/>
      <c r="F271" s="249"/>
      <c r="G271" s="84"/>
      <c r="H271" s="84"/>
      <c r="I271" s="84"/>
    </row>
    <row r="272" spans="1:9" s="67" customFormat="1" ht="13.5" thickBot="1" x14ac:dyDescent="0.35">
      <c r="A272" s="1307" t="s">
        <v>93</v>
      </c>
      <c r="B272" s="1308"/>
      <c r="C272" s="241">
        <f>C273+C275+C277+C280+C282</f>
        <v>1153270</v>
      </c>
      <c r="D272" s="236"/>
      <c r="E272" s="236"/>
      <c r="F272" s="249"/>
      <c r="G272" s="84"/>
      <c r="H272" s="84"/>
      <c r="I272" s="84"/>
    </row>
    <row r="273" spans="1:9" s="67" customFormat="1" ht="13" x14ac:dyDescent="0.3">
      <c r="A273" s="223" t="s">
        <v>94</v>
      </c>
      <c r="B273" s="46" t="s">
        <v>95</v>
      </c>
      <c r="C273" s="327">
        <f>SUM(C274:C274)</f>
        <v>31000</v>
      </c>
      <c r="D273" s="229"/>
      <c r="E273" s="229"/>
      <c r="F273" s="94"/>
      <c r="G273" s="329"/>
      <c r="H273" s="329"/>
      <c r="I273" s="329"/>
    </row>
    <row r="274" spans="1:9" s="67" customFormat="1" ht="13" x14ac:dyDescent="0.3">
      <c r="A274" s="89" t="s">
        <v>98</v>
      </c>
      <c r="B274" s="81" t="s">
        <v>367</v>
      </c>
      <c r="C274" s="76">
        <v>31000</v>
      </c>
      <c r="D274" s="76"/>
      <c r="E274" s="85"/>
      <c r="F274" s="94"/>
      <c r="G274" s="260"/>
      <c r="H274" s="260"/>
      <c r="I274" s="260"/>
    </row>
    <row r="275" spans="1:9" s="67" customFormat="1" ht="13" x14ac:dyDescent="0.25">
      <c r="A275" s="223" t="s">
        <v>158</v>
      </c>
      <c r="B275" s="223" t="s">
        <v>101</v>
      </c>
      <c r="C275" s="40">
        <f>SUM(C276:C276)</f>
        <v>30140</v>
      </c>
      <c r="D275" s="292"/>
      <c r="E275" s="83"/>
      <c r="F275" s="94"/>
      <c r="G275" s="95"/>
      <c r="H275" s="81"/>
      <c r="I275" s="75"/>
    </row>
    <row r="276" spans="1:9" s="67" customFormat="1" ht="13" x14ac:dyDescent="0.25">
      <c r="A276" s="89" t="s">
        <v>104</v>
      </c>
      <c r="B276" s="89" t="s">
        <v>105</v>
      </c>
      <c r="C276" s="28">
        <v>30140</v>
      </c>
      <c r="D276" s="82"/>
      <c r="E276" s="83"/>
      <c r="F276" s="249"/>
      <c r="G276" s="95"/>
      <c r="H276" s="95"/>
      <c r="I276" s="75"/>
    </row>
    <row r="277" spans="1:9" s="67" customFormat="1" ht="13" x14ac:dyDescent="0.3">
      <c r="A277" s="39" t="s">
        <v>106</v>
      </c>
      <c r="B277" s="223" t="s">
        <v>107</v>
      </c>
      <c r="C277" s="224">
        <f>SUM(C278:C279)</f>
        <v>691100</v>
      </c>
      <c r="D277" s="76"/>
      <c r="E277" s="85"/>
      <c r="F277" s="94"/>
      <c r="G277" s="260"/>
      <c r="H277" s="260"/>
      <c r="I277" s="260"/>
    </row>
    <row r="278" spans="1:9" s="67" customFormat="1" ht="13" x14ac:dyDescent="0.3">
      <c r="A278" s="89" t="s">
        <v>108</v>
      </c>
      <c r="B278" s="89" t="s">
        <v>109</v>
      </c>
      <c r="C278" s="76">
        <v>16100</v>
      </c>
      <c r="D278" s="260"/>
      <c r="E278" s="85"/>
      <c r="F278" s="94"/>
      <c r="G278" s="260"/>
      <c r="H278" s="260"/>
      <c r="I278" s="260"/>
    </row>
    <row r="279" spans="1:9" s="67" customFormat="1" ht="13" x14ac:dyDescent="0.3">
      <c r="A279" s="89" t="s">
        <v>110</v>
      </c>
      <c r="B279" s="81" t="s">
        <v>111</v>
      </c>
      <c r="C279" s="76">
        <v>675000</v>
      </c>
      <c r="D279" s="260"/>
      <c r="E279" s="85"/>
      <c r="F279" s="85"/>
      <c r="G279" s="260"/>
      <c r="H279" s="260"/>
      <c r="I279" s="260"/>
    </row>
    <row r="280" spans="1:9" s="67" customFormat="1" ht="13" x14ac:dyDescent="0.3">
      <c r="A280" s="39" t="s">
        <v>279</v>
      </c>
      <c r="B280" s="40" t="s">
        <v>117</v>
      </c>
      <c r="C280" s="224">
        <f>SUM(C281)</f>
        <v>53480</v>
      </c>
      <c r="D280" s="260"/>
      <c r="E280" s="85"/>
      <c r="F280" s="85"/>
      <c r="G280" s="260"/>
      <c r="H280" s="260"/>
      <c r="I280" s="260"/>
    </row>
    <row r="281" spans="1:9" s="67" customFormat="1" ht="13" x14ac:dyDescent="0.3">
      <c r="A281" s="52" t="s">
        <v>118</v>
      </c>
      <c r="B281" s="81" t="s">
        <v>117</v>
      </c>
      <c r="C281" s="76">
        <v>53480</v>
      </c>
      <c r="D281" s="84"/>
      <c r="E281" s="85"/>
      <c r="F281" s="332"/>
      <c r="G281" s="333"/>
      <c r="H281" s="247"/>
      <c r="I281" s="260"/>
    </row>
    <row r="282" spans="1:9" s="67" customFormat="1" ht="13" x14ac:dyDescent="0.3">
      <c r="A282" s="39" t="s">
        <v>119</v>
      </c>
      <c r="B282" s="77" t="s">
        <v>122</v>
      </c>
      <c r="C282" s="224">
        <f>SUM(C283:C286)</f>
        <v>347550</v>
      </c>
      <c r="D282" s="84"/>
      <c r="E282" s="85"/>
      <c r="F282" s="85"/>
      <c r="G282" s="260"/>
      <c r="H282" s="249"/>
      <c r="I282" s="260"/>
    </row>
    <row r="283" spans="1:9" s="67" customFormat="1" ht="13" x14ac:dyDescent="0.3">
      <c r="A283" s="52" t="s">
        <v>121</v>
      </c>
      <c r="B283" s="81" t="s">
        <v>122</v>
      </c>
      <c r="C283" s="76">
        <v>20000</v>
      </c>
      <c r="D283" s="260"/>
      <c r="E283" s="236"/>
      <c r="F283" s="260"/>
      <c r="G283" s="84"/>
      <c r="H283" s="84"/>
      <c r="I283" s="84"/>
    </row>
    <row r="284" spans="1:9" s="67" customFormat="1" ht="13" x14ac:dyDescent="0.3">
      <c r="A284" s="52" t="s">
        <v>123</v>
      </c>
      <c r="B284" s="81" t="s">
        <v>360</v>
      </c>
      <c r="C284" s="76">
        <v>17550</v>
      </c>
      <c r="D284" s="247"/>
      <c r="E284" s="84"/>
      <c r="F284" s="249"/>
      <c r="G284" s="236"/>
      <c r="H284" s="84"/>
      <c r="I284" s="84"/>
    </row>
    <row r="285" spans="1:9" s="67" customFormat="1" ht="13" x14ac:dyDescent="0.3">
      <c r="A285" s="89" t="s">
        <v>125</v>
      </c>
      <c r="B285" s="81" t="s">
        <v>166</v>
      </c>
      <c r="C285" s="76">
        <v>260000</v>
      </c>
      <c r="D285" s="84"/>
      <c r="E285" s="236"/>
      <c r="F285" s="249"/>
      <c r="G285" s="84"/>
      <c r="H285" s="247"/>
      <c r="I285" s="84"/>
    </row>
    <row r="286" spans="1:9" ht="13" x14ac:dyDescent="0.25">
      <c r="A286" s="52" t="s">
        <v>127</v>
      </c>
      <c r="B286" s="28" t="s">
        <v>120</v>
      </c>
      <c r="C286" s="28">
        <v>50000</v>
      </c>
      <c r="D286" s="52"/>
      <c r="E286" s="86"/>
    </row>
    <row r="287" spans="1:9" s="67" customFormat="1" ht="13.5" thickBot="1" x14ac:dyDescent="0.35">
      <c r="A287" s="89"/>
      <c r="B287" s="108"/>
      <c r="C287" s="76"/>
      <c r="D287" s="247"/>
      <c r="E287" s="236"/>
      <c r="F287" s="249"/>
      <c r="G287" s="84"/>
      <c r="H287" s="84"/>
      <c r="I287" s="84"/>
    </row>
    <row r="288" spans="1:9" s="67" customFormat="1" ht="13.5" thickBot="1" x14ac:dyDescent="0.35">
      <c r="A288" s="1298" t="s">
        <v>128</v>
      </c>
      <c r="B288" s="1299"/>
      <c r="C288" s="334">
        <f>C289</f>
        <v>400000</v>
      </c>
      <c r="D288" s="247"/>
      <c r="E288" s="236"/>
      <c r="F288" s="249"/>
      <c r="G288" s="84"/>
      <c r="H288" s="84"/>
      <c r="I288" s="84"/>
    </row>
    <row r="289" spans="1:9" s="67" customFormat="1" ht="13" x14ac:dyDescent="0.3">
      <c r="A289" s="223" t="s">
        <v>129</v>
      </c>
      <c r="B289" s="228" t="s">
        <v>130</v>
      </c>
      <c r="C289" s="327">
        <f>SUM(C290:C291)</f>
        <v>400000</v>
      </c>
      <c r="D289" s="254"/>
      <c r="E289" s="229"/>
      <c r="F289" s="94"/>
      <c r="G289" s="329"/>
      <c r="H289" s="329"/>
      <c r="I289" s="329"/>
    </row>
    <row r="290" spans="1:9" s="67" customFormat="1" ht="13" x14ac:dyDescent="0.3">
      <c r="A290" s="89" t="s">
        <v>563</v>
      </c>
      <c r="B290" s="94" t="s">
        <v>564</v>
      </c>
      <c r="C290" s="76">
        <v>260000</v>
      </c>
      <c r="D290" s="254"/>
      <c r="E290" s="229"/>
      <c r="F290" s="94"/>
      <c r="G290" s="329"/>
      <c r="H290" s="329"/>
      <c r="I290" s="329"/>
    </row>
    <row r="291" spans="1:9" s="67" customFormat="1" ht="13" x14ac:dyDescent="0.3">
      <c r="A291" s="89" t="s">
        <v>133</v>
      </c>
      <c r="B291" s="81" t="s">
        <v>285</v>
      </c>
      <c r="C291" s="76">
        <v>140000</v>
      </c>
      <c r="D291" s="76"/>
      <c r="E291" s="85"/>
      <c r="F291" s="94"/>
      <c r="G291" s="260"/>
      <c r="H291" s="260"/>
      <c r="I291" s="260"/>
    </row>
    <row r="292" spans="1:9" s="67" customFormat="1" ht="13.5" thickBot="1" x14ac:dyDescent="0.35">
      <c r="A292" s="154"/>
      <c r="B292" s="154"/>
      <c r="C292" s="76"/>
      <c r="D292" s="247"/>
      <c r="E292" s="236"/>
      <c r="F292" s="249"/>
      <c r="G292" s="84"/>
      <c r="H292" s="84"/>
      <c r="I292" s="84"/>
    </row>
    <row r="293" spans="1:9" s="67" customFormat="1" ht="13.5" thickBot="1" x14ac:dyDescent="0.35">
      <c r="A293" s="1300" t="s">
        <v>135</v>
      </c>
      <c r="B293" s="1301"/>
      <c r="C293" s="256">
        <f>(C294+C298)</f>
        <v>73720</v>
      </c>
      <c r="D293" s="247"/>
      <c r="E293" s="236"/>
      <c r="F293" s="249"/>
      <c r="G293" s="84"/>
      <c r="H293" s="84"/>
      <c r="I293" s="84"/>
    </row>
    <row r="294" spans="1:9" s="67" customFormat="1" ht="13" x14ac:dyDescent="0.3">
      <c r="A294" s="68" t="s">
        <v>136</v>
      </c>
      <c r="B294" s="46" t="s">
        <v>137</v>
      </c>
      <c r="C294" s="224">
        <f>SUM(C295:C297)</f>
        <v>63600</v>
      </c>
      <c r="D294" s="924"/>
      <c r="E294" s="72"/>
      <c r="F294" s="437"/>
      <c r="G294" s="74"/>
      <c r="H294" s="74"/>
      <c r="I294" s="74"/>
    </row>
    <row r="295" spans="1:9" s="67" customFormat="1" ht="13" x14ac:dyDescent="0.3">
      <c r="A295" s="52" t="s">
        <v>138</v>
      </c>
      <c r="B295" s="81" t="s">
        <v>139</v>
      </c>
      <c r="C295" s="76">
        <v>23100</v>
      </c>
      <c r="D295" s="247"/>
      <c r="E295" s="236"/>
      <c r="F295" s="249"/>
      <c r="G295" s="84"/>
      <c r="H295" s="84"/>
      <c r="I295" s="84"/>
    </row>
    <row r="296" spans="1:9" s="67" customFormat="1" ht="13" x14ac:dyDescent="0.3">
      <c r="A296" s="52" t="s">
        <v>140</v>
      </c>
      <c r="B296" s="81" t="s">
        <v>141</v>
      </c>
      <c r="C296" s="76">
        <v>10500</v>
      </c>
      <c r="D296" s="247"/>
      <c r="E296" s="236"/>
      <c r="F296" s="249"/>
      <c r="G296" s="84"/>
      <c r="H296" s="84"/>
      <c r="I296" s="84"/>
    </row>
    <row r="297" spans="1:9" s="75" customFormat="1" ht="13.5" customHeight="1" x14ac:dyDescent="0.25">
      <c r="A297" s="52" t="s">
        <v>142</v>
      </c>
      <c r="B297" s="69" t="s">
        <v>143</v>
      </c>
      <c r="C297" s="28">
        <v>30000</v>
      </c>
      <c r="D297" s="82"/>
      <c r="E297" s="83"/>
      <c r="F297" s="94"/>
      <c r="G297" s="95"/>
      <c r="H297" s="81"/>
    </row>
    <row r="298" spans="1:9" s="67" customFormat="1" ht="13" x14ac:dyDescent="0.3">
      <c r="A298" s="68" t="s">
        <v>144</v>
      </c>
      <c r="B298" s="83" t="s">
        <v>318</v>
      </c>
      <c r="C298" s="224">
        <f>SUM(C299)</f>
        <v>10120</v>
      </c>
      <c r="D298" s="247"/>
      <c r="E298" s="236"/>
      <c r="F298" s="249"/>
      <c r="G298" s="84"/>
      <c r="H298" s="84"/>
      <c r="I298" s="84"/>
    </row>
    <row r="299" spans="1:9" s="67" customFormat="1" ht="13" x14ac:dyDescent="0.3">
      <c r="A299" s="52" t="s">
        <v>146</v>
      </c>
      <c r="B299" s="81" t="s">
        <v>147</v>
      </c>
      <c r="C299" s="76">
        <v>10120</v>
      </c>
      <c r="D299" s="247"/>
      <c r="E299" s="236"/>
      <c r="F299" s="249"/>
      <c r="G299" s="84"/>
      <c r="H299" s="84"/>
      <c r="I299" s="84"/>
    </row>
    <row r="300" spans="1:9" s="67" customFormat="1" ht="13" x14ac:dyDescent="0.3">
      <c r="A300" s="52"/>
      <c r="B300" s="81"/>
      <c r="C300" s="76"/>
      <c r="D300" s="247"/>
      <c r="E300" s="236"/>
      <c r="F300" s="249"/>
      <c r="G300" s="84"/>
      <c r="H300" s="84"/>
      <c r="I300" s="84"/>
    </row>
    <row r="301" spans="1:9" s="67" customFormat="1" ht="13.5" thickBot="1" x14ac:dyDescent="0.35">
      <c r="A301" s="52"/>
      <c r="B301" s="81"/>
      <c r="C301" s="76"/>
      <c r="D301" s="247"/>
      <c r="E301" s="236"/>
      <c r="F301" s="249"/>
      <c r="G301" s="84"/>
      <c r="H301" s="84"/>
      <c r="I301" s="84"/>
    </row>
    <row r="302" spans="1:9" s="67" customFormat="1" ht="13" x14ac:dyDescent="0.3">
      <c r="A302" s="1278" t="s">
        <v>910</v>
      </c>
      <c r="B302" s="1279"/>
      <c r="C302" s="1280"/>
      <c r="D302" s="188" t="s">
        <v>1</v>
      </c>
      <c r="E302" s="189" t="s">
        <v>914</v>
      </c>
      <c r="F302" s="956"/>
      <c r="G302" s="304"/>
      <c r="H302" s="304"/>
      <c r="I302" s="304"/>
    </row>
    <row r="303" spans="1:9" s="67" customFormat="1" ht="13.5" thickBot="1" x14ac:dyDescent="0.35">
      <c r="A303" s="1281"/>
      <c r="B303" s="1282"/>
      <c r="C303" s="1283"/>
      <c r="D303" s="194"/>
      <c r="E303" s="195"/>
      <c r="F303" s="427"/>
      <c r="G303" s="304"/>
      <c r="H303" s="304"/>
      <c r="I303" s="304"/>
    </row>
    <row r="304" spans="1:9" s="67" customFormat="1" ht="13" x14ac:dyDescent="0.3">
      <c r="A304" s="1268" t="s">
        <v>911</v>
      </c>
      <c r="B304" s="1269"/>
      <c r="C304" s="1269"/>
      <c r="D304" s="1269"/>
      <c r="E304" s="1270"/>
      <c r="F304" s="427"/>
      <c r="G304" s="304"/>
      <c r="H304" s="304"/>
      <c r="I304" s="304"/>
    </row>
    <row r="305" spans="1:11" s="67" customFormat="1" ht="13" x14ac:dyDescent="0.3">
      <c r="A305" s="1311"/>
      <c r="B305" s="1312"/>
      <c r="C305" s="1312"/>
      <c r="D305" s="1312"/>
      <c r="E305" s="1313"/>
      <c r="F305" s="427"/>
      <c r="G305" s="304"/>
      <c r="H305" s="304"/>
      <c r="I305" s="304"/>
    </row>
    <row r="306" spans="1:11" s="67" customFormat="1" ht="13" x14ac:dyDescent="0.3">
      <c r="A306" s="1311"/>
      <c r="B306" s="1312"/>
      <c r="C306" s="1312"/>
      <c r="D306" s="1312"/>
      <c r="E306" s="1313"/>
      <c r="F306" s="427"/>
      <c r="G306" s="304"/>
      <c r="H306" s="304"/>
      <c r="I306" s="304"/>
    </row>
    <row r="307" spans="1:11" s="67" customFormat="1" ht="13" x14ac:dyDescent="0.3">
      <c r="A307" s="1311"/>
      <c r="B307" s="1312"/>
      <c r="C307" s="1312"/>
      <c r="D307" s="1312"/>
      <c r="E307" s="1313"/>
      <c r="F307" s="427"/>
      <c r="G307" s="304"/>
      <c r="H307" s="304"/>
      <c r="I307" s="304"/>
    </row>
    <row r="308" spans="1:11" s="67" customFormat="1" ht="13" x14ac:dyDescent="0.3">
      <c r="A308" s="1311"/>
      <c r="B308" s="1312"/>
      <c r="C308" s="1312"/>
      <c r="D308" s="1312"/>
      <c r="E308" s="1313"/>
      <c r="F308" s="427"/>
      <c r="G308" s="304"/>
      <c r="H308" s="304"/>
      <c r="I308" s="304"/>
    </row>
    <row r="309" spans="1:11" s="67" customFormat="1" ht="13" x14ac:dyDescent="0.3">
      <c r="A309" s="1311"/>
      <c r="B309" s="1312"/>
      <c r="C309" s="1312"/>
      <c r="D309" s="1312"/>
      <c r="E309" s="1313"/>
      <c r="F309" s="427"/>
      <c r="G309" s="304"/>
      <c r="H309" s="304"/>
      <c r="I309" s="304"/>
    </row>
    <row r="310" spans="1:11" s="67" customFormat="1" ht="13" x14ac:dyDescent="0.3">
      <c r="A310" s="1311"/>
      <c r="B310" s="1312"/>
      <c r="C310" s="1312"/>
      <c r="D310" s="1312"/>
      <c r="E310" s="1313"/>
      <c r="F310" s="427"/>
      <c r="G310" s="304"/>
      <c r="H310" s="304"/>
      <c r="I310" s="304"/>
    </row>
    <row r="311" spans="1:11" s="67" customFormat="1" ht="13.5" thickBot="1" x14ac:dyDescent="0.35">
      <c r="A311" s="1311"/>
      <c r="B311" s="1312"/>
      <c r="C311" s="1312"/>
      <c r="D311" s="1312"/>
      <c r="E311" s="1313"/>
      <c r="F311" s="427"/>
      <c r="G311" s="304"/>
      <c r="H311" s="304"/>
      <c r="I311" s="304"/>
    </row>
    <row r="312" spans="1:11" s="67" customFormat="1" ht="13" x14ac:dyDescent="0.25">
      <c r="A312" s="202" t="s">
        <v>398</v>
      </c>
      <c r="B312" s="203"/>
      <c r="C312" s="204"/>
      <c r="D312" s="204"/>
      <c r="E312" s="205"/>
      <c r="F312" s="427"/>
      <c r="G312" s="925"/>
      <c r="H312" s="925"/>
      <c r="I312" s="925"/>
    </row>
    <row r="313" spans="1:11" s="67" customFormat="1" ht="13" x14ac:dyDescent="0.25">
      <c r="A313" s="206" t="s">
        <v>912</v>
      </c>
      <c r="B313" s="89"/>
      <c r="C313" s="76"/>
      <c r="D313" s="76"/>
      <c r="E313" s="207"/>
      <c r="F313" s="427"/>
      <c r="G313" s="925"/>
      <c r="H313" s="925"/>
      <c r="I313" s="925"/>
    </row>
    <row r="314" spans="1:11" s="337" customFormat="1" x14ac:dyDescent="0.25">
      <c r="A314" s="206" t="s">
        <v>913</v>
      </c>
      <c r="B314" s="27"/>
      <c r="C314" s="321"/>
      <c r="D314" s="322"/>
      <c r="E314" s="323"/>
      <c r="F314" s="301"/>
      <c r="G314" s="336"/>
      <c r="H314" s="336"/>
      <c r="I314" s="336"/>
      <c r="J314" s="336"/>
      <c r="K314" s="336"/>
    </row>
    <row r="315" spans="1:11" s="67" customFormat="1" ht="13.5" thickBot="1" x14ac:dyDescent="0.3">
      <c r="A315" s="211" t="s">
        <v>888</v>
      </c>
      <c r="B315" s="212"/>
      <c r="C315" s="213"/>
      <c r="D315" s="213"/>
      <c r="E315" s="214"/>
      <c r="F315" s="427"/>
      <c r="G315" s="925"/>
      <c r="H315" s="925"/>
      <c r="I315" s="925"/>
    </row>
    <row r="316" spans="1:11" s="67" customFormat="1" ht="13.5" thickBot="1" x14ac:dyDescent="0.3">
      <c r="A316" s="218" t="s">
        <v>5</v>
      </c>
      <c r="B316" s="219"/>
      <c r="C316" s="220"/>
      <c r="D316" s="221"/>
      <c r="E316" s="222">
        <f>+C319+C337+C351</f>
        <v>1193460</v>
      </c>
      <c r="F316" s="434"/>
      <c r="G316" s="434"/>
      <c r="H316" s="925"/>
      <c r="I316" s="925"/>
    </row>
    <row r="317" spans="1:11" s="67" customFormat="1" ht="13" x14ac:dyDescent="0.25">
      <c r="A317" s="223"/>
      <c r="B317" s="223"/>
      <c r="C317" s="224"/>
      <c r="D317" s="224"/>
      <c r="E317" s="957"/>
      <c r="F317" s="427"/>
      <c r="G317" s="925"/>
      <c r="H317" s="925"/>
      <c r="I317" s="925"/>
    </row>
    <row r="318" spans="1:11" s="67" customFormat="1" ht="13.5" thickBot="1" x14ac:dyDescent="0.35">
      <c r="A318" s="89"/>
      <c r="B318" s="154"/>
      <c r="C318" s="247"/>
      <c r="D318" s="170"/>
      <c r="E318" s="236"/>
      <c r="F318" s="249"/>
      <c r="G318" s="84"/>
      <c r="H318" s="84"/>
      <c r="I318" s="84"/>
    </row>
    <row r="319" spans="1:11" s="67" customFormat="1" ht="13.5" thickBot="1" x14ac:dyDescent="0.35">
      <c r="A319" s="1309" t="s">
        <v>49</v>
      </c>
      <c r="B319" s="1310"/>
      <c r="C319" s="235">
        <f>(C320+C322+C324+C331+C333)</f>
        <v>200300</v>
      </c>
      <c r="D319" s="232"/>
      <c r="E319" s="958"/>
      <c r="F319" s="249"/>
      <c r="G319" s="84"/>
      <c r="H319" s="84"/>
      <c r="I319" s="84"/>
    </row>
    <row r="320" spans="1:11" s="67" customFormat="1" ht="13" x14ac:dyDescent="0.3">
      <c r="A320" s="39" t="s">
        <v>50</v>
      </c>
      <c r="B320" s="46" t="s">
        <v>51</v>
      </c>
      <c r="C320" s="327">
        <f>SUM(C321)</f>
        <v>25500</v>
      </c>
      <c r="D320" s="229"/>
      <c r="E320" s="948"/>
      <c r="F320" s="94"/>
      <c r="G320" s="329"/>
      <c r="H320" s="329"/>
      <c r="I320" s="329"/>
    </row>
    <row r="321" spans="1:9" s="67" customFormat="1" ht="13" x14ac:dyDescent="0.3">
      <c r="A321" s="27" t="s">
        <v>52</v>
      </c>
      <c r="B321" s="81" t="s">
        <v>357</v>
      </c>
      <c r="C321" s="76">
        <v>25500</v>
      </c>
      <c r="D321" s="154"/>
      <c r="E321" s="236"/>
      <c r="F321" s="249"/>
      <c r="G321" s="84"/>
      <c r="H321" s="84"/>
      <c r="I321" s="84"/>
    </row>
    <row r="322" spans="1:9" s="67" customFormat="1" ht="13" x14ac:dyDescent="0.3">
      <c r="A322" s="39" t="s">
        <v>54</v>
      </c>
      <c r="B322" s="71" t="s">
        <v>55</v>
      </c>
      <c r="C322" s="224">
        <f>SUM(C323:C323)</f>
        <v>56000</v>
      </c>
      <c r="D322" s="330"/>
      <c r="E322" s="84"/>
      <c r="F322" s="249"/>
      <c r="G322" s="84"/>
      <c r="H322" s="84"/>
      <c r="I322" s="84"/>
    </row>
    <row r="323" spans="1:9" s="67" customFormat="1" ht="13" x14ac:dyDescent="0.3">
      <c r="A323" s="27" t="s">
        <v>56</v>
      </c>
      <c r="B323" s="81" t="s">
        <v>57</v>
      </c>
      <c r="C323" s="28">
        <v>56000</v>
      </c>
      <c r="D323" s="84"/>
      <c r="E323" s="84"/>
      <c r="F323" s="165"/>
      <c r="G323" s="40"/>
      <c r="H323" s="81"/>
      <c r="I323" s="81"/>
    </row>
    <row r="324" spans="1:9" s="67" customFormat="1" ht="13" x14ac:dyDescent="0.3">
      <c r="A324" s="39" t="s">
        <v>58</v>
      </c>
      <c r="B324" s="71" t="s">
        <v>59</v>
      </c>
      <c r="C324" s="40">
        <f>SUM(C325)</f>
        <v>54000</v>
      </c>
      <c r="D324" s="84"/>
      <c r="E324" s="84"/>
      <c r="F324" s="165"/>
      <c r="G324" s="40"/>
      <c r="H324" s="81"/>
      <c r="I324" s="81"/>
    </row>
    <row r="325" spans="1:9" s="67" customFormat="1" ht="13" x14ac:dyDescent="0.3">
      <c r="A325" s="27" t="s">
        <v>60</v>
      </c>
      <c r="B325" s="81" t="s">
        <v>61</v>
      </c>
      <c r="C325" s="76">
        <v>54000</v>
      </c>
      <c r="D325" s="81"/>
      <c r="E325" s="81"/>
      <c r="F325" s="247"/>
      <c r="G325" s="236"/>
      <c r="H325" s="84"/>
      <c r="I325" s="84"/>
    </row>
    <row r="326" spans="1:9" s="67" customFormat="1" ht="13" hidden="1" x14ac:dyDescent="0.3">
      <c r="A326" s="39" t="s">
        <v>66</v>
      </c>
      <c r="B326" s="71" t="s">
        <v>154</v>
      </c>
      <c r="C326" s="224">
        <f>SUM(C327:C330)</f>
        <v>0</v>
      </c>
      <c r="D326" s="81"/>
      <c r="E326" s="81"/>
      <c r="F326" s="247"/>
      <c r="G326" s="236"/>
      <c r="H326" s="84"/>
      <c r="I326" s="84"/>
    </row>
    <row r="327" spans="1:9" s="67" customFormat="1" ht="13" hidden="1" x14ac:dyDescent="0.3">
      <c r="A327" s="27" t="s">
        <v>202</v>
      </c>
      <c r="B327" s="81" t="s">
        <v>364</v>
      </c>
      <c r="C327" s="76">
        <v>0</v>
      </c>
      <c r="D327" s="81"/>
      <c r="E327" s="81"/>
      <c r="F327" s="247"/>
      <c r="G327" s="236"/>
      <c r="H327" s="84"/>
      <c r="I327" s="84"/>
    </row>
    <row r="328" spans="1:9" s="67" customFormat="1" ht="13" hidden="1" x14ac:dyDescent="0.3">
      <c r="A328" s="27" t="s">
        <v>204</v>
      </c>
      <c r="B328" s="81" t="s">
        <v>205</v>
      </c>
      <c r="C328" s="76">
        <v>0</v>
      </c>
      <c r="D328" s="81"/>
      <c r="E328" s="935" t="s">
        <v>889</v>
      </c>
      <c r="F328" s="247"/>
      <c r="G328" s="236"/>
      <c r="H328" s="84"/>
      <c r="I328" s="84"/>
    </row>
    <row r="329" spans="1:9" s="67" customFormat="1" ht="13" hidden="1" x14ac:dyDescent="0.3">
      <c r="A329" s="27" t="s">
        <v>178</v>
      </c>
      <c r="B329" s="81" t="s">
        <v>365</v>
      </c>
      <c r="C329" s="76">
        <v>0</v>
      </c>
      <c r="D329" s="81"/>
      <c r="E329" s="81"/>
      <c r="F329" s="247"/>
      <c r="G329" s="236"/>
      <c r="H329" s="84"/>
      <c r="I329" s="84"/>
    </row>
    <row r="330" spans="1:9" s="67" customFormat="1" ht="13" hidden="1" x14ac:dyDescent="0.3">
      <c r="A330" s="27" t="s">
        <v>156</v>
      </c>
      <c r="B330" s="81" t="s">
        <v>180</v>
      </c>
      <c r="C330" s="76">
        <v>0</v>
      </c>
      <c r="D330" s="81"/>
      <c r="E330" s="81"/>
      <c r="F330" s="247"/>
      <c r="G330" s="236"/>
      <c r="H330" s="84"/>
      <c r="I330" s="84"/>
    </row>
    <row r="331" spans="1:9" s="67" customFormat="1" ht="13" x14ac:dyDescent="0.3">
      <c r="A331" s="68" t="s">
        <v>78</v>
      </c>
      <c r="B331" s="71" t="s">
        <v>79</v>
      </c>
      <c r="C331" s="224">
        <f>SUM(C332:C332)</f>
        <v>25100</v>
      </c>
      <c r="D331" s="81"/>
      <c r="E331" s="81"/>
      <c r="F331" s="81"/>
      <c r="G331" s="236"/>
      <c r="H331" s="84"/>
      <c r="I331" s="84"/>
    </row>
    <row r="332" spans="1:9" s="67" customFormat="1" ht="13" x14ac:dyDescent="0.3">
      <c r="A332" s="27" t="s">
        <v>82</v>
      </c>
      <c r="B332" s="81" t="s">
        <v>83</v>
      </c>
      <c r="C332" s="76">
        <v>25100</v>
      </c>
      <c r="D332" s="81"/>
      <c r="E332" s="236"/>
      <c r="F332" s="249"/>
      <c r="G332" s="84"/>
      <c r="H332" s="84"/>
      <c r="I332" s="84"/>
    </row>
    <row r="333" spans="1:9" s="67" customFormat="1" ht="13" x14ac:dyDescent="0.3">
      <c r="A333" s="68" t="s">
        <v>84</v>
      </c>
      <c r="B333" s="83" t="s">
        <v>273</v>
      </c>
      <c r="C333" s="224">
        <f>SUM(C334:C335)</f>
        <v>39700</v>
      </c>
      <c r="D333" s="236"/>
      <c r="E333" s="236"/>
      <c r="F333" s="249"/>
      <c r="G333" s="84"/>
      <c r="H333" s="84"/>
      <c r="I333" s="84"/>
    </row>
    <row r="334" spans="1:9" s="75" customFormat="1" ht="13.5" customHeight="1" x14ac:dyDescent="0.25">
      <c r="A334" s="27" t="s">
        <v>86</v>
      </c>
      <c r="B334" s="81" t="s">
        <v>87</v>
      </c>
      <c r="C334" s="28">
        <v>27760</v>
      </c>
      <c r="F334" s="108"/>
      <c r="G334" s="109"/>
    </row>
    <row r="335" spans="1:9" s="67" customFormat="1" ht="13" x14ac:dyDescent="0.3">
      <c r="A335" s="27" t="s">
        <v>274</v>
      </c>
      <c r="B335" s="81" t="s">
        <v>85</v>
      </c>
      <c r="C335" s="76">
        <v>11940</v>
      </c>
      <c r="D335" s="247"/>
      <c r="E335" s="236"/>
      <c r="F335" s="249"/>
      <c r="G335" s="84"/>
      <c r="H335" s="84"/>
      <c r="I335" s="84"/>
    </row>
    <row r="336" spans="1:9" s="67" customFormat="1" ht="13.5" thickBot="1" x14ac:dyDescent="0.35">
      <c r="A336" s="27"/>
      <c r="B336" s="81"/>
      <c r="C336" s="76"/>
      <c r="D336" s="247"/>
      <c r="E336" s="236"/>
      <c r="F336" s="249"/>
      <c r="G336" s="84"/>
      <c r="H336" s="84"/>
      <c r="I336" s="84"/>
    </row>
    <row r="337" spans="1:9" s="67" customFormat="1" ht="13.5" thickBot="1" x14ac:dyDescent="0.35">
      <c r="A337" s="1307" t="s">
        <v>93</v>
      </c>
      <c r="B337" s="1308"/>
      <c r="C337" s="241">
        <f>C338+C340+C342+C344+C346</f>
        <v>844140</v>
      </c>
      <c r="D337" s="236"/>
      <c r="E337" s="236"/>
      <c r="F337" s="249"/>
      <c r="G337" s="84"/>
      <c r="H337" s="84"/>
      <c r="I337" s="84"/>
    </row>
    <row r="338" spans="1:9" s="67" customFormat="1" ht="13" x14ac:dyDescent="0.3">
      <c r="A338" s="223" t="s">
        <v>94</v>
      </c>
      <c r="B338" s="46" t="s">
        <v>95</v>
      </c>
      <c r="C338" s="327">
        <f>SUM(C339:C339)</f>
        <v>31000</v>
      </c>
      <c r="D338" s="229"/>
      <c r="E338" s="229"/>
      <c r="F338" s="94"/>
      <c r="G338" s="329"/>
      <c r="H338" s="329"/>
      <c r="I338" s="329"/>
    </row>
    <row r="339" spans="1:9" s="67" customFormat="1" ht="13" x14ac:dyDescent="0.3">
      <c r="A339" s="89" t="s">
        <v>98</v>
      </c>
      <c r="B339" s="81" t="s">
        <v>367</v>
      </c>
      <c r="C339" s="76">
        <v>31000</v>
      </c>
      <c r="D339" s="76"/>
      <c r="E339" s="85"/>
      <c r="F339" s="94"/>
      <c r="G339" s="260"/>
      <c r="H339" s="260"/>
      <c r="I339" s="260"/>
    </row>
    <row r="340" spans="1:9" s="67" customFormat="1" ht="13" x14ac:dyDescent="0.25">
      <c r="A340" s="223" t="s">
        <v>158</v>
      </c>
      <c r="B340" s="223" t="s">
        <v>101</v>
      </c>
      <c r="C340" s="40">
        <f>SUM(C341:C341)</f>
        <v>30140</v>
      </c>
      <c r="D340" s="292"/>
      <c r="E340" s="83"/>
      <c r="F340" s="94"/>
      <c r="G340" s="95"/>
      <c r="H340" s="81"/>
      <c r="I340" s="75"/>
    </row>
    <row r="341" spans="1:9" s="67" customFormat="1" ht="13" x14ac:dyDescent="0.25">
      <c r="A341" s="89" t="s">
        <v>104</v>
      </c>
      <c r="B341" s="89" t="s">
        <v>105</v>
      </c>
      <c r="C341" s="28">
        <v>30140</v>
      </c>
      <c r="D341" s="82"/>
      <c r="E341" s="83"/>
      <c r="F341" s="249"/>
      <c r="G341" s="95"/>
      <c r="H341" s="95"/>
      <c r="I341" s="75"/>
    </row>
    <row r="342" spans="1:9" s="67" customFormat="1" ht="13" x14ac:dyDescent="0.3">
      <c r="A342" s="39" t="s">
        <v>106</v>
      </c>
      <c r="B342" s="223" t="s">
        <v>107</v>
      </c>
      <c r="C342" s="224">
        <f>SUM(C343:C343)</f>
        <v>20000</v>
      </c>
      <c r="D342" s="76"/>
      <c r="E342" s="85"/>
      <c r="F342" s="94"/>
      <c r="G342" s="260"/>
      <c r="H342" s="260"/>
      <c r="I342" s="260"/>
    </row>
    <row r="343" spans="1:9" s="67" customFormat="1" ht="13" x14ac:dyDescent="0.3">
      <c r="A343" s="89" t="s">
        <v>110</v>
      </c>
      <c r="B343" s="81" t="s">
        <v>111</v>
      </c>
      <c r="C343" s="76">
        <v>20000</v>
      </c>
      <c r="D343" s="260"/>
      <c r="E343" s="85"/>
      <c r="F343" s="85"/>
      <c r="G343" s="260"/>
      <c r="H343" s="260"/>
      <c r="I343" s="260"/>
    </row>
    <row r="344" spans="1:9" s="67" customFormat="1" ht="13" x14ac:dyDescent="0.3">
      <c r="A344" s="39" t="s">
        <v>279</v>
      </c>
      <c r="B344" s="40" t="s">
        <v>117</v>
      </c>
      <c r="C344" s="224">
        <f>SUM(C345)</f>
        <v>20000</v>
      </c>
      <c r="D344" s="260"/>
      <c r="E344" s="85"/>
      <c r="F344" s="85"/>
      <c r="G344" s="260"/>
      <c r="H344" s="260"/>
      <c r="I344" s="260"/>
    </row>
    <row r="345" spans="1:9" s="67" customFormat="1" ht="13" x14ac:dyDescent="0.3">
      <c r="A345" s="52" t="s">
        <v>118</v>
      </c>
      <c r="B345" s="81" t="s">
        <v>117</v>
      </c>
      <c r="C345" s="76">
        <v>20000</v>
      </c>
      <c r="D345" s="84"/>
      <c r="E345" s="85"/>
      <c r="F345" s="332"/>
      <c r="G345" s="333"/>
      <c r="H345" s="247"/>
      <c r="I345" s="260"/>
    </row>
    <row r="346" spans="1:9" s="67" customFormat="1" ht="13" x14ac:dyDescent="0.3">
      <c r="A346" s="39" t="s">
        <v>119</v>
      </c>
      <c r="B346" s="77" t="s">
        <v>122</v>
      </c>
      <c r="C346" s="224">
        <f>SUM(C347:C349)</f>
        <v>743000</v>
      </c>
      <c r="D346" s="84"/>
      <c r="E346" s="85"/>
      <c r="F346" s="85"/>
      <c r="G346" s="260"/>
      <c r="H346" s="249"/>
      <c r="I346" s="260"/>
    </row>
    <row r="347" spans="1:9" s="67" customFormat="1" ht="13" x14ac:dyDescent="0.3">
      <c r="A347" s="52" t="s">
        <v>121</v>
      </c>
      <c r="B347" s="81" t="s">
        <v>122</v>
      </c>
      <c r="C347" s="76">
        <v>675000</v>
      </c>
      <c r="D347" s="260"/>
      <c r="E347" s="236"/>
      <c r="F347" s="260"/>
      <c r="G347" s="84"/>
      <c r="H347" s="84"/>
      <c r="I347" s="84"/>
    </row>
    <row r="348" spans="1:9" s="67" customFormat="1" ht="13" x14ac:dyDescent="0.3">
      <c r="A348" s="52" t="s">
        <v>123</v>
      </c>
      <c r="B348" s="81" t="s">
        <v>360</v>
      </c>
      <c r="C348" s="76">
        <v>18000</v>
      </c>
      <c r="D348" s="247"/>
      <c r="E348" s="84"/>
      <c r="F348" s="249"/>
      <c r="G348" s="236"/>
      <c r="H348" s="84"/>
      <c r="I348" s="84"/>
    </row>
    <row r="349" spans="1:9" ht="13" x14ac:dyDescent="0.25">
      <c r="A349" s="52" t="s">
        <v>127</v>
      </c>
      <c r="B349" s="28" t="s">
        <v>120</v>
      </c>
      <c r="C349" s="28">
        <v>50000</v>
      </c>
      <c r="D349" s="52"/>
      <c r="E349" s="86"/>
    </row>
    <row r="350" spans="1:9" s="67" customFormat="1" ht="13.5" thickBot="1" x14ac:dyDescent="0.35">
      <c r="A350" s="89"/>
      <c r="B350" s="108"/>
      <c r="C350" s="76"/>
      <c r="D350" s="247"/>
      <c r="E350" s="236"/>
      <c r="F350" s="249"/>
      <c r="G350" s="84"/>
      <c r="H350" s="84"/>
      <c r="I350" s="84"/>
    </row>
    <row r="351" spans="1:9" s="67" customFormat="1" ht="13.5" thickBot="1" x14ac:dyDescent="0.35">
      <c r="A351" s="1300" t="s">
        <v>135</v>
      </c>
      <c r="B351" s="1301"/>
      <c r="C351" s="256">
        <f>(C352+C355)</f>
        <v>149020</v>
      </c>
      <c r="D351" s="247"/>
      <c r="E351" s="236"/>
      <c r="F351" s="249"/>
      <c r="G351" s="84"/>
      <c r="H351" s="84"/>
      <c r="I351" s="84"/>
    </row>
    <row r="352" spans="1:9" s="67" customFormat="1" ht="13" x14ac:dyDescent="0.3">
      <c r="A352" s="68" t="s">
        <v>136</v>
      </c>
      <c r="B352" s="46" t="s">
        <v>137</v>
      </c>
      <c r="C352" s="224">
        <f>SUM(C353:C354)</f>
        <v>138900</v>
      </c>
      <c r="D352" s="924"/>
      <c r="E352" s="72"/>
      <c r="F352" s="437"/>
      <c r="G352" s="74"/>
      <c r="H352" s="74"/>
      <c r="I352" s="74"/>
    </row>
    <row r="353" spans="1:9" s="67" customFormat="1" ht="13" x14ac:dyDescent="0.3">
      <c r="A353" s="52" t="s">
        <v>138</v>
      </c>
      <c r="B353" s="81" t="s">
        <v>139</v>
      </c>
      <c r="C353" s="76">
        <v>78900</v>
      </c>
      <c r="D353" s="247"/>
      <c r="E353" s="236"/>
      <c r="F353" s="249"/>
      <c r="G353" s="84"/>
      <c r="H353" s="84"/>
      <c r="I353" s="84"/>
    </row>
    <row r="354" spans="1:9" s="75" customFormat="1" ht="13.5" customHeight="1" x14ac:dyDescent="0.25">
      <c r="A354" s="52" t="s">
        <v>142</v>
      </c>
      <c r="B354" s="69" t="s">
        <v>143</v>
      </c>
      <c r="C354" s="28">
        <v>60000</v>
      </c>
      <c r="D354" s="82"/>
      <c r="E354" s="83"/>
      <c r="F354" s="94"/>
      <c r="G354" s="95"/>
      <c r="H354" s="81"/>
    </row>
    <row r="355" spans="1:9" s="67" customFormat="1" ht="13" x14ac:dyDescent="0.3">
      <c r="A355" s="68" t="s">
        <v>144</v>
      </c>
      <c r="B355" s="83" t="s">
        <v>318</v>
      </c>
      <c r="C355" s="224">
        <f>SUM(C356)</f>
        <v>10120</v>
      </c>
      <c r="D355" s="247"/>
      <c r="E355" s="236"/>
      <c r="F355" s="249"/>
      <c r="G355" s="84"/>
      <c r="H355" s="84"/>
      <c r="I355" s="84"/>
    </row>
    <row r="356" spans="1:9" s="67" customFormat="1" ht="13" x14ac:dyDescent="0.3">
      <c r="A356" s="52" t="s">
        <v>146</v>
      </c>
      <c r="B356" s="81" t="s">
        <v>147</v>
      </c>
      <c r="C356" s="76">
        <v>10120</v>
      </c>
      <c r="D356" s="247"/>
      <c r="E356" s="236"/>
      <c r="F356" s="249"/>
      <c r="G356" s="84"/>
      <c r="H356" s="84"/>
      <c r="I356" s="84"/>
    </row>
    <row r="357" spans="1:9" ht="13" thickBot="1" x14ac:dyDescent="0.3"/>
    <row r="358" spans="1:9" ht="13" x14ac:dyDescent="0.25">
      <c r="A358" s="10" t="s">
        <v>894</v>
      </c>
      <c r="B358" s="11"/>
      <c r="C358" s="12"/>
      <c r="D358" s="13" t="s">
        <v>1</v>
      </c>
      <c r="E358" s="14" t="s">
        <v>915</v>
      </c>
    </row>
    <row r="359" spans="1:9" ht="13.5" thickBot="1" x14ac:dyDescent="0.3">
      <c r="A359" s="96"/>
      <c r="B359" s="97"/>
      <c r="C359" s="98"/>
      <c r="D359" s="99"/>
      <c r="E359" s="100"/>
    </row>
    <row r="360" spans="1:9" x14ac:dyDescent="0.25">
      <c r="A360" s="1268" t="s">
        <v>916</v>
      </c>
      <c r="B360" s="1269"/>
      <c r="C360" s="1269"/>
      <c r="D360" s="1269"/>
      <c r="E360" s="1270"/>
    </row>
    <row r="361" spans="1:9" x14ac:dyDescent="0.25">
      <c r="A361" s="1311"/>
      <c r="B361" s="1312"/>
      <c r="C361" s="1312"/>
      <c r="D361" s="1312"/>
      <c r="E361" s="1313"/>
    </row>
    <row r="362" spans="1:9" x14ac:dyDescent="0.25">
      <c r="A362" s="1311"/>
      <c r="B362" s="1312"/>
      <c r="C362" s="1312"/>
      <c r="D362" s="1312"/>
      <c r="E362" s="1313"/>
    </row>
    <row r="363" spans="1:9" x14ac:dyDescent="0.25">
      <c r="A363" s="1311"/>
      <c r="B363" s="1312"/>
      <c r="C363" s="1312"/>
      <c r="D363" s="1312"/>
      <c r="E363" s="1313"/>
    </row>
    <row r="364" spans="1:9" ht="13" thickBot="1" x14ac:dyDescent="0.3">
      <c r="A364" s="1311"/>
      <c r="B364" s="1312"/>
      <c r="C364" s="1312"/>
      <c r="D364" s="1312"/>
      <c r="E364" s="1313"/>
    </row>
    <row r="365" spans="1:9" x14ac:dyDescent="0.25">
      <c r="A365" s="22" t="s">
        <v>398</v>
      </c>
      <c r="B365" s="23"/>
      <c r="C365" s="24"/>
      <c r="D365" s="24"/>
      <c r="E365" s="25"/>
    </row>
    <row r="366" spans="1:9" x14ac:dyDescent="0.25">
      <c r="A366" s="26" t="s">
        <v>917</v>
      </c>
      <c r="B366" s="27"/>
      <c r="C366" s="28"/>
      <c r="D366" s="28"/>
      <c r="E366" s="29"/>
    </row>
    <row r="367" spans="1:9" x14ac:dyDescent="0.25">
      <c r="A367" s="26" t="s">
        <v>918</v>
      </c>
      <c r="B367" s="27"/>
      <c r="C367" s="28"/>
      <c r="D367" s="28"/>
      <c r="E367" s="29"/>
    </row>
    <row r="368" spans="1:9" ht="13" thickBot="1" x14ac:dyDescent="0.3">
      <c r="A368" s="30" t="s">
        <v>4</v>
      </c>
      <c r="B368" s="31"/>
      <c r="C368" s="32"/>
      <c r="D368" s="32"/>
      <c r="E368" s="33"/>
    </row>
    <row r="369" spans="1:5" ht="13" thickBot="1" x14ac:dyDescent="0.3">
      <c r="A369" s="34" t="s">
        <v>5</v>
      </c>
      <c r="B369" s="35"/>
      <c r="C369" s="36"/>
      <c r="D369" s="37"/>
      <c r="E369" s="38">
        <f>+C371+C398+C414</f>
        <v>1602985</v>
      </c>
    </row>
    <row r="370" spans="1:5" ht="13.5" thickBot="1" x14ac:dyDescent="0.3">
      <c r="A370" s="7"/>
      <c r="B370" s="6"/>
      <c r="C370" s="41"/>
      <c r="D370" s="41"/>
      <c r="E370" s="41"/>
    </row>
    <row r="371" spans="1:5" ht="13.5" thickBot="1" x14ac:dyDescent="0.3">
      <c r="A371" s="1290" t="s">
        <v>49</v>
      </c>
      <c r="B371" s="1291"/>
      <c r="C371" s="56">
        <f>C372+C374+C377+C379+C382+C385+C389+C394</f>
        <v>798875</v>
      </c>
      <c r="D371" s="41"/>
      <c r="E371" s="41"/>
    </row>
    <row r="372" spans="1:5" ht="13" x14ac:dyDescent="0.25">
      <c r="A372" s="39" t="s">
        <v>50</v>
      </c>
      <c r="B372" s="46" t="s">
        <v>51</v>
      </c>
      <c r="C372" s="58">
        <f>SUM(C373)</f>
        <v>31250</v>
      </c>
      <c r="D372" s="59"/>
      <c r="E372" s="59"/>
    </row>
    <row r="373" spans="1:5" ht="13" x14ac:dyDescent="0.25">
      <c r="A373" s="27" t="s">
        <v>52</v>
      </c>
      <c r="B373" s="27" t="s">
        <v>53</v>
      </c>
      <c r="C373" s="28">
        <v>31250</v>
      </c>
      <c r="D373" s="62"/>
      <c r="E373" s="63"/>
    </row>
    <row r="374" spans="1:5" ht="13" x14ac:dyDescent="0.25">
      <c r="A374" s="39" t="s">
        <v>150</v>
      </c>
      <c r="B374" s="77" t="s">
        <v>151</v>
      </c>
      <c r="C374" s="40">
        <f>SUM(C375:C376)</f>
        <v>110000</v>
      </c>
      <c r="D374" s="62"/>
      <c r="E374" s="63"/>
    </row>
    <row r="375" spans="1:5" ht="13" x14ac:dyDescent="0.25">
      <c r="A375" s="27" t="s">
        <v>172</v>
      </c>
      <c r="B375" s="81" t="s">
        <v>173</v>
      </c>
      <c r="C375" s="28">
        <v>50000</v>
      </c>
      <c r="D375" s="62"/>
      <c r="E375" s="63"/>
    </row>
    <row r="376" spans="1:5" ht="13" x14ac:dyDescent="0.25">
      <c r="A376" s="27" t="s">
        <v>152</v>
      </c>
      <c r="B376" s="81" t="s">
        <v>153</v>
      </c>
      <c r="C376" s="28">
        <v>60000</v>
      </c>
      <c r="D376" s="62"/>
      <c r="E376" s="63"/>
    </row>
    <row r="377" spans="1:5" ht="13" x14ac:dyDescent="0.25">
      <c r="A377" s="39" t="s">
        <v>54</v>
      </c>
      <c r="B377" s="39" t="s">
        <v>55</v>
      </c>
      <c r="C377" s="40">
        <f>SUM(C378)</f>
        <v>40000</v>
      </c>
      <c r="D377" s="63"/>
      <c r="E377" s="27"/>
    </row>
    <row r="378" spans="1:5" ht="13" x14ac:dyDescent="0.25">
      <c r="A378" s="27" t="s">
        <v>56</v>
      </c>
      <c r="B378" s="52" t="s">
        <v>57</v>
      </c>
      <c r="C378" s="28">
        <v>40000</v>
      </c>
      <c r="D378" s="120"/>
      <c r="E378" s="80"/>
    </row>
    <row r="379" spans="1:5" ht="13" x14ac:dyDescent="0.3">
      <c r="A379" s="39" t="s">
        <v>58</v>
      </c>
      <c r="B379" s="68" t="s">
        <v>59</v>
      </c>
      <c r="C379" s="40">
        <f>SUM(C380:C381)</f>
        <v>80000</v>
      </c>
      <c r="D379" s="121"/>
      <c r="E379" s="104"/>
    </row>
    <row r="380" spans="1:5" ht="13" x14ac:dyDescent="0.3">
      <c r="A380" s="27" t="s">
        <v>60</v>
      </c>
      <c r="B380" s="69" t="s">
        <v>61</v>
      </c>
      <c r="C380" s="28">
        <v>45000</v>
      </c>
      <c r="D380" s="121"/>
      <c r="E380" s="104"/>
    </row>
    <row r="381" spans="1:5" ht="13" x14ac:dyDescent="0.3">
      <c r="A381" s="27" t="s">
        <v>193</v>
      </c>
      <c r="B381" s="81" t="s">
        <v>194</v>
      </c>
      <c r="C381" s="28">
        <v>35000</v>
      </c>
      <c r="D381" s="103"/>
      <c r="E381" s="104"/>
    </row>
    <row r="382" spans="1:5" ht="13" x14ac:dyDescent="0.3">
      <c r="A382" s="39" t="s">
        <v>62</v>
      </c>
      <c r="B382" s="77" t="s">
        <v>63</v>
      </c>
      <c r="C382" s="40">
        <f>SUM(C383:C384)</f>
        <v>32000</v>
      </c>
      <c r="D382" s="103"/>
      <c r="E382" s="104"/>
    </row>
    <row r="383" spans="1:5" ht="13" x14ac:dyDescent="0.3">
      <c r="A383" s="27" t="s">
        <v>64</v>
      </c>
      <c r="B383" s="81" t="s">
        <v>363</v>
      </c>
      <c r="C383" s="28">
        <v>17000</v>
      </c>
      <c r="D383" s="103"/>
      <c r="E383" s="104"/>
    </row>
    <row r="384" spans="1:5" ht="13" x14ac:dyDescent="0.3">
      <c r="A384" s="27" t="s">
        <v>176</v>
      </c>
      <c r="B384" s="81" t="s">
        <v>177</v>
      </c>
      <c r="C384" s="28">
        <v>15000</v>
      </c>
      <c r="D384" s="103"/>
      <c r="E384" s="104"/>
    </row>
    <row r="385" spans="1:5" ht="13" x14ac:dyDescent="0.25">
      <c r="A385" s="68" t="s">
        <v>66</v>
      </c>
      <c r="B385" s="83" t="s">
        <v>154</v>
      </c>
      <c r="C385" s="40">
        <f>SUM(C386:C388)</f>
        <v>232500</v>
      </c>
      <c r="D385" s="120"/>
      <c r="E385" s="80"/>
    </row>
    <row r="386" spans="1:5" ht="13" x14ac:dyDescent="0.25">
      <c r="A386" s="52" t="s">
        <v>68</v>
      </c>
      <c r="B386" s="28" t="s">
        <v>155</v>
      </c>
      <c r="C386" s="28">
        <v>12500</v>
      </c>
      <c r="D386" s="67"/>
      <c r="E386" s="63"/>
    </row>
    <row r="387" spans="1:5" ht="13" x14ac:dyDescent="0.25">
      <c r="A387" s="52" t="s">
        <v>178</v>
      </c>
      <c r="B387" s="81" t="s">
        <v>179</v>
      </c>
      <c r="C387" s="28">
        <v>100000</v>
      </c>
      <c r="D387" s="67"/>
      <c r="E387" s="63"/>
    </row>
    <row r="388" spans="1:5" ht="13" x14ac:dyDescent="0.25">
      <c r="A388" s="52" t="s">
        <v>156</v>
      </c>
      <c r="B388" s="81" t="s">
        <v>180</v>
      </c>
      <c r="C388" s="28">
        <v>120000</v>
      </c>
      <c r="D388" s="67"/>
      <c r="E388" s="63"/>
    </row>
    <row r="389" spans="1:5" ht="13" x14ac:dyDescent="0.25">
      <c r="A389" s="68" t="s">
        <v>78</v>
      </c>
      <c r="B389" s="40" t="s">
        <v>79</v>
      </c>
      <c r="C389" s="40">
        <f>SUM(C390:C393)</f>
        <v>193125</v>
      </c>
      <c r="D389" s="62"/>
      <c r="E389" s="63"/>
    </row>
    <row r="390" spans="1:5" x14ac:dyDescent="0.25">
      <c r="A390" s="52" t="s">
        <v>80</v>
      </c>
      <c r="B390" s="69" t="s">
        <v>81</v>
      </c>
      <c r="C390" s="28">
        <v>26875</v>
      </c>
      <c r="D390" s="122"/>
      <c r="E390" s="40"/>
    </row>
    <row r="391" spans="1:5" x14ac:dyDescent="0.25">
      <c r="A391" s="27" t="s">
        <v>181</v>
      </c>
      <c r="B391" s="28" t="s">
        <v>182</v>
      </c>
      <c r="C391" s="28">
        <v>42500</v>
      </c>
      <c r="D391" s="124"/>
      <c r="E391" s="40"/>
    </row>
    <row r="392" spans="1:5" x14ac:dyDescent="0.25">
      <c r="A392" s="27" t="s">
        <v>734</v>
      </c>
      <c r="B392" s="28" t="s">
        <v>735</v>
      </c>
      <c r="C392" s="28">
        <v>43750</v>
      </c>
      <c r="D392" s="124"/>
      <c r="E392" s="40"/>
    </row>
    <row r="393" spans="1:5" ht="13" x14ac:dyDescent="0.25">
      <c r="A393" s="52" t="s">
        <v>82</v>
      </c>
      <c r="B393" s="28" t="s">
        <v>83</v>
      </c>
      <c r="C393" s="28">
        <v>80000</v>
      </c>
      <c r="D393" s="86"/>
      <c r="E393" s="86"/>
    </row>
    <row r="394" spans="1:5" ht="13" x14ac:dyDescent="0.25">
      <c r="A394" s="68" t="s">
        <v>84</v>
      </c>
      <c r="B394" s="83" t="s">
        <v>85</v>
      </c>
      <c r="C394" s="40">
        <f>SUM(C395:C396)</f>
        <v>80000</v>
      </c>
      <c r="D394" s="86"/>
      <c r="E394" s="86"/>
    </row>
    <row r="395" spans="1:5" ht="13" x14ac:dyDescent="0.25">
      <c r="A395" s="52" t="s">
        <v>86</v>
      </c>
      <c r="B395" s="28" t="s">
        <v>87</v>
      </c>
      <c r="C395" s="28">
        <v>30000</v>
      </c>
      <c r="D395" s="67"/>
      <c r="E395" s="67"/>
    </row>
    <row r="396" spans="1:5" ht="13" x14ac:dyDescent="0.25">
      <c r="A396" s="52" t="s">
        <v>90</v>
      </c>
      <c r="B396" s="69" t="s">
        <v>85</v>
      </c>
      <c r="C396" s="28">
        <v>50000</v>
      </c>
      <c r="D396" s="67"/>
      <c r="E396" s="63"/>
    </row>
    <row r="397" spans="1:5" ht="13.5" thickBot="1" x14ac:dyDescent="0.3">
      <c r="A397" s="52"/>
      <c r="B397" s="28"/>
      <c r="C397" s="69"/>
      <c r="D397" s="86"/>
      <c r="E397" s="86"/>
    </row>
    <row r="398" spans="1:5" ht="13.5" thickBot="1" x14ac:dyDescent="0.3">
      <c r="A398" s="1274" t="s">
        <v>93</v>
      </c>
      <c r="B398" s="1275"/>
      <c r="C398" s="87">
        <f>+C399+C405+C401+C407</f>
        <v>455160</v>
      </c>
      <c r="D398" s="41"/>
      <c r="E398" s="41"/>
    </row>
    <row r="399" spans="1:5" ht="13" x14ac:dyDescent="0.25">
      <c r="A399" s="39" t="s">
        <v>158</v>
      </c>
      <c r="B399" s="40" t="s">
        <v>101</v>
      </c>
      <c r="C399" s="40">
        <f>SUM(C400:C400)</f>
        <v>24700</v>
      </c>
      <c r="D399" s="63"/>
      <c r="E399" s="86"/>
    </row>
    <row r="400" spans="1:5" ht="13" x14ac:dyDescent="0.25">
      <c r="A400" s="27" t="s">
        <v>104</v>
      </c>
      <c r="B400" s="27" t="s">
        <v>105</v>
      </c>
      <c r="C400" s="28">
        <v>24700</v>
      </c>
      <c r="D400" s="52"/>
      <c r="E400" s="86"/>
    </row>
    <row r="401" spans="1:5" ht="13" x14ac:dyDescent="0.25">
      <c r="A401" s="68" t="s">
        <v>106</v>
      </c>
      <c r="B401" s="40" t="s">
        <v>107</v>
      </c>
      <c r="C401" s="40">
        <f>SUM(C402:C404)</f>
        <v>244000</v>
      </c>
      <c r="D401" s="52"/>
      <c r="E401" s="86"/>
    </row>
    <row r="402" spans="1:5" ht="13" x14ac:dyDescent="0.25">
      <c r="A402" s="52" t="s">
        <v>108</v>
      </c>
      <c r="B402" s="89" t="s">
        <v>109</v>
      </c>
      <c r="C402" s="28">
        <v>24000</v>
      </c>
      <c r="D402" s="52"/>
      <c r="E402" s="86"/>
    </row>
    <row r="403" spans="1:5" ht="13" x14ac:dyDescent="0.25">
      <c r="A403" s="52" t="s">
        <v>110</v>
      </c>
      <c r="B403" s="27" t="s">
        <v>111</v>
      </c>
      <c r="C403" s="28">
        <v>20000</v>
      </c>
      <c r="D403" s="52"/>
      <c r="E403" s="86"/>
    </row>
    <row r="404" spans="1:5" x14ac:dyDescent="0.25">
      <c r="A404" s="52" t="s">
        <v>161</v>
      </c>
      <c r="B404" s="81" t="s">
        <v>162</v>
      </c>
      <c r="C404" s="28">
        <v>200000</v>
      </c>
      <c r="D404" s="52"/>
      <c r="E404" s="52"/>
    </row>
    <row r="405" spans="1:5" ht="13" x14ac:dyDescent="0.25">
      <c r="A405" s="39" t="s">
        <v>112</v>
      </c>
      <c r="B405" s="39" t="s">
        <v>113</v>
      </c>
      <c r="C405" s="40">
        <f>SUM(C406:C406)</f>
        <v>15560</v>
      </c>
      <c r="D405" s="52"/>
      <c r="E405" s="86"/>
    </row>
    <row r="406" spans="1:5" ht="13" x14ac:dyDescent="0.25">
      <c r="A406" s="27" t="s">
        <v>114</v>
      </c>
      <c r="B406" s="27" t="s">
        <v>115</v>
      </c>
      <c r="C406" s="28">
        <v>15560</v>
      </c>
      <c r="D406" s="52"/>
      <c r="E406" s="86"/>
    </row>
    <row r="407" spans="1:5" ht="13" x14ac:dyDescent="0.25">
      <c r="A407" s="68" t="s">
        <v>119</v>
      </c>
      <c r="B407" s="40" t="s">
        <v>122</v>
      </c>
      <c r="C407" s="40">
        <f>SUM(C408:C412)</f>
        <v>170900</v>
      </c>
      <c r="D407" s="52"/>
      <c r="E407" s="86"/>
    </row>
    <row r="408" spans="1:5" ht="13" x14ac:dyDescent="0.25">
      <c r="A408" s="52" t="s">
        <v>163</v>
      </c>
      <c r="B408" s="28" t="s">
        <v>122</v>
      </c>
      <c r="C408" s="28">
        <v>20000</v>
      </c>
      <c r="D408" s="52"/>
      <c r="E408" s="63"/>
    </row>
    <row r="409" spans="1:5" ht="13" x14ac:dyDescent="0.25">
      <c r="A409" s="52" t="s">
        <v>123</v>
      </c>
      <c r="B409" s="28" t="s">
        <v>124</v>
      </c>
      <c r="C409" s="28">
        <v>8400</v>
      </c>
      <c r="D409" s="39"/>
      <c r="E409" s="63"/>
    </row>
    <row r="410" spans="1:5" ht="13" x14ac:dyDescent="0.25">
      <c r="A410" s="154" t="s">
        <v>164</v>
      </c>
      <c r="B410" s="81" t="s">
        <v>165</v>
      </c>
      <c r="C410" s="76">
        <v>32500</v>
      </c>
      <c r="D410" s="39"/>
      <c r="E410" s="63"/>
    </row>
    <row r="411" spans="1:5" ht="13" x14ac:dyDescent="0.25">
      <c r="A411" s="52" t="s">
        <v>125</v>
      </c>
      <c r="B411" s="27" t="s">
        <v>166</v>
      </c>
      <c r="C411" s="28">
        <v>60000</v>
      </c>
      <c r="D411" s="52"/>
      <c r="E411" s="63"/>
    </row>
    <row r="412" spans="1:5" ht="13" x14ac:dyDescent="0.25">
      <c r="A412" s="52" t="s">
        <v>127</v>
      </c>
      <c r="B412" s="28" t="s">
        <v>120</v>
      </c>
      <c r="C412" s="28">
        <v>50000</v>
      </c>
      <c r="D412" s="52"/>
      <c r="E412" s="86"/>
    </row>
    <row r="413" spans="1:5" ht="13.5" thickBot="1" x14ac:dyDescent="0.3">
      <c r="A413" s="52"/>
      <c r="B413" s="28"/>
      <c r="C413" s="69"/>
      <c r="D413" s="134"/>
      <c r="E413" s="63"/>
    </row>
    <row r="414" spans="1:5" ht="13.5" thickBot="1" x14ac:dyDescent="0.3">
      <c r="A414" s="1305" t="s">
        <v>135</v>
      </c>
      <c r="B414" s="1306"/>
      <c r="C414" s="93">
        <f>+C415+C418+C421</f>
        <v>348950</v>
      </c>
      <c r="D414" s="41"/>
      <c r="E414" s="41"/>
    </row>
    <row r="415" spans="1:5" x14ac:dyDescent="0.25">
      <c r="A415" s="760" t="s">
        <v>369</v>
      </c>
      <c r="B415" s="299" t="s">
        <v>370</v>
      </c>
      <c r="C415" s="58">
        <f>SUM(C416:C417)</f>
        <v>228900</v>
      </c>
      <c r="D415" s="128"/>
      <c r="E415" s="128"/>
    </row>
    <row r="416" spans="1:5" x14ac:dyDescent="0.25">
      <c r="A416" s="783" t="s">
        <v>373</v>
      </c>
      <c r="B416" s="783" t="s">
        <v>744</v>
      </c>
      <c r="C416" s="125">
        <v>150000</v>
      </c>
      <c r="D416" s="839"/>
      <c r="E416" s="784"/>
    </row>
    <row r="417" spans="1:9" x14ac:dyDescent="0.25">
      <c r="A417" s="783" t="s">
        <v>745</v>
      </c>
      <c r="B417" s="783" t="s">
        <v>376</v>
      </c>
      <c r="C417" s="125">
        <v>78900</v>
      </c>
      <c r="D417" s="785"/>
      <c r="E417" s="784"/>
    </row>
    <row r="418" spans="1:9" ht="13" x14ac:dyDescent="0.25">
      <c r="A418" s="68" t="s">
        <v>136</v>
      </c>
      <c r="B418" s="46" t="s">
        <v>137</v>
      </c>
      <c r="C418" s="58">
        <f>SUM(C419:C420)</f>
        <v>115250</v>
      </c>
      <c r="D418" s="59"/>
      <c r="E418" s="59"/>
    </row>
    <row r="419" spans="1:9" ht="13" x14ac:dyDescent="0.25">
      <c r="A419" s="52" t="s">
        <v>138</v>
      </c>
      <c r="B419" s="52" t="s">
        <v>139</v>
      </c>
      <c r="C419" s="28">
        <v>96500</v>
      </c>
      <c r="D419" s="86"/>
      <c r="E419" s="86"/>
    </row>
    <row r="420" spans="1:9" x14ac:dyDescent="0.25">
      <c r="A420" s="52" t="s">
        <v>142</v>
      </c>
      <c r="B420" s="69" t="s">
        <v>143</v>
      </c>
      <c r="C420" s="28">
        <v>18750</v>
      </c>
      <c r="D420" s="82"/>
      <c r="E420" s="83"/>
    </row>
    <row r="421" spans="1:9" ht="13" x14ac:dyDescent="0.25">
      <c r="A421" s="68" t="s">
        <v>144</v>
      </c>
      <c r="B421" s="83" t="s">
        <v>145</v>
      </c>
      <c r="C421" s="40">
        <f>SUM(C422)</f>
        <v>4800</v>
      </c>
      <c r="D421" s="86"/>
      <c r="E421" s="86"/>
    </row>
    <row r="422" spans="1:9" ht="13" x14ac:dyDescent="0.25">
      <c r="A422" s="52" t="s">
        <v>146</v>
      </c>
      <c r="B422" s="69" t="s">
        <v>147</v>
      </c>
      <c r="C422" s="28">
        <v>4800</v>
      </c>
      <c r="D422" s="86"/>
      <c r="E422" s="86"/>
    </row>
    <row r="423" spans="1:9" ht="13" thickBot="1" x14ac:dyDescent="0.3"/>
    <row r="424" spans="1:9" s="67" customFormat="1" ht="13" x14ac:dyDescent="0.3">
      <c r="A424" s="1278" t="s">
        <v>920</v>
      </c>
      <c r="B424" s="1279"/>
      <c r="C424" s="1280"/>
      <c r="D424" s="188" t="s">
        <v>1</v>
      </c>
      <c r="E424" s="189" t="s">
        <v>919</v>
      </c>
      <c r="F424" s="956"/>
      <c r="G424" s="304"/>
      <c r="H424" s="304"/>
      <c r="I424" s="304"/>
    </row>
    <row r="425" spans="1:9" s="67" customFormat="1" ht="13.5" thickBot="1" x14ac:dyDescent="0.35">
      <c r="A425" s="1281"/>
      <c r="B425" s="1282"/>
      <c r="C425" s="1283"/>
      <c r="D425" s="194"/>
      <c r="E425" s="195"/>
      <c r="F425" s="427"/>
      <c r="G425" s="304"/>
      <c r="H425" s="304"/>
      <c r="I425" s="304"/>
    </row>
    <row r="426" spans="1:9" s="67" customFormat="1" ht="13" x14ac:dyDescent="0.3">
      <c r="A426" s="1268" t="s">
        <v>921</v>
      </c>
      <c r="B426" s="1269"/>
      <c r="C426" s="1269"/>
      <c r="D426" s="1269"/>
      <c r="E426" s="1270"/>
      <c r="F426" s="427"/>
      <c r="G426" s="304"/>
      <c r="H426" s="304"/>
      <c r="I426" s="304"/>
    </row>
    <row r="427" spans="1:9" s="67" customFormat="1" ht="13" x14ac:dyDescent="0.3">
      <c r="A427" s="1311"/>
      <c r="B427" s="1312"/>
      <c r="C427" s="1312"/>
      <c r="D427" s="1312"/>
      <c r="E427" s="1313"/>
      <c r="F427" s="427"/>
      <c r="G427" s="304"/>
      <c r="H427" s="304"/>
      <c r="I427" s="304"/>
    </row>
    <row r="428" spans="1:9" s="67" customFormat="1" ht="13" x14ac:dyDescent="0.3">
      <c r="A428" s="1311"/>
      <c r="B428" s="1312"/>
      <c r="C428" s="1312"/>
      <c r="D428" s="1312"/>
      <c r="E428" s="1313"/>
      <c r="F428" s="427"/>
      <c r="G428" s="304"/>
      <c r="H428" s="304"/>
      <c r="I428" s="304"/>
    </row>
    <row r="429" spans="1:9" s="67" customFormat="1" ht="13" x14ac:dyDescent="0.3">
      <c r="A429" s="1311"/>
      <c r="B429" s="1312"/>
      <c r="C429" s="1312"/>
      <c r="D429" s="1312"/>
      <c r="E429" s="1313"/>
      <c r="F429" s="427"/>
      <c r="G429" s="304"/>
      <c r="H429" s="304"/>
      <c r="I429" s="304"/>
    </row>
    <row r="430" spans="1:9" s="67" customFormat="1" ht="13.5" thickBot="1" x14ac:dyDescent="0.35">
      <c r="A430" s="1311"/>
      <c r="B430" s="1312"/>
      <c r="C430" s="1312"/>
      <c r="D430" s="1312"/>
      <c r="E430" s="1313"/>
      <c r="F430" s="427"/>
      <c r="G430" s="304"/>
      <c r="H430" s="304"/>
      <c r="I430" s="304"/>
    </row>
    <row r="431" spans="1:9" s="67" customFormat="1" ht="13" x14ac:dyDescent="0.25">
      <c r="A431" s="202" t="s">
        <v>398</v>
      </c>
      <c r="B431" s="203"/>
      <c r="C431" s="204"/>
      <c r="D431" s="204"/>
      <c r="E431" s="205"/>
      <c r="F431" s="427"/>
      <c r="G431" s="925"/>
      <c r="H431" s="925"/>
      <c r="I431" s="925"/>
    </row>
    <row r="432" spans="1:9" s="67" customFormat="1" ht="13" x14ac:dyDescent="0.25">
      <c r="A432" s="206" t="s">
        <v>922</v>
      </c>
      <c r="B432" s="89"/>
      <c r="C432" s="76"/>
      <c r="D432" s="76"/>
      <c r="E432" s="207"/>
      <c r="F432" s="427"/>
      <c r="G432" s="925"/>
      <c r="H432" s="925"/>
      <c r="I432" s="925"/>
    </row>
    <row r="433" spans="1:11" s="337" customFormat="1" x14ac:dyDescent="0.25">
      <c r="A433" s="206" t="s">
        <v>923</v>
      </c>
      <c r="B433" s="27"/>
      <c r="C433" s="321"/>
      <c r="D433" s="322"/>
      <c r="E433" s="323"/>
      <c r="F433" s="301"/>
      <c r="G433" s="336"/>
      <c r="H433" s="336"/>
      <c r="I433" s="336"/>
      <c r="J433" s="336"/>
      <c r="K433" s="336"/>
    </row>
    <row r="434" spans="1:11" s="67" customFormat="1" ht="13.5" thickBot="1" x14ac:dyDescent="0.3">
      <c r="A434" s="211" t="s">
        <v>888</v>
      </c>
      <c r="B434" s="212"/>
      <c r="C434" s="213"/>
      <c r="D434" s="213"/>
      <c r="E434" s="214"/>
      <c r="F434" s="427"/>
      <c r="G434" s="925"/>
      <c r="H434" s="925"/>
      <c r="I434" s="925"/>
    </row>
    <row r="435" spans="1:11" s="67" customFormat="1" ht="13.5" thickBot="1" x14ac:dyDescent="0.3">
      <c r="A435" s="218" t="s">
        <v>5</v>
      </c>
      <c r="B435" s="219"/>
      <c r="C435" s="220"/>
      <c r="D435" s="221"/>
      <c r="E435" s="222">
        <f>+C438+C457+C471</f>
        <v>728260</v>
      </c>
      <c r="F435" s="434"/>
      <c r="G435" s="434"/>
      <c r="H435" s="925"/>
      <c r="I435" s="925"/>
    </row>
    <row r="436" spans="1:11" s="67" customFormat="1" ht="13" x14ac:dyDescent="0.25">
      <c r="A436" s="223"/>
      <c r="B436" s="223"/>
      <c r="C436" s="224"/>
      <c r="D436" s="224"/>
      <c r="E436" s="957"/>
      <c r="F436" s="427"/>
      <c r="G436" s="925"/>
      <c r="H436" s="925"/>
      <c r="I436" s="925"/>
    </row>
    <row r="437" spans="1:11" s="67" customFormat="1" ht="13.5" thickBot="1" x14ac:dyDescent="0.35">
      <c r="A437" s="89"/>
      <c r="B437" s="154"/>
      <c r="C437" s="247"/>
      <c r="D437" s="170"/>
      <c r="E437" s="236"/>
      <c r="F437" s="249"/>
      <c r="G437" s="84"/>
      <c r="H437" s="84"/>
      <c r="I437" s="84"/>
    </row>
    <row r="438" spans="1:11" s="67" customFormat="1" ht="13.5" thickBot="1" x14ac:dyDescent="0.35">
      <c r="A438" s="1309" t="s">
        <v>49</v>
      </c>
      <c r="B438" s="1310"/>
      <c r="C438" s="235">
        <f>(C439+C441+C443+C450+C452)</f>
        <v>314800</v>
      </c>
      <c r="D438" s="232"/>
      <c r="E438" s="958"/>
      <c r="F438" s="249"/>
      <c r="G438" s="84"/>
      <c r="H438" s="84"/>
      <c r="I438" s="84"/>
    </row>
    <row r="439" spans="1:11" s="67" customFormat="1" ht="13" x14ac:dyDescent="0.3">
      <c r="A439" s="39" t="s">
        <v>50</v>
      </c>
      <c r="B439" s="46" t="s">
        <v>51</v>
      </c>
      <c r="C439" s="327">
        <f>SUM(C440)</f>
        <v>60000</v>
      </c>
      <c r="D439" s="229"/>
      <c r="E439" s="948"/>
      <c r="F439" s="94"/>
      <c r="G439" s="329"/>
      <c r="H439" s="329"/>
      <c r="I439" s="329"/>
    </row>
    <row r="440" spans="1:11" s="67" customFormat="1" ht="13" x14ac:dyDescent="0.3">
      <c r="A440" s="27" t="s">
        <v>52</v>
      </c>
      <c r="B440" s="81" t="s">
        <v>357</v>
      </c>
      <c r="C440" s="76">
        <v>60000</v>
      </c>
      <c r="D440" s="154"/>
      <c r="E440" s="236"/>
      <c r="F440" s="249"/>
      <c r="G440" s="84"/>
      <c r="H440" s="84"/>
      <c r="I440" s="84"/>
    </row>
    <row r="441" spans="1:11" s="67" customFormat="1" ht="13" x14ac:dyDescent="0.3">
      <c r="A441" s="39" t="s">
        <v>54</v>
      </c>
      <c r="B441" s="71" t="s">
        <v>55</v>
      </c>
      <c r="C441" s="224">
        <f>SUM(C442:C442)</f>
        <v>56000</v>
      </c>
      <c r="D441" s="330"/>
      <c r="E441" s="84"/>
      <c r="F441" s="249"/>
      <c r="G441" s="84"/>
      <c r="H441" s="84"/>
      <c r="I441" s="84"/>
    </row>
    <row r="442" spans="1:11" s="67" customFormat="1" ht="13" x14ac:dyDescent="0.3">
      <c r="A442" s="27" t="s">
        <v>56</v>
      </c>
      <c r="B442" s="81" t="s">
        <v>57</v>
      </c>
      <c r="C442" s="28">
        <v>56000</v>
      </c>
      <c r="D442" s="84"/>
      <c r="E442" s="84"/>
      <c r="F442" s="165"/>
      <c r="G442" s="40"/>
      <c r="H442" s="81"/>
      <c r="I442" s="81"/>
    </row>
    <row r="443" spans="1:11" s="67" customFormat="1" ht="13" x14ac:dyDescent="0.3">
      <c r="A443" s="39" t="s">
        <v>58</v>
      </c>
      <c r="B443" s="71" t="s">
        <v>59</v>
      </c>
      <c r="C443" s="40">
        <f>SUM(C444)</f>
        <v>54000</v>
      </c>
      <c r="D443" s="84"/>
      <c r="E443" s="84"/>
      <c r="F443" s="165"/>
      <c r="G443" s="40"/>
      <c r="H443" s="81"/>
      <c r="I443" s="81"/>
    </row>
    <row r="444" spans="1:11" s="67" customFormat="1" ht="13" x14ac:dyDescent="0.3">
      <c r="A444" s="27" t="s">
        <v>60</v>
      </c>
      <c r="B444" s="81" t="s">
        <v>61</v>
      </c>
      <c r="C444" s="76">
        <v>54000</v>
      </c>
      <c r="D444" s="81"/>
      <c r="E444" s="81"/>
      <c r="F444" s="247"/>
      <c r="G444" s="236"/>
      <c r="H444" s="84"/>
      <c r="I444" s="84"/>
    </row>
    <row r="445" spans="1:11" s="67" customFormat="1" ht="13" hidden="1" x14ac:dyDescent="0.3">
      <c r="A445" s="39" t="s">
        <v>66</v>
      </c>
      <c r="B445" s="71" t="s">
        <v>154</v>
      </c>
      <c r="C445" s="224">
        <f>SUM(C446:C449)</f>
        <v>0</v>
      </c>
      <c r="D445" s="81"/>
      <c r="E445" s="81"/>
      <c r="F445" s="247"/>
      <c r="G445" s="236"/>
      <c r="H445" s="84"/>
      <c r="I445" s="84"/>
    </row>
    <row r="446" spans="1:11" s="67" customFormat="1" ht="13" hidden="1" x14ac:dyDescent="0.3">
      <c r="A446" s="27" t="s">
        <v>202</v>
      </c>
      <c r="B446" s="81" t="s">
        <v>364</v>
      </c>
      <c r="C446" s="76">
        <v>0</v>
      </c>
      <c r="D446" s="81"/>
      <c r="E446" s="81"/>
      <c r="F446" s="247"/>
      <c r="G446" s="236"/>
      <c r="H446" s="84"/>
      <c r="I446" s="84"/>
    </row>
    <row r="447" spans="1:11" s="67" customFormat="1" ht="13" hidden="1" x14ac:dyDescent="0.3">
      <c r="A447" s="27" t="s">
        <v>204</v>
      </c>
      <c r="B447" s="81" t="s">
        <v>205</v>
      </c>
      <c r="C447" s="76">
        <v>0</v>
      </c>
      <c r="D447" s="81"/>
      <c r="E447" s="935" t="s">
        <v>889</v>
      </c>
      <c r="F447" s="247"/>
      <c r="G447" s="236"/>
      <c r="H447" s="84"/>
      <c r="I447" s="84"/>
    </row>
    <row r="448" spans="1:11" s="67" customFormat="1" ht="13" hidden="1" x14ac:dyDescent="0.3">
      <c r="A448" s="27" t="s">
        <v>178</v>
      </c>
      <c r="B448" s="81" t="s">
        <v>365</v>
      </c>
      <c r="C448" s="76">
        <v>0</v>
      </c>
      <c r="D448" s="81"/>
      <c r="E448" s="81"/>
      <c r="F448" s="247"/>
      <c r="G448" s="236"/>
      <c r="H448" s="84"/>
      <c r="I448" s="84"/>
    </row>
    <row r="449" spans="1:9" s="67" customFormat="1" ht="13" hidden="1" x14ac:dyDescent="0.3">
      <c r="A449" s="27" t="s">
        <v>156</v>
      </c>
      <c r="B449" s="81" t="s">
        <v>180</v>
      </c>
      <c r="C449" s="76">
        <v>0</v>
      </c>
      <c r="D449" s="81"/>
      <c r="E449" s="81"/>
      <c r="F449" s="247"/>
      <c r="G449" s="236"/>
      <c r="H449" s="84"/>
      <c r="I449" s="84"/>
    </row>
    <row r="450" spans="1:9" s="67" customFormat="1" ht="13" x14ac:dyDescent="0.3">
      <c r="A450" s="68" t="s">
        <v>78</v>
      </c>
      <c r="B450" s="71" t="s">
        <v>79</v>
      </c>
      <c r="C450" s="224">
        <f>SUM(C451:C451)</f>
        <v>25100</v>
      </c>
      <c r="D450" s="81"/>
      <c r="E450" s="81"/>
      <c r="F450" s="81"/>
      <c r="G450" s="236"/>
      <c r="H450" s="84"/>
      <c r="I450" s="84"/>
    </row>
    <row r="451" spans="1:9" s="67" customFormat="1" ht="13" x14ac:dyDescent="0.3">
      <c r="A451" s="27" t="s">
        <v>82</v>
      </c>
      <c r="B451" s="81" t="s">
        <v>83</v>
      </c>
      <c r="C451" s="76">
        <v>25100</v>
      </c>
      <c r="D451" s="81"/>
      <c r="E451" s="236"/>
      <c r="F451" s="249"/>
      <c r="G451" s="84"/>
      <c r="H451" s="84"/>
      <c r="I451" s="84"/>
    </row>
    <row r="452" spans="1:9" s="67" customFormat="1" ht="13" x14ac:dyDescent="0.3">
      <c r="A452" s="68" t="s">
        <v>84</v>
      </c>
      <c r="B452" s="83" t="s">
        <v>273</v>
      </c>
      <c r="C452" s="224">
        <f>SUM(C453:C455)</f>
        <v>119700</v>
      </c>
      <c r="D452" s="236"/>
      <c r="E452" s="236"/>
      <c r="F452" s="249"/>
      <c r="G452" s="84"/>
      <c r="H452" s="84"/>
      <c r="I452" s="84"/>
    </row>
    <row r="453" spans="1:9" s="75" customFormat="1" ht="13.5" customHeight="1" x14ac:dyDescent="0.25">
      <c r="A453" s="27" t="s">
        <v>86</v>
      </c>
      <c r="B453" s="81" t="s">
        <v>87</v>
      </c>
      <c r="C453" s="28">
        <v>27760</v>
      </c>
      <c r="F453" s="108"/>
      <c r="G453" s="109"/>
    </row>
    <row r="454" spans="1:9" s="67" customFormat="1" ht="13" x14ac:dyDescent="0.3">
      <c r="A454" s="27" t="s">
        <v>274</v>
      </c>
      <c r="B454" s="81" t="s">
        <v>85</v>
      </c>
      <c r="C454" s="76">
        <v>11940</v>
      </c>
      <c r="D454" s="247"/>
      <c r="E454" s="236"/>
      <c r="F454" s="249"/>
      <c r="G454" s="84"/>
      <c r="H454" s="84"/>
      <c r="I454" s="84"/>
    </row>
    <row r="455" spans="1:9" s="67" customFormat="1" ht="13" x14ac:dyDescent="0.25">
      <c r="A455" s="52" t="s">
        <v>223</v>
      </c>
      <c r="B455" s="81" t="s">
        <v>92</v>
      </c>
      <c r="C455" s="28">
        <v>80000</v>
      </c>
      <c r="E455" s="63"/>
      <c r="F455" s="63"/>
      <c r="G455" s="70"/>
    </row>
    <row r="456" spans="1:9" s="67" customFormat="1" ht="13.5" thickBot="1" x14ac:dyDescent="0.35">
      <c r="A456" s="27"/>
      <c r="B456" s="81"/>
      <c r="C456" s="76"/>
      <c r="D456" s="247"/>
      <c r="E456" s="236"/>
      <c r="F456" s="249"/>
      <c r="G456" s="84"/>
      <c r="H456" s="84"/>
      <c r="I456" s="84"/>
    </row>
    <row r="457" spans="1:9" s="67" customFormat="1" ht="13.5" thickBot="1" x14ac:dyDescent="0.35">
      <c r="A457" s="1307" t="s">
        <v>93</v>
      </c>
      <c r="B457" s="1308"/>
      <c r="C457" s="241">
        <f>C458+C460+C462+C465</f>
        <v>244240</v>
      </c>
      <c r="D457" s="236"/>
      <c r="E457" s="236"/>
      <c r="F457" s="249"/>
      <c r="G457" s="84"/>
      <c r="H457" s="84"/>
      <c r="I457" s="84"/>
    </row>
    <row r="458" spans="1:9" s="67" customFormat="1" ht="13" x14ac:dyDescent="0.3">
      <c r="A458" s="223" t="s">
        <v>94</v>
      </c>
      <c r="B458" s="46" t="s">
        <v>95</v>
      </c>
      <c r="C458" s="327">
        <f>SUM(C459:C459)</f>
        <v>40000</v>
      </c>
      <c r="D458" s="229"/>
      <c r="E458" s="229"/>
      <c r="F458" s="94"/>
      <c r="G458" s="329"/>
      <c r="H458" s="329"/>
      <c r="I458" s="329"/>
    </row>
    <row r="459" spans="1:9" s="67" customFormat="1" ht="13" x14ac:dyDescent="0.3">
      <c r="A459" s="89" t="s">
        <v>98</v>
      </c>
      <c r="B459" s="81" t="s">
        <v>367</v>
      </c>
      <c r="C459" s="76">
        <v>40000</v>
      </c>
      <c r="D459" s="76"/>
      <c r="E459" s="85"/>
      <c r="F459" s="94"/>
      <c r="G459" s="260"/>
      <c r="H459" s="260"/>
      <c r="I459" s="260"/>
    </row>
    <row r="460" spans="1:9" s="67" customFormat="1" ht="13" x14ac:dyDescent="0.25">
      <c r="A460" s="223" t="s">
        <v>158</v>
      </c>
      <c r="B460" s="223" t="s">
        <v>101</v>
      </c>
      <c r="C460" s="40">
        <f>SUM(C461:C461)</f>
        <v>30140</v>
      </c>
      <c r="D460" s="292"/>
      <c r="E460" s="83"/>
      <c r="F460" s="94"/>
      <c r="G460" s="95"/>
      <c r="H460" s="81"/>
      <c r="I460" s="75"/>
    </row>
    <row r="461" spans="1:9" s="67" customFormat="1" ht="13" x14ac:dyDescent="0.25">
      <c r="A461" s="89" t="s">
        <v>104</v>
      </c>
      <c r="B461" s="89" t="s">
        <v>105</v>
      </c>
      <c r="C461" s="28">
        <v>30140</v>
      </c>
      <c r="D461" s="82"/>
      <c r="E461" s="83"/>
      <c r="F461" s="249"/>
      <c r="G461" s="95"/>
      <c r="H461" s="95"/>
      <c r="I461" s="75"/>
    </row>
    <row r="462" spans="1:9" s="67" customFormat="1" ht="13" x14ac:dyDescent="0.3">
      <c r="A462" s="39" t="s">
        <v>106</v>
      </c>
      <c r="B462" s="223" t="s">
        <v>107</v>
      </c>
      <c r="C462" s="224">
        <f>SUM(C463:C464)</f>
        <v>36100</v>
      </c>
      <c r="D462" s="76"/>
      <c r="E462" s="85"/>
      <c r="F462" s="94"/>
      <c r="G462" s="260"/>
      <c r="H462" s="260"/>
      <c r="I462" s="260"/>
    </row>
    <row r="463" spans="1:9" s="67" customFormat="1" ht="13" x14ac:dyDescent="0.3">
      <c r="A463" s="89" t="s">
        <v>108</v>
      </c>
      <c r="B463" s="89" t="s">
        <v>109</v>
      </c>
      <c r="C463" s="76">
        <v>16100</v>
      </c>
      <c r="D463" s="260"/>
      <c r="E463" s="85"/>
      <c r="F463" s="94"/>
      <c r="G463" s="260"/>
      <c r="H463" s="260"/>
      <c r="I463" s="260"/>
    </row>
    <row r="464" spans="1:9" s="67" customFormat="1" ht="13" x14ac:dyDescent="0.3">
      <c r="A464" s="89" t="s">
        <v>110</v>
      </c>
      <c r="B464" s="81" t="s">
        <v>111</v>
      </c>
      <c r="C464" s="76">
        <v>20000</v>
      </c>
      <c r="D464" s="260"/>
      <c r="E464" s="85"/>
      <c r="F464" s="85"/>
      <c r="G464" s="260"/>
      <c r="H464" s="260"/>
      <c r="I464" s="260"/>
    </row>
    <row r="465" spans="1:10" s="67" customFormat="1" ht="13" x14ac:dyDescent="0.3">
      <c r="A465" s="39" t="s">
        <v>119</v>
      </c>
      <c r="B465" s="77" t="s">
        <v>122</v>
      </c>
      <c r="C465" s="224">
        <f>SUM(C466:C469)</f>
        <v>138000</v>
      </c>
      <c r="D465" s="84"/>
      <c r="E465" s="85"/>
      <c r="F465" s="85"/>
      <c r="G465" s="260"/>
      <c r="H465" s="249"/>
      <c r="I465" s="260"/>
    </row>
    <row r="466" spans="1:10" s="67" customFormat="1" ht="13" x14ac:dyDescent="0.3">
      <c r="A466" s="52" t="s">
        <v>121</v>
      </c>
      <c r="B466" s="81" t="s">
        <v>122</v>
      </c>
      <c r="C466" s="76">
        <v>20000</v>
      </c>
      <c r="D466" s="260"/>
      <c r="E466" s="236"/>
      <c r="F466" s="260"/>
      <c r="G466" s="84"/>
      <c r="H466" s="84"/>
      <c r="I466" s="84"/>
    </row>
    <row r="467" spans="1:10" s="67" customFormat="1" ht="13" x14ac:dyDescent="0.3">
      <c r="A467" s="52" t="s">
        <v>123</v>
      </c>
      <c r="B467" s="81" t="s">
        <v>360</v>
      </c>
      <c r="C467" s="76">
        <v>18000</v>
      </c>
      <c r="D467" s="247"/>
      <c r="E467" s="84"/>
      <c r="F467" s="249"/>
      <c r="G467" s="236"/>
      <c r="H467" s="84"/>
      <c r="I467" s="84"/>
    </row>
    <row r="468" spans="1:10" s="67" customFormat="1" ht="13" x14ac:dyDescent="0.3">
      <c r="A468" s="89" t="s">
        <v>125</v>
      </c>
      <c r="B468" s="81" t="s">
        <v>166</v>
      </c>
      <c r="C468" s="76">
        <v>40000</v>
      </c>
      <c r="D468" s="84"/>
      <c r="E468" s="236"/>
      <c r="F468" s="249"/>
      <c r="G468" s="84"/>
      <c r="H468" s="247"/>
      <c r="I468" s="84"/>
    </row>
    <row r="469" spans="1:10" s="52" customFormat="1" ht="13.5" customHeight="1" x14ac:dyDescent="0.25">
      <c r="A469" s="52" t="s">
        <v>127</v>
      </c>
      <c r="B469" s="28" t="s">
        <v>120</v>
      </c>
      <c r="C469" s="28">
        <v>60000</v>
      </c>
      <c r="F469" s="63"/>
      <c r="G469" s="86"/>
      <c r="H469" s="27"/>
      <c r="J469" s="69"/>
    </row>
    <row r="470" spans="1:10" s="67" customFormat="1" ht="13.5" thickBot="1" x14ac:dyDescent="0.35">
      <c r="A470" s="89"/>
      <c r="B470" s="108"/>
      <c r="C470" s="76"/>
      <c r="D470" s="247"/>
      <c r="E470" s="236"/>
      <c r="F470" s="249"/>
      <c r="G470" s="84"/>
      <c r="H470" s="84"/>
      <c r="I470" s="84"/>
    </row>
    <row r="471" spans="1:10" s="67" customFormat="1" ht="13.5" thickBot="1" x14ac:dyDescent="0.35">
      <c r="A471" s="1300" t="s">
        <v>135</v>
      </c>
      <c r="B471" s="1301"/>
      <c r="C471" s="256">
        <f>(C472+C475)</f>
        <v>169220</v>
      </c>
      <c r="D471" s="247"/>
      <c r="E471" s="236"/>
      <c r="F471" s="249"/>
      <c r="G471" s="84"/>
      <c r="H471" s="84"/>
      <c r="I471" s="84"/>
    </row>
    <row r="472" spans="1:10" s="67" customFormat="1" ht="13" x14ac:dyDescent="0.3">
      <c r="A472" s="68" t="s">
        <v>136</v>
      </c>
      <c r="B472" s="46" t="s">
        <v>137</v>
      </c>
      <c r="C472" s="224">
        <f>SUM(C473:C474)</f>
        <v>159100</v>
      </c>
      <c r="D472" s="924"/>
      <c r="E472" s="72"/>
      <c r="F472" s="437"/>
      <c r="G472" s="74"/>
      <c r="H472" s="74"/>
      <c r="I472" s="74"/>
    </row>
    <row r="473" spans="1:10" s="67" customFormat="1" ht="13" x14ac:dyDescent="0.3">
      <c r="A473" s="52" t="s">
        <v>138</v>
      </c>
      <c r="B473" s="81" t="s">
        <v>139</v>
      </c>
      <c r="C473" s="76">
        <v>99100</v>
      </c>
      <c r="D473" s="247"/>
      <c r="E473" s="236"/>
      <c r="F473" s="249"/>
      <c r="G473" s="84"/>
      <c r="H473" s="84"/>
      <c r="I473" s="84"/>
    </row>
    <row r="474" spans="1:10" s="75" customFormat="1" ht="13.5" customHeight="1" x14ac:dyDescent="0.25">
      <c r="A474" s="52" t="s">
        <v>142</v>
      </c>
      <c r="B474" s="69" t="s">
        <v>143</v>
      </c>
      <c r="C474" s="28">
        <v>60000</v>
      </c>
      <c r="D474" s="82"/>
      <c r="E474" s="83"/>
      <c r="F474" s="94"/>
      <c r="G474" s="95"/>
      <c r="H474" s="81"/>
    </row>
    <row r="475" spans="1:10" s="67" customFormat="1" ht="13" x14ac:dyDescent="0.3">
      <c r="A475" s="68" t="s">
        <v>144</v>
      </c>
      <c r="B475" s="83" t="s">
        <v>318</v>
      </c>
      <c r="C475" s="224">
        <f>SUM(C476)</f>
        <v>10120</v>
      </c>
      <c r="D475" s="247"/>
      <c r="E475" s="236"/>
      <c r="F475" s="249"/>
      <c r="G475" s="84"/>
      <c r="H475" s="84"/>
      <c r="I475" s="84"/>
    </row>
    <row r="476" spans="1:10" s="67" customFormat="1" ht="13" x14ac:dyDescent="0.3">
      <c r="A476" s="52" t="s">
        <v>146</v>
      </c>
      <c r="B476" s="81" t="s">
        <v>147</v>
      </c>
      <c r="C476" s="76">
        <v>10120</v>
      </c>
      <c r="D476" s="247"/>
      <c r="E476" s="236"/>
      <c r="F476" s="249"/>
      <c r="G476" s="84"/>
      <c r="H476" s="84"/>
      <c r="I476" s="84"/>
    </row>
    <row r="477" spans="1:10" ht="13" thickBot="1" x14ac:dyDescent="0.3"/>
    <row r="478" spans="1:10" s="67" customFormat="1" ht="13" x14ac:dyDescent="0.3">
      <c r="A478" s="1278" t="s">
        <v>925</v>
      </c>
      <c r="B478" s="1279"/>
      <c r="C478" s="1280"/>
      <c r="D478" s="188" t="s">
        <v>1</v>
      </c>
      <c r="E478" s="189" t="s">
        <v>924</v>
      </c>
      <c r="F478" s="956"/>
      <c r="G478" s="304"/>
      <c r="H478" s="304"/>
      <c r="I478" s="304"/>
    </row>
    <row r="479" spans="1:10" s="67" customFormat="1" ht="13.5" thickBot="1" x14ac:dyDescent="0.35">
      <c r="A479" s="1281"/>
      <c r="B479" s="1282"/>
      <c r="C479" s="1283"/>
      <c r="D479" s="194"/>
      <c r="E479" s="195"/>
      <c r="F479" s="427"/>
      <c r="G479" s="304"/>
      <c r="H479" s="304"/>
      <c r="I479" s="304"/>
    </row>
    <row r="480" spans="1:10" s="67" customFormat="1" ht="13" x14ac:dyDescent="0.3">
      <c r="A480" s="1268" t="s">
        <v>921</v>
      </c>
      <c r="B480" s="1269"/>
      <c r="C480" s="1269"/>
      <c r="D480" s="1269"/>
      <c r="E480" s="1270"/>
      <c r="F480" s="427"/>
      <c r="G480" s="304"/>
      <c r="H480" s="304"/>
      <c r="I480" s="304"/>
    </row>
    <row r="481" spans="1:11" s="67" customFormat="1" ht="13" x14ac:dyDescent="0.3">
      <c r="A481" s="1311"/>
      <c r="B481" s="1312"/>
      <c r="C481" s="1312"/>
      <c r="D481" s="1312"/>
      <c r="E481" s="1313"/>
      <c r="F481" s="427"/>
      <c r="G481" s="304"/>
      <c r="H481" s="304"/>
      <c r="I481" s="304"/>
    </row>
    <row r="482" spans="1:11" s="67" customFormat="1" ht="13" x14ac:dyDescent="0.3">
      <c r="A482" s="1311"/>
      <c r="B482" s="1312"/>
      <c r="C482" s="1312"/>
      <c r="D482" s="1312"/>
      <c r="E482" s="1313"/>
      <c r="F482" s="427"/>
      <c r="G482" s="304"/>
      <c r="H482" s="304"/>
      <c r="I482" s="304"/>
    </row>
    <row r="483" spans="1:11" s="67" customFormat="1" ht="13" x14ac:dyDescent="0.3">
      <c r="A483" s="1311"/>
      <c r="B483" s="1312"/>
      <c r="C483" s="1312"/>
      <c r="D483" s="1312"/>
      <c r="E483" s="1313"/>
      <c r="F483" s="427"/>
      <c r="G483" s="304"/>
      <c r="H483" s="304"/>
      <c r="I483" s="304"/>
    </row>
    <row r="484" spans="1:11" s="67" customFormat="1" ht="13.5" thickBot="1" x14ac:dyDescent="0.35">
      <c r="A484" s="1311"/>
      <c r="B484" s="1312"/>
      <c r="C484" s="1312"/>
      <c r="D484" s="1312"/>
      <c r="E484" s="1313"/>
      <c r="F484" s="427"/>
      <c r="G484" s="304"/>
      <c r="H484" s="304"/>
      <c r="I484" s="304"/>
    </row>
    <row r="485" spans="1:11" s="67" customFormat="1" ht="13" x14ac:dyDescent="0.25">
      <c r="A485" s="202" t="s">
        <v>398</v>
      </c>
      <c r="B485" s="203"/>
      <c r="C485" s="204"/>
      <c r="D485" s="204"/>
      <c r="E485" s="205"/>
      <c r="F485" s="427"/>
      <c r="G485" s="925"/>
      <c r="H485" s="925"/>
      <c r="I485" s="925"/>
    </row>
    <row r="486" spans="1:11" s="67" customFormat="1" ht="13" x14ac:dyDescent="0.25">
      <c r="A486" s="206" t="s">
        <v>926</v>
      </c>
      <c r="B486" s="89"/>
      <c r="C486" s="76"/>
      <c r="D486" s="76"/>
      <c r="E486" s="207"/>
      <c r="F486" s="427"/>
      <c r="G486" s="925"/>
      <c r="H486" s="925"/>
      <c r="I486" s="925"/>
    </row>
    <row r="487" spans="1:11" s="337" customFormat="1" x14ac:dyDescent="0.25">
      <c r="A487" s="206" t="s">
        <v>927</v>
      </c>
      <c r="B487" s="27"/>
      <c r="C487" s="321"/>
      <c r="D487" s="322"/>
      <c r="E487" s="323"/>
      <c r="F487" s="301"/>
      <c r="G487" s="336"/>
      <c r="H487" s="336"/>
      <c r="I487" s="336"/>
      <c r="J487" s="336"/>
      <c r="K487" s="336"/>
    </row>
    <row r="488" spans="1:11" s="67" customFormat="1" ht="13.5" thickBot="1" x14ac:dyDescent="0.3">
      <c r="A488" s="211" t="s">
        <v>888</v>
      </c>
      <c r="B488" s="212"/>
      <c r="C488" s="213"/>
      <c r="D488" s="213"/>
      <c r="E488" s="214"/>
      <c r="F488" s="427"/>
      <c r="G488" s="925"/>
      <c r="H488" s="925"/>
      <c r="I488" s="925"/>
    </row>
    <row r="489" spans="1:11" s="67" customFormat="1" ht="13.5" thickBot="1" x14ac:dyDescent="0.3">
      <c r="A489" s="218" t="s">
        <v>5</v>
      </c>
      <c r="B489" s="219"/>
      <c r="C489" s="220"/>
      <c r="D489" s="221"/>
      <c r="E489" s="222">
        <f>+C492+C511+C524</f>
        <v>698840</v>
      </c>
      <c r="F489" s="434"/>
      <c r="G489" s="434"/>
      <c r="H489" s="925"/>
      <c r="I489" s="925"/>
    </row>
    <row r="490" spans="1:11" s="67" customFormat="1" ht="13" x14ac:dyDescent="0.25">
      <c r="A490" s="223"/>
      <c r="B490" s="223"/>
      <c r="C490" s="224"/>
      <c r="D490" s="224"/>
      <c r="E490" s="957"/>
      <c r="F490" s="427"/>
      <c r="G490" s="925"/>
      <c r="H490" s="925"/>
      <c r="I490" s="925"/>
    </row>
    <row r="491" spans="1:11" s="67" customFormat="1" ht="13.5" thickBot="1" x14ac:dyDescent="0.35">
      <c r="A491" s="89"/>
      <c r="B491" s="154"/>
      <c r="C491" s="247"/>
      <c r="D491" s="170"/>
      <c r="E491" s="236"/>
      <c r="F491" s="249"/>
      <c r="G491" s="84"/>
      <c r="H491" s="84"/>
      <c r="I491" s="84"/>
    </row>
    <row r="492" spans="1:11" s="67" customFormat="1" ht="13.5" thickBot="1" x14ac:dyDescent="0.35">
      <c r="A492" s="1309" t="s">
        <v>49</v>
      </c>
      <c r="B492" s="1310"/>
      <c r="C492" s="235">
        <f>(C493+C495+C497+C504+C506)</f>
        <v>279700</v>
      </c>
      <c r="D492" s="232"/>
      <c r="E492" s="958"/>
      <c r="F492" s="249"/>
      <c r="G492" s="84"/>
      <c r="H492" s="84"/>
      <c r="I492" s="84"/>
    </row>
    <row r="493" spans="1:11" s="67" customFormat="1" ht="13" x14ac:dyDescent="0.3">
      <c r="A493" s="39" t="s">
        <v>50</v>
      </c>
      <c r="B493" s="46" t="s">
        <v>51</v>
      </c>
      <c r="C493" s="327">
        <f>SUM(C494)</f>
        <v>40000</v>
      </c>
      <c r="D493" s="229"/>
      <c r="E493" s="948"/>
      <c r="F493" s="94"/>
      <c r="G493" s="329"/>
      <c r="H493" s="329"/>
      <c r="I493" s="329"/>
    </row>
    <row r="494" spans="1:11" s="67" customFormat="1" ht="13" x14ac:dyDescent="0.3">
      <c r="A494" s="27" t="s">
        <v>52</v>
      </c>
      <c r="B494" s="81" t="s">
        <v>357</v>
      </c>
      <c r="C494" s="76">
        <v>40000</v>
      </c>
      <c r="D494" s="154"/>
      <c r="E494" s="236"/>
      <c r="F494" s="249"/>
      <c r="G494" s="84"/>
      <c r="H494" s="84"/>
      <c r="I494" s="84"/>
    </row>
    <row r="495" spans="1:11" s="67" customFormat="1" ht="13" x14ac:dyDescent="0.3">
      <c r="A495" s="39" t="s">
        <v>54</v>
      </c>
      <c r="B495" s="71" t="s">
        <v>55</v>
      </c>
      <c r="C495" s="224">
        <f>SUM(C496:C496)</f>
        <v>56000</v>
      </c>
      <c r="D495" s="330"/>
      <c r="E495" s="84"/>
      <c r="F495" s="249"/>
      <c r="G495" s="84"/>
      <c r="H495" s="84"/>
      <c r="I495" s="84"/>
    </row>
    <row r="496" spans="1:11" s="67" customFormat="1" ht="13" x14ac:dyDescent="0.3">
      <c r="A496" s="27" t="s">
        <v>56</v>
      </c>
      <c r="B496" s="81" t="s">
        <v>57</v>
      </c>
      <c r="C496" s="28">
        <v>56000</v>
      </c>
      <c r="D496" s="84"/>
      <c r="E496" s="84"/>
      <c r="F496" s="165"/>
      <c r="G496" s="40"/>
      <c r="H496" s="81"/>
      <c r="I496" s="81"/>
    </row>
    <row r="497" spans="1:9" s="67" customFormat="1" ht="13" x14ac:dyDescent="0.3">
      <c r="A497" s="39" t="s">
        <v>58</v>
      </c>
      <c r="B497" s="71" t="s">
        <v>59</v>
      </c>
      <c r="C497" s="40">
        <f>SUM(C498)</f>
        <v>54000</v>
      </c>
      <c r="D497" s="84"/>
      <c r="E497" s="84"/>
      <c r="F497" s="165"/>
      <c r="G497" s="40"/>
      <c r="H497" s="81"/>
      <c r="I497" s="81"/>
    </row>
    <row r="498" spans="1:9" s="67" customFormat="1" ht="13" x14ac:dyDescent="0.3">
      <c r="A498" s="27" t="s">
        <v>60</v>
      </c>
      <c r="B498" s="81" t="s">
        <v>61</v>
      </c>
      <c r="C498" s="76">
        <v>54000</v>
      </c>
      <c r="D498" s="81"/>
      <c r="E498" s="81"/>
      <c r="F498" s="247"/>
      <c r="G498" s="236"/>
      <c r="H498" s="84"/>
      <c r="I498" s="84"/>
    </row>
    <row r="499" spans="1:9" s="67" customFormat="1" ht="13" hidden="1" x14ac:dyDescent="0.3">
      <c r="A499" s="39" t="s">
        <v>66</v>
      </c>
      <c r="B499" s="71" t="s">
        <v>154</v>
      </c>
      <c r="C499" s="224">
        <f>SUM(C500:C503)</f>
        <v>0</v>
      </c>
      <c r="D499" s="81"/>
      <c r="E499" s="81"/>
      <c r="F499" s="247"/>
      <c r="G499" s="236"/>
      <c r="H499" s="84"/>
      <c r="I499" s="84"/>
    </row>
    <row r="500" spans="1:9" s="67" customFormat="1" ht="13" hidden="1" x14ac:dyDescent="0.3">
      <c r="A500" s="27" t="s">
        <v>202</v>
      </c>
      <c r="B500" s="81" t="s">
        <v>364</v>
      </c>
      <c r="C500" s="76">
        <v>0</v>
      </c>
      <c r="D500" s="81"/>
      <c r="E500" s="81"/>
      <c r="F500" s="247"/>
      <c r="G500" s="236"/>
      <c r="H500" s="84"/>
      <c r="I500" s="84"/>
    </row>
    <row r="501" spans="1:9" s="67" customFormat="1" ht="13" hidden="1" x14ac:dyDescent="0.3">
      <c r="A501" s="27" t="s">
        <v>204</v>
      </c>
      <c r="B501" s="81" t="s">
        <v>205</v>
      </c>
      <c r="C501" s="76">
        <v>0</v>
      </c>
      <c r="D501" s="81"/>
      <c r="E501" s="935" t="s">
        <v>889</v>
      </c>
      <c r="F501" s="247"/>
      <c r="G501" s="236"/>
      <c r="H501" s="84"/>
      <c r="I501" s="84"/>
    </row>
    <row r="502" spans="1:9" s="67" customFormat="1" ht="13" hidden="1" x14ac:dyDescent="0.3">
      <c r="A502" s="27" t="s">
        <v>178</v>
      </c>
      <c r="B502" s="81" t="s">
        <v>365</v>
      </c>
      <c r="C502" s="76">
        <v>0</v>
      </c>
      <c r="D502" s="81"/>
      <c r="E502" s="81"/>
      <c r="F502" s="247"/>
      <c r="G502" s="236"/>
      <c r="H502" s="84"/>
      <c r="I502" s="84"/>
    </row>
    <row r="503" spans="1:9" s="67" customFormat="1" ht="13" hidden="1" x14ac:dyDescent="0.3">
      <c r="A503" s="27" t="s">
        <v>156</v>
      </c>
      <c r="B503" s="81" t="s">
        <v>180</v>
      </c>
      <c r="C503" s="76">
        <v>0</v>
      </c>
      <c r="D503" s="81"/>
      <c r="E503" s="81"/>
      <c r="F503" s="247"/>
      <c r="G503" s="236"/>
      <c r="H503" s="84"/>
      <c r="I503" s="84"/>
    </row>
    <row r="504" spans="1:9" s="67" customFormat="1" ht="13" x14ac:dyDescent="0.3">
      <c r="A504" s="68" t="s">
        <v>78</v>
      </c>
      <c r="B504" s="71" t="s">
        <v>79</v>
      </c>
      <c r="C504" s="224">
        <f>SUM(C505:C505)</f>
        <v>40000</v>
      </c>
      <c r="D504" s="81"/>
      <c r="E504" s="81"/>
      <c r="F504" s="81"/>
      <c r="G504" s="236"/>
      <c r="H504" s="84"/>
      <c r="I504" s="84"/>
    </row>
    <row r="505" spans="1:9" s="67" customFormat="1" ht="13" x14ac:dyDescent="0.3">
      <c r="A505" s="27" t="s">
        <v>82</v>
      </c>
      <c r="B505" s="81" t="s">
        <v>83</v>
      </c>
      <c r="C505" s="76">
        <v>40000</v>
      </c>
      <c r="D505" s="81"/>
      <c r="E505" s="236"/>
      <c r="F505" s="249"/>
      <c r="G505" s="84"/>
      <c r="H505" s="84"/>
      <c r="I505" s="84"/>
    </row>
    <row r="506" spans="1:9" s="67" customFormat="1" ht="13" x14ac:dyDescent="0.3">
      <c r="A506" s="68" t="s">
        <v>84</v>
      </c>
      <c r="B506" s="83" t="s">
        <v>273</v>
      </c>
      <c r="C506" s="224">
        <f>SUM(C507:C509)</f>
        <v>89700</v>
      </c>
      <c r="D506" s="236"/>
      <c r="E506" s="236"/>
      <c r="F506" s="249"/>
      <c r="G506" s="84"/>
      <c r="H506" s="84"/>
      <c r="I506" s="84"/>
    </row>
    <row r="507" spans="1:9" s="75" customFormat="1" ht="13.5" customHeight="1" x14ac:dyDescent="0.25">
      <c r="A507" s="27" t="s">
        <v>86</v>
      </c>
      <c r="B507" s="81" t="s">
        <v>87</v>
      </c>
      <c r="C507" s="28">
        <v>27760</v>
      </c>
      <c r="F507" s="108"/>
      <c r="G507" s="109"/>
    </row>
    <row r="508" spans="1:9" s="67" customFormat="1" ht="13" x14ac:dyDescent="0.3">
      <c r="A508" s="27" t="s">
        <v>274</v>
      </c>
      <c r="B508" s="81" t="s">
        <v>85</v>
      </c>
      <c r="C508" s="76">
        <v>11940</v>
      </c>
      <c r="D508" s="247"/>
      <c r="E508" s="236"/>
      <c r="F508" s="249"/>
      <c r="G508" s="84"/>
      <c r="H508" s="84"/>
      <c r="I508" s="84"/>
    </row>
    <row r="509" spans="1:9" s="67" customFormat="1" ht="13" x14ac:dyDescent="0.25">
      <c r="A509" s="52" t="s">
        <v>223</v>
      </c>
      <c r="B509" s="81" t="s">
        <v>92</v>
      </c>
      <c r="C509" s="28">
        <v>50000</v>
      </c>
      <c r="E509" s="63"/>
      <c r="F509" s="63"/>
      <c r="G509" s="70"/>
    </row>
    <row r="510" spans="1:9" s="67" customFormat="1" ht="13.5" thickBot="1" x14ac:dyDescent="0.35">
      <c r="A510" s="27"/>
      <c r="B510" s="81"/>
      <c r="C510" s="76"/>
      <c r="D510" s="247"/>
      <c r="E510" s="236"/>
      <c r="F510" s="249"/>
      <c r="G510" s="84"/>
      <c r="H510" s="84"/>
      <c r="I510" s="84"/>
    </row>
    <row r="511" spans="1:9" s="67" customFormat="1" ht="13.5" thickBot="1" x14ac:dyDescent="0.35">
      <c r="A511" s="1307" t="s">
        <v>93</v>
      </c>
      <c r="B511" s="1308"/>
      <c r="C511" s="241">
        <f>C512+C514+C516+C518</f>
        <v>229140</v>
      </c>
      <c r="D511" s="236"/>
      <c r="E511" s="236"/>
      <c r="F511" s="249"/>
      <c r="G511" s="84"/>
      <c r="H511" s="84"/>
      <c r="I511" s="84"/>
    </row>
    <row r="512" spans="1:9" s="67" customFormat="1" ht="13" x14ac:dyDescent="0.3">
      <c r="A512" s="223" t="s">
        <v>94</v>
      </c>
      <c r="B512" s="46" t="s">
        <v>95</v>
      </c>
      <c r="C512" s="327">
        <f>SUM(C513:C513)</f>
        <v>31000</v>
      </c>
      <c r="D512" s="229"/>
      <c r="E512" s="229"/>
      <c r="F512" s="94"/>
      <c r="G512" s="329"/>
      <c r="H512" s="329"/>
      <c r="I512" s="329"/>
    </row>
    <row r="513" spans="1:10" s="67" customFormat="1" ht="13" x14ac:dyDescent="0.3">
      <c r="A513" s="89" t="s">
        <v>98</v>
      </c>
      <c r="B513" s="81" t="s">
        <v>367</v>
      </c>
      <c r="C513" s="76">
        <v>31000</v>
      </c>
      <c r="D513" s="76"/>
      <c r="E513" s="85"/>
      <c r="F513" s="94"/>
      <c r="G513" s="260"/>
      <c r="H513" s="260"/>
      <c r="I513" s="260"/>
    </row>
    <row r="514" spans="1:10" s="67" customFormat="1" ht="13" x14ac:dyDescent="0.25">
      <c r="A514" s="223" t="s">
        <v>158</v>
      </c>
      <c r="B514" s="223" t="s">
        <v>101</v>
      </c>
      <c r="C514" s="40">
        <f>SUM(C515:C515)</f>
        <v>30140</v>
      </c>
      <c r="D514" s="292"/>
      <c r="E514" s="83"/>
      <c r="F514" s="94"/>
      <c r="G514" s="95"/>
      <c r="H514" s="81"/>
      <c r="I514" s="75"/>
    </row>
    <row r="515" spans="1:10" s="67" customFormat="1" ht="13" x14ac:dyDescent="0.25">
      <c r="A515" s="89" t="s">
        <v>104</v>
      </c>
      <c r="B515" s="89" t="s">
        <v>105</v>
      </c>
      <c r="C515" s="28">
        <v>30140</v>
      </c>
      <c r="D515" s="82"/>
      <c r="E515" s="83"/>
      <c r="F515" s="249"/>
      <c r="G515" s="95"/>
      <c r="H515" s="95"/>
      <c r="I515" s="75"/>
    </row>
    <row r="516" spans="1:10" s="67" customFormat="1" ht="13" x14ac:dyDescent="0.3">
      <c r="A516" s="39" t="s">
        <v>106</v>
      </c>
      <c r="B516" s="223" t="s">
        <v>107</v>
      </c>
      <c r="C516" s="224">
        <f>SUM(C517:C517)</f>
        <v>20000</v>
      </c>
      <c r="D516" s="76"/>
      <c r="E516" s="85"/>
      <c r="F516" s="94"/>
      <c r="G516" s="260"/>
      <c r="H516" s="260"/>
      <c r="I516" s="260"/>
    </row>
    <row r="517" spans="1:10" s="67" customFormat="1" ht="13" x14ac:dyDescent="0.3">
      <c r="A517" s="89" t="s">
        <v>110</v>
      </c>
      <c r="B517" s="81" t="s">
        <v>111</v>
      </c>
      <c r="C517" s="76">
        <v>20000</v>
      </c>
      <c r="D517" s="260"/>
      <c r="E517" s="85"/>
      <c r="F517" s="85"/>
      <c r="G517" s="260"/>
      <c r="H517" s="260"/>
      <c r="I517" s="260"/>
    </row>
    <row r="518" spans="1:10" s="67" customFormat="1" ht="13" x14ac:dyDescent="0.3">
      <c r="A518" s="39" t="s">
        <v>119</v>
      </c>
      <c r="B518" s="77" t="s">
        <v>122</v>
      </c>
      <c r="C518" s="224">
        <f>SUM(C519:C522)</f>
        <v>148000</v>
      </c>
      <c r="D518" s="84"/>
      <c r="E518" s="85"/>
      <c r="F518" s="85"/>
      <c r="G518" s="260"/>
      <c r="H518" s="249"/>
      <c r="I518" s="260"/>
    </row>
    <row r="519" spans="1:10" s="67" customFormat="1" ht="13" x14ac:dyDescent="0.3">
      <c r="A519" s="52" t="s">
        <v>121</v>
      </c>
      <c r="B519" s="81" t="s">
        <v>122</v>
      </c>
      <c r="C519" s="76">
        <v>20000</v>
      </c>
      <c r="D519" s="260"/>
      <c r="E519" s="236"/>
      <c r="F519" s="260"/>
      <c r="G519" s="84"/>
      <c r="H519" s="84"/>
      <c r="I519" s="84"/>
    </row>
    <row r="520" spans="1:10" s="67" customFormat="1" ht="13" x14ac:dyDescent="0.3">
      <c r="A520" s="52" t="s">
        <v>123</v>
      </c>
      <c r="B520" s="81" t="s">
        <v>360</v>
      </c>
      <c r="C520" s="76">
        <v>18000</v>
      </c>
      <c r="D520" s="247"/>
      <c r="E520" s="84"/>
      <c r="F520" s="249"/>
      <c r="G520" s="236"/>
      <c r="H520" s="84"/>
      <c r="I520" s="84"/>
    </row>
    <row r="521" spans="1:10" s="67" customFormat="1" ht="13" x14ac:dyDescent="0.3">
      <c r="A521" s="89" t="s">
        <v>125</v>
      </c>
      <c r="B521" s="81" t="s">
        <v>166</v>
      </c>
      <c r="C521" s="76">
        <v>50000</v>
      </c>
      <c r="D521" s="84"/>
      <c r="E521" s="236"/>
      <c r="F521" s="249"/>
      <c r="G521" s="84"/>
      <c r="H521" s="247"/>
      <c r="I521" s="84"/>
    </row>
    <row r="522" spans="1:10" s="52" customFormat="1" ht="13.5" customHeight="1" x14ac:dyDescent="0.25">
      <c r="A522" s="52" t="s">
        <v>127</v>
      </c>
      <c r="B522" s="28" t="s">
        <v>120</v>
      </c>
      <c r="C522" s="28">
        <v>60000</v>
      </c>
      <c r="F522" s="63"/>
      <c r="G522" s="86"/>
      <c r="H522" s="27"/>
      <c r="J522" s="69"/>
    </row>
    <row r="523" spans="1:10" s="67" customFormat="1" ht="13.5" thickBot="1" x14ac:dyDescent="0.35">
      <c r="A523" s="89"/>
      <c r="B523" s="108"/>
      <c r="C523" s="76"/>
      <c r="D523" s="247"/>
      <c r="E523" s="236"/>
      <c r="F523" s="249"/>
      <c r="G523" s="84"/>
      <c r="H523" s="84"/>
      <c r="I523" s="84"/>
    </row>
    <row r="524" spans="1:10" s="67" customFormat="1" ht="13.5" thickBot="1" x14ac:dyDescent="0.35">
      <c r="A524" s="1300" t="s">
        <v>135</v>
      </c>
      <c r="B524" s="1301"/>
      <c r="C524" s="256">
        <f>(C525+C528)</f>
        <v>190000</v>
      </c>
      <c r="D524" s="247"/>
      <c r="E524" s="236"/>
      <c r="F524" s="249"/>
      <c r="G524" s="84"/>
      <c r="H524" s="84"/>
      <c r="I524" s="84"/>
    </row>
    <row r="525" spans="1:10" s="67" customFormat="1" ht="13" x14ac:dyDescent="0.3">
      <c r="A525" s="68" t="s">
        <v>136</v>
      </c>
      <c r="B525" s="46" t="s">
        <v>137</v>
      </c>
      <c r="C525" s="224">
        <f>SUM(C526:C527)</f>
        <v>150000</v>
      </c>
      <c r="D525" s="924"/>
      <c r="E525" s="72"/>
      <c r="F525" s="437"/>
      <c r="G525" s="74"/>
      <c r="H525" s="74"/>
      <c r="I525" s="74"/>
    </row>
    <row r="526" spans="1:10" s="67" customFormat="1" ht="13" x14ac:dyDescent="0.3">
      <c r="A526" s="52" t="s">
        <v>138</v>
      </c>
      <c r="B526" s="81" t="s">
        <v>139</v>
      </c>
      <c r="C526" s="76">
        <v>90000</v>
      </c>
      <c r="D526" s="247"/>
      <c r="E526" s="236"/>
      <c r="F526" s="249"/>
      <c r="G526" s="84"/>
      <c r="H526" s="84"/>
      <c r="I526" s="84"/>
    </row>
    <row r="527" spans="1:10" s="75" customFormat="1" ht="13.5" customHeight="1" x14ac:dyDescent="0.25">
      <c r="A527" s="52" t="s">
        <v>142</v>
      </c>
      <c r="B527" s="69" t="s">
        <v>143</v>
      </c>
      <c r="C527" s="28">
        <v>60000</v>
      </c>
      <c r="D527" s="82"/>
      <c r="E527" s="83"/>
      <c r="F527" s="94"/>
      <c r="G527" s="95"/>
      <c r="H527" s="81"/>
    </row>
    <row r="528" spans="1:10" s="67" customFormat="1" ht="13" x14ac:dyDescent="0.3">
      <c r="A528" s="68" t="s">
        <v>144</v>
      </c>
      <c r="B528" s="83" t="s">
        <v>318</v>
      </c>
      <c r="C528" s="224">
        <f>SUM(C529)</f>
        <v>40000</v>
      </c>
      <c r="D528" s="247"/>
      <c r="E528" s="236"/>
      <c r="F528" s="249"/>
      <c r="G528" s="84"/>
      <c r="H528" s="84"/>
      <c r="I528" s="84"/>
    </row>
    <row r="529" spans="1:9" s="67" customFormat="1" ht="13" x14ac:dyDescent="0.3">
      <c r="A529" s="52" t="s">
        <v>146</v>
      </c>
      <c r="B529" s="81" t="s">
        <v>147</v>
      </c>
      <c r="C529" s="76">
        <v>40000</v>
      </c>
      <c r="D529" s="247"/>
      <c r="E529" s="236"/>
      <c r="F529" s="249"/>
      <c r="G529" s="84"/>
      <c r="H529" s="84"/>
      <c r="I529" s="84"/>
    </row>
  </sheetData>
  <mergeCells count="47">
    <mergeCell ref="A414:B414"/>
    <mergeCell ref="A319:B319"/>
    <mergeCell ref="A337:B337"/>
    <mergeCell ref="A351:B351"/>
    <mergeCell ref="A360:E364"/>
    <mergeCell ref="A371:B371"/>
    <mergeCell ref="A398:B398"/>
    <mergeCell ref="A166:B166"/>
    <mergeCell ref="A180:B180"/>
    <mergeCell ref="A304:E311"/>
    <mergeCell ref="A188:E192"/>
    <mergeCell ref="A199:B199"/>
    <mergeCell ref="A212:B212"/>
    <mergeCell ref="A227:B227"/>
    <mergeCell ref="A235:C236"/>
    <mergeCell ref="A237:E243"/>
    <mergeCell ref="A251:B251"/>
    <mergeCell ref="A272:B272"/>
    <mergeCell ref="A288:B288"/>
    <mergeCell ref="A293:B293"/>
    <mergeCell ref="A302:C303"/>
    <mergeCell ref="A186:C187"/>
    <mergeCell ref="A2:C3"/>
    <mergeCell ref="A4:E9"/>
    <mergeCell ref="A39:B39"/>
    <mergeCell ref="A61:B61"/>
    <mergeCell ref="A77:B77"/>
    <mergeCell ref="A82:B82"/>
    <mergeCell ref="A16:B16"/>
    <mergeCell ref="A90:C91"/>
    <mergeCell ref="A92:E96"/>
    <mergeCell ref="A103:B103"/>
    <mergeCell ref="A118:B118"/>
    <mergeCell ref="A132:B132"/>
    <mergeCell ref="A138:C139"/>
    <mergeCell ref="A140:E143"/>
    <mergeCell ref="A150:B150"/>
    <mergeCell ref="A424:C425"/>
    <mergeCell ref="A426:E430"/>
    <mergeCell ref="A438:B438"/>
    <mergeCell ref="A457:B457"/>
    <mergeCell ref="A471:B471"/>
    <mergeCell ref="A478:C479"/>
    <mergeCell ref="A480:E484"/>
    <mergeCell ref="A492:B492"/>
    <mergeCell ref="A511:B511"/>
    <mergeCell ref="A524:B52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15</vt:i4>
      </vt:variant>
    </vt:vector>
  </HeadingPairs>
  <TitlesOfParts>
    <vt:vector size="33" baseType="lpstr">
      <vt:lpstr>INGRESOS 2021</vt:lpstr>
      <vt:lpstr>Gabinete 2021</vt:lpstr>
      <vt:lpstr>Gobierno 2021</vt:lpstr>
      <vt:lpstr>Urbano 2021</vt:lpstr>
      <vt:lpstr>Inclusion 2021</vt:lpstr>
      <vt:lpstr>Economía 2021</vt:lpstr>
      <vt:lpstr>Salud 2021</vt:lpstr>
      <vt:lpstr>Educacion 2021</vt:lpstr>
      <vt:lpstr> Planif 2021</vt:lpstr>
      <vt:lpstr>Concejo Deliberante 2021</vt:lpstr>
      <vt:lpstr>JUSTICIA ELECTORAL 2021</vt:lpstr>
      <vt:lpstr>CAM 2021</vt:lpstr>
      <vt:lpstr>T-Admis-Conc-2021</vt:lpstr>
      <vt:lpstr>Ente Control SM 2021</vt:lpstr>
      <vt:lpstr>T-Reclam-Apelac-2021</vt:lpstr>
      <vt:lpstr>Auditoria 2021</vt:lpstr>
      <vt:lpstr>Trib-ctas 2021</vt:lpstr>
      <vt:lpstr>justicia de faltas 2021</vt:lpstr>
      <vt:lpstr>'Auditoria 2021'!Área_de_impresión</vt:lpstr>
      <vt:lpstr>'CAM 2021'!Área_de_impresión</vt:lpstr>
      <vt:lpstr>'Concejo Deliberante 2021'!Área_de_impresión</vt:lpstr>
      <vt:lpstr>'Economía 2021'!Área_de_impresión</vt:lpstr>
      <vt:lpstr>'Educacion 2021'!Área_de_impresión</vt:lpstr>
      <vt:lpstr>'Ente Control SM 2021'!Área_de_impresión</vt:lpstr>
      <vt:lpstr>'Gabinete 2021'!Área_de_impresión</vt:lpstr>
      <vt:lpstr>'Gobierno 2021'!Área_de_impresión</vt:lpstr>
      <vt:lpstr>'justicia de faltas 2021'!Área_de_impresión</vt:lpstr>
      <vt:lpstr>'JUSTICIA ELECTORAL 2021'!Área_de_impresión</vt:lpstr>
      <vt:lpstr>'Salud 2021'!Área_de_impresión</vt:lpstr>
      <vt:lpstr>'T-Admis-Conc-2021'!Área_de_impresión</vt:lpstr>
      <vt:lpstr>'T-Reclam-Apelac-2021'!Área_de_impresión</vt:lpstr>
      <vt:lpstr>'Trib-ctas 2021'!Área_de_impresión</vt:lpstr>
      <vt:lpstr>'Urbano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2021-06-17T16:34:13Z</dcterms:created>
  <dcterms:modified xsi:type="dcterms:W3CDTF">2021-06-17T16:34:29Z</dcterms:modified>
</cp:coreProperties>
</file>